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ésar León\Desktop\SuperPamcos\"/>
    </mc:Choice>
  </mc:AlternateContent>
  <bookViews>
    <workbookView xWindow="0" yWindow="0" windowWidth="19200" windowHeight="11595" activeTab="4"/>
  </bookViews>
  <sheets>
    <sheet name="Inicio" sheetId="10" r:id="rId1"/>
    <sheet name="Eficiencia" sheetId="12" state="hidden" r:id="rId2"/>
    <sheet name="Cajas" sheetId="15" state="hidden" r:id="rId3"/>
    <sheet name="Plan De Producción" sheetId="13" r:id="rId4"/>
    <sheet name="Reporte Diario" sheetId="14" r:id="rId5"/>
    <sheet name="Template-Gráfico" sheetId="16" r:id="rId6"/>
    <sheet name="Gráfico" sheetId="17" r:id="rId7"/>
  </sheets>
  <functionGroups builtInGroupCount="18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_1__123Graph_ACHART_1" hidden="1">'[1]Nivel servicio'!$C$12:$C$17</definedName>
    <definedName name="__10__123Graph_AGRAFICO_12" hidden="1">[1]Inventarios!$H$38:$N$38</definedName>
    <definedName name="__11__123Graph_AGRAFICO_13" hidden="1">[1]Valorinv!$K$5:$Q$5</definedName>
    <definedName name="__12__123Graph_AGRAFICO_14" hidden="1">'[1]Error fcst'!$C$11:$C$16</definedName>
    <definedName name="__13__123Graph_AGRAFICO_15" hidden="1">'[1]Error fcst'!$F$11:$F$16</definedName>
    <definedName name="__14__123Graph_AGRAFICO_16" hidden="1">'[1]Error fcst'!$I$9:$I$14</definedName>
    <definedName name="__15__123Graph_AGRAFICO_17" hidden="1">'[1]Error fcst'!$C$39:$C$44</definedName>
    <definedName name="__16__123Graph_AGRAFICO_18" hidden="1">'[1]Error fcst'!$F$39:$F$44</definedName>
    <definedName name="__17__123Graph_AGRAFICO_19" hidden="1">'[1]Error fcst'!$I$39:$I$44</definedName>
    <definedName name="__18__123Graph_AGRAFICO_2" hidden="1">'[1]Nivel servicio'!$EE$8:$EJ$8</definedName>
    <definedName name="__19__123Graph_AGRAFICO_20" hidden="1">[1]Valorinv!$C$7:$L$7</definedName>
    <definedName name="__2__123Graph_ACHART_2" hidden="1">'[1]Nivel servicio'!$O$3:$T$3</definedName>
    <definedName name="__20__123Graph_AGRAFICO_21" hidden="1">[1]Conf!$Z$4:$AL$4</definedName>
    <definedName name="__21__123Graph_AGRAFICO_22" hidden="1">[1]estadstock!$F$4:$F$4</definedName>
    <definedName name="__22__123Graph_AGRAFICO_23" hidden="1">[1]Conf!$AA$15:$AM$15</definedName>
    <definedName name="__23__123Graph_AGRAFICO_24" hidden="1">[1]estadstock!$J$4:$J$5</definedName>
    <definedName name="__24__123Graph_AGRAFICO_27" hidden="1">[1]Conf!$Y$10:$AK$10</definedName>
    <definedName name="__25__123Graph_AGRAFICO_3" hidden="1">'[1]Nivel servicio'!$EE$12:$EJ$12</definedName>
    <definedName name="__26__123Graph_AGRAFICO_4" hidden="1">'[1]Nivel servicio'!$EE$16:$EJ$16</definedName>
    <definedName name="__27__123Graph_AGRAFICO_5" hidden="1">[1]Inventarios!$Q$10:$Q$16</definedName>
    <definedName name="__28__123Graph_AGRAFICO_6" hidden="1">[1]Inventarios!$H$27:$N$27</definedName>
    <definedName name="__29__123Graph_AGRAFICO_7" hidden="1">[1]Valorinv!$K$3:$Q$3</definedName>
    <definedName name="__3__123Graph_ACHART_3" localSheetId="3" hidden="1">[2]TENDENCIA!#REF!</definedName>
    <definedName name="__3__123Graph_ACHART_3" hidden="1">[2]TENDENCIA!#REF!</definedName>
    <definedName name="__30__123Graph_AGRAFICO_8" hidden="1">[1]Inventarios!$H$43:$N$43</definedName>
    <definedName name="__31__123Graph_AGRAFICO_9" hidden="1">[1]Inventarios!$H$33:$N$33</definedName>
    <definedName name="__32__123Graph_BCHART_1" localSheetId="3" hidden="1">[2]TENDENCIA!#REF!</definedName>
    <definedName name="__32__123Graph_BCHART_1" hidden="1">[2]TENDENCIA!#REF!</definedName>
    <definedName name="__33__123Graph_BCHART_2" hidden="1">'[1]Nivel servicio'!$O$4:$T$4</definedName>
    <definedName name="__34__123Graph_BCHART_3" localSheetId="3" hidden="1">[2]TENDENCIA!#REF!</definedName>
    <definedName name="__34__123Graph_BCHART_3" hidden="1">[2]TENDENCIA!#REF!</definedName>
    <definedName name="__35__123Graph_BCHART_4" localSheetId="3" hidden="1">[2]TENDENCIA!#REF!</definedName>
    <definedName name="__35__123Graph_BCHART_4" hidden="1">[2]TENDENCIA!#REF!</definedName>
    <definedName name="__36__123Graph_BCHART_5" localSheetId="3" hidden="1">[2]TENDENCIA!#REF!</definedName>
    <definedName name="__36__123Graph_BCHART_5" hidden="1">[2]TENDENCIA!#REF!</definedName>
    <definedName name="__37__123Graph_BCHART_6" hidden="1">'[1]Nivel servicio'!$DF$4:$DR$4</definedName>
    <definedName name="__38__123Graph_BGRAFICO_12" hidden="1">[1]Inventarios!$H$39:$N$39</definedName>
    <definedName name="__39__123Graph_BGRAFICO_21" hidden="1">[1]Conf!$Z$5:$AL$5</definedName>
    <definedName name="__4__123Graph_ACHART_4" localSheetId="3" hidden="1">[2]TENDENCIA!#REF!</definedName>
    <definedName name="__4__123Graph_ACHART_4" hidden="1">[2]TENDENCIA!#REF!</definedName>
    <definedName name="__40__123Graph_BGRAFICO_23" hidden="1">[1]Conf!$AA$16:$AM$16</definedName>
    <definedName name="__41__123Graph_BGRAFICO_27" hidden="1">[1]Conf!$Y$11:$AK$11</definedName>
    <definedName name="__42__123Graph_BGRAFICO_3" localSheetId="3" hidden="1">'[3]Cena y Unif'!#REF!</definedName>
    <definedName name="__42__123Graph_BGRAFICO_3" hidden="1">'[3]Cena y Unif'!#REF!</definedName>
    <definedName name="__43__123Graph_BGRAFICO_6" hidden="1">[1]Inventarios!$H$28:$N$28</definedName>
    <definedName name="__44__123Graph_BGRAFICO_8" hidden="1">[1]Inventarios!$H$44:$N$44</definedName>
    <definedName name="__45__123Graph_BGRAFICO_9" hidden="1">[1]Inventarios!$H$34:$N$34</definedName>
    <definedName name="__46__123Graph_CCHART_1" localSheetId="3" hidden="1">[2]TENDENCIA!#REF!</definedName>
    <definedName name="__46__123Graph_CCHART_1" hidden="1">[2]TENDENCIA!#REF!</definedName>
    <definedName name="__47__123Graph_CCHART_2" hidden="1">'[1]Nivel servicio'!$O$5:$T$5</definedName>
    <definedName name="__48__123Graph_CCHART_3" localSheetId="3" hidden="1">[2]TENDENCIA!#REF!</definedName>
    <definedName name="__48__123Graph_CCHART_3" hidden="1">[2]TENDENCIA!#REF!</definedName>
    <definedName name="__49__123Graph_CCHART_5" localSheetId="3" hidden="1">[2]TENDENCIA!#REF!</definedName>
    <definedName name="__49__123Graph_CCHART_5" hidden="1">[2]TENDENCIA!#REF!</definedName>
    <definedName name="__5__123Graph_ACHART_5" localSheetId="3" hidden="1">[2]TENDENCIA!#REF!</definedName>
    <definedName name="__5__123Graph_ACHART_5" hidden="1">[2]TENDENCIA!#REF!</definedName>
    <definedName name="__50__123Graph_CCHART_6" hidden="1">[2]TENDENCIA!$D$5:$D$17</definedName>
    <definedName name="__51__123Graph_CGRAFICO_6" hidden="1">[1]Inventarios!$H$29:$N$29</definedName>
    <definedName name="__52__123Graph_CGRAFICO_8" hidden="1">[1]Inventarios!$H$45:$N$45</definedName>
    <definedName name="__53__123Graph_DCHART_1" localSheetId="3" hidden="1">[2]TENDENCIA!#REF!</definedName>
    <definedName name="__53__123Graph_DCHART_1" hidden="1">[2]TENDENCIA!#REF!</definedName>
    <definedName name="__54__123Graph_DCHART_2" localSheetId="3" hidden="1">[2]TENDENCIA!#REF!</definedName>
    <definedName name="__54__123Graph_DCHART_2" hidden="1">[2]TENDENCIA!#REF!</definedName>
    <definedName name="__55__123Graph_DCHART_3" localSheetId="3" hidden="1">[2]TENDENCIA!#REF!</definedName>
    <definedName name="__55__123Graph_DCHART_3" hidden="1">[2]TENDENCIA!#REF!</definedName>
    <definedName name="__56__123Graph_DCHART_5" localSheetId="3" hidden="1">[2]TENDENCIA!#REF!</definedName>
    <definedName name="__56__123Graph_DCHART_5" hidden="1">[2]TENDENCIA!#REF!</definedName>
    <definedName name="__57__123Graph_DCHART_6" hidden="1">[2]TENDENCIA!$E$5:$E$17</definedName>
    <definedName name="__58__123Graph_ECHART_1" localSheetId="3" hidden="1">[2]TENDENCIA!#REF!</definedName>
    <definedName name="__58__123Graph_ECHART_1" hidden="1">[2]TENDENCIA!#REF!</definedName>
    <definedName name="__59__123Graph_ECHART_5" localSheetId="3" hidden="1">[2]TENDENCIA!#REF!</definedName>
    <definedName name="__59__123Graph_ECHART_5" hidden="1">[2]TENDENCIA!#REF!</definedName>
    <definedName name="__6__123Graph_ACHART_6" hidden="1">'[1]Nivel servicio'!$DF$3:$DR$3</definedName>
    <definedName name="__60__123Graph_FCHART_5" localSheetId="3" hidden="1">[2]TENDENCIA!#REF!</definedName>
    <definedName name="__60__123Graph_FCHART_5" hidden="1">[2]TENDENCIA!#REF!</definedName>
    <definedName name="__61__123Graph_XCHART_1" hidden="1">[2]TENDENCIA!$A$5:$A$17</definedName>
    <definedName name="__62__123Graph_XCHART_2" hidden="1">'[1]Nivel servicio'!$O$2:$T$2</definedName>
    <definedName name="__63__123Graph_XCHART_3" hidden="1">[2]TENDENCIA!$A$5:$A$17</definedName>
    <definedName name="__64__123Graph_XCHART_4" hidden="1">[2]TENDENCIA!$A$5:$A$17</definedName>
    <definedName name="__65__123Graph_XCHART_5" hidden="1">[2]TENDENCIA!$A$5:$A$17</definedName>
    <definedName name="__66__123Graph_XCHART_6" hidden="1">[2]TENDENCIA!$A$5:$A$17</definedName>
    <definedName name="__67__123Graph_XGRAFICO_1" hidden="1">'[1]Nivel servicio'!$EE$2:$EJ$2</definedName>
    <definedName name="__68__123Graph_XGRAFICO_15" hidden="1">'[1]Error fcst'!$E$11:$E$16</definedName>
    <definedName name="__69__123Graph_XGRAFICO_16" hidden="1">'[1]Error fcst'!$H$9:$H$14</definedName>
    <definedName name="__7__123Graph_AGRAFICO_1" hidden="1">'[1]Nivel servicio'!$EE$3:$EJ$3</definedName>
    <definedName name="__70__123Graph_XGRAFICO_17" hidden="1">'[1]Error fcst'!$B$39:$B$44</definedName>
    <definedName name="__71__123Graph_XGRAFICO_18" hidden="1">'[1]Error fcst'!$E$39:$E$44</definedName>
    <definedName name="__72__123Graph_XGRAFICO_19" hidden="1">'[1]Error fcst'!$H$39:$H$44</definedName>
    <definedName name="__73__123Graph_XGRAFICO_22" hidden="1">[1]estadstock!$E$4:$E$4</definedName>
    <definedName name="__74__123Graph_XGRAFICO_27" hidden="1">[1]Conf!$Y$8:$AK$8</definedName>
    <definedName name="__75__123Graph_XGRAFICO_3" hidden="1">'[1]Nivel servicio'!$EE$11:$EJ$11</definedName>
    <definedName name="__76__123Graph_XGRAFICO_4" hidden="1">'[1]Nivel servicio'!$EE$15:$EJ$15</definedName>
    <definedName name="__77__123Graph_XGRAFICO_6" hidden="1">[1]Inventarios!$H$26:$N$26</definedName>
    <definedName name="__8__123Graph_AGRAFICO_10" hidden="1">[1]Valorinv!$K$4:$Q$4</definedName>
    <definedName name="__9__123Graph_AGRAFICO_11" hidden="1">[1]estadstock!$C$4:$C$5</definedName>
    <definedName name="_1__123Graph_ACHART_1" hidden="1">'[1]Nivel servicio'!$C$12:$C$17</definedName>
    <definedName name="_10__123Graph_AGRAFICO_1" hidden="1">'[1]Nivel servicio'!$EE$3:$EJ$3</definedName>
    <definedName name="_10__123Graph_AGRAFICO_12" hidden="1">[1]Inventarios!$H$38:$N$38</definedName>
    <definedName name="_11__123Graph_AGRAFICO_1" hidden="1">'[1]Nivel servicio'!$EE$3:$EJ$3</definedName>
    <definedName name="_11__123Graph_AGRAFICO_10" hidden="1">[1]Valorinv!$K$4:$Q$4</definedName>
    <definedName name="_11__123Graph_AGRAFICO_13" hidden="1">[1]Valorinv!$K$5:$Q$5</definedName>
    <definedName name="_12__123Graph_AGRAFICO_10" hidden="1">[1]Valorinv!$K$4:$Q$4</definedName>
    <definedName name="_12__123Graph_AGRAFICO_11" hidden="1">[1]estadstock!$C$4:$C$5</definedName>
    <definedName name="_12__123Graph_AGRAFICO_14" hidden="1">'[1]Error fcst'!$C$11:$C$16</definedName>
    <definedName name="_13__123Graph_AGRAFICO_11" hidden="1">[1]estadstock!$C$4:$C$5</definedName>
    <definedName name="_13__123Graph_AGRAFICO_12" hidden="1">[1]Inventarios!$H$38:$N$38</definedName>
    <definedName name="_13__123Graph_AGRAFICO_15" hidden="1">'[1]Error fcst'!$F$11:$F$16</definedName>
    <definedName name="_14__123Graph_AGRAFICO_12" hidden="1">[1]Inventarios!$H$38:$N$38</definedName>
    <definedName name="_14__123Graph_AGRAFICO_13" hidden="1">[1]Valorinv!$K$5:$Q$5</definedName>
    <definedName name="_14__123Graph_AGRAFICO_16" hidden="1">'[1]Error fcst'!$I$9:$I$14</definedName>
    <definedName name="_15__123Graph_AGRAFICO_13" hidden="1">[1]Valorinv!$K$5:$Q$5</definedName>
    <definedName name="_15__123Graph_AGRAFICO_14" hidden="1">'[1]Error fcst'!$C$11:$C$16</definedName>
    <definedName name="_15__123Graph_AGRAFICO_17" hidden="1">'[1]Error fcst'!$C$39:$C$44</definedName>
    <definedName name="_16__123Graph_AGRAFICO_14" hidden="1">'[1]Error fcst'!$C$11:$C$16</definedName>
    <definedName name="_16__123Graph_AGRAFICO_15" hidden="1">'[1]Error fcst'!$F$11:$F$16</definedName>
    <definedName name="_16__123Graph_AGRAFICO_18" hidden="1">'[1]Error fcst'!$F$39:$F$44</definedName>
    <definedName name="_17__123Graph_AGRAFICO_15" hidden="1">'[1]Error fcst'!$F$11:$F$16</definedName>
    <definedName name="_17__123Graph_AGRAFICO_16" hidden="1">'[1]Error fcst'!$I$9:$I$14</definedName>
    <definedName name="_17__123Graph_AGRAFICO_19" hidden="1">'[1]Error fcst'!$I$39:$I$44</definedName>
    <definedName name="_18__123Graph_AGRAFICO_16" hidden="1">'[1]Error fcst'!$I$9:$I$14</definedName>
    <definedName name="_18__123Graph_AGRAFICO_17" hidden="1">'[1]Error fcst'!$C$39:$C$44</definedName>
    <definedName name="_18__123Graph_AGRAFICO_2" hidden="1">'[1]Nivel servicio'!$EE$8:$EJ$8</definedName>
    <definedName name="_19__123Graph_AGRAFICO_17" hidden="1">'[1]Error fcst'!$C$39:$C$44</definedName>
    <definedName name="_19__123Graph_AGRAFICO_18" hidden="1">'[1]Error fcst'!$F$39:$F$44</definedName>
    <definedName name="_19__123Graph_AGRAFICO_20" hidden="1">[1]Valorinv!$C$7:$L$7</definedName>
    <definedName name="_2__123Graph_ACHART_2" hidden="1">'[1]Nivel servicio'!$O$3:$T$3</definedName>
    <definedName name="_20__123Graph_AGRAFICO_18" hidden="1">'[1]Error fcst'!$F$39:$F$44</definedName>
    <definedName name="_20__123Graph_AGRAFICO_19" hidden="1">'[1]Error fcst'!$I$39:$I$44</definedName>
    <definedName name="_20__123Graph_AGRAFICO_21" hidden="1">[1]Conf!$Z$4:$AL$4</definedName>
    <definedName name="_21__123Graph_AGRAFICO_19" hidden="1">'[1]Error fcst'!$I$39:$I$44</definedName>
    <definedName name="_21__123Graph_AGRAFICO_2" hidden="1">'[1]Nivel servicio'!$EE$8:$EJ$8</definedName>
    <definedName name="_21__123Graph_AGRAFICO_22" hidden="1">[1]estadstock!$F$4:$F$4</definedName>
    <definedName name="_22__123Graph_AGRAFICO_2" hidden="1">'[1]Nivel servicio'!$EE$8:$EJ$8</definedName>
    <definedName name="_22__123Graph_AGRAFICO_20" hidden="1">[1]Valorinv!$C$7:$L$7</definedName>
    <definedName name="_22__123Graph_AGRAFICO_23" hidden="1">[1]Conf!$AA$15:$AM$15</definedName>
    <definedName name="_23__123Graph_AGRAFICO_20" hidden="1">[1]Valorinv!$C$7:$L$7</definedName>
    <definedName name="_23__123Graph_AGRAFICO_21" hidden="1">[1]Conf!$Z$4:$AL$4</definedName>
    <definedName name="_23__123Graph_AGRAFICO_24" hidden="1">[1]estadstock!$J$4:$J$5</definedName>
    <definedName name="_24__123Graph_AGRAFICO_21" hidden="1">[1]Conf!$Z$4:$AL$4</definedName>
    <definedName name="_24__123Graph_AGRAFICO_22" hidden="1">[1]estadstock!$F$4:$F$4</definedName>
    <definedName name="_24__123Graph_AGRAFICO_27" hidden="1">[1]Conf!$Y$10:$AK$10</definedName>
    <definedName name="_25__123Graph_AGRAFICO_22" hidden="1">[1]estadstock!$F$4:$F$4</definedName>
    <definedName name="_25__123Graph_AGRAFICO_23" hidden="1">[1]Conf!$AA$15:$AM$15</definedName>
    <definedName name="_25__123Graph_AGRAFICO_3" hidden="1">'[1]Nivel servicio'!$EE$12:$EJ$12</definedName>
    <definedName name="_26__123Graph_AGRAFICO_23" hidden="1">[1]Conf!$AA$15:$AM$15</definedName>
    <definedName name="_26__123Graph_AGRAFICO_24" hidden="1">[1]estadstock!$J$4:$J$5</definedName>
    <definedName name="_26__123Graph_AGRAFICO_4" hidden="1">'[1]Nivel servicio'!$EE$16:$EJ$16</definedName>
    <definedName name="_27__123Graph_AGRAFICO_24" hidden="1">[1]estadstock!$J$4:$J$5</definedName>
    <definedName name="_27__123Graph_AGRAFICO_27" hidden="1">[1]Conf!$Y$10:$AK$10</definedName>
    <definedName name="_27__123Graph_AGRAFICO_5" hidden="1">[1]Inventarios!$Q$10:$Q$16</definedName>
    <definedName name="_28__123Graph_AGRAFICO_27" hidden="1">[1]Conf!$Y$10:$AK$10</definedName>
    <definedName name="_28__123Graph_AGRAFICO_3" hidden="1">'[1]Nivel servicio'!$EE$12:$EJ$12</definedName>
    <definedName name="_28__123Graph_AGRAFICO_6" hidden="1">[1]Inventarios!$H$27:$N$27</definedName>
    <definedName name="_29__123Graph_AGRAFICO_3" hidden="1">'[1]Nivel servicio'!$EE$12:$EJ$12</definedName>
    <definedName name="_29__123Graph_AGRAFICO_4" hidden="1">'[1]Nivel servicio'!$EE$16:$EJ$16</definedName>
    <definedName name="_29__123Graph_AGRAFICO_7" hidden="1">[1]Valorinv!$K$3:$Q$3</definedName>
    <definedName name="_3__123Graph_ACHART_1" hidden="1">'[1]Nivel servicio'!$C$12:$C$17</definedName>
    <definedName name="_3__123Graph_ACHART_3" localSheetId="3" hidden="1">[4]TENDENCIA!#REF!</definedName>
    <definedName name="_3__123Graph_ACHART_3" hidden="1">[4]TENDENCIA!#REF!</definedName>
    <definedName name="_30__123Graph_AGRAFICO_4" hidden="1">'[1]Nivel servicio'!$EE$16:$EJ$16</definedName>
    <definedName name="_30__123Graph_AGRAFICO_5" hidden="1">[1]Inventarios!$Q$10:$Q$16</definedName>
    <definedName name="_30__123Graph_AGRAFICO_8" hidden="1">[1]Inventarios!$H$43:$N$43</definedName>
    <definedName name="_31__123Graph_AGRAFICO_5" hidden="1">[1]Inventarios!$Q$10:$Q$16</definedName>
    <definedName name="_31__123Graph_AGRAFICO_6" hidden="1">[1]Inventarios!$H$27:$N$27</definedName>
    <definedName name="_31__123Graph_AGRAFICO_9" hidden="1">[1]Inventarios!$H$33:$N$33</definedName>
    <definedName name="_32__123Graph_AGRAFICO_6" hidden="1">[1]Inventarios!$H$27:$N$27</definedName>
    <definedName name="_32__123Graph_AGRAFICO_7" hidden="1">[1]Valorinv!$K$3:$Q$3</definedName>
    <definedName name="_32__123Graph_BCHART_1" localSheetId="3" hidden="1">[4]TENDENCIA!#REF!</definedName>
    <definedName name="_32__123Graph_BCHART_1" hidden="1">[4]TENDENCIA!#REF!</definedName>
    <definedName name="_33__123Graph_AGRAFICO_7" hidden="1">[1]Valorinv!$K$3:$Q$3</definedName>
    <definedName name="_33__123Graph_AGRAFICO_8" hidden="1">[1]Inventarios!$H$43:$N$43</definedName>
    <definedName name="_33__123Graph_BCHART_2" hidden="1">'[1]Nivel servicio'!$O$4:$T$4</definedName>
    <definedName name="_34__123Graph_AGRAFICO_8" hidden="1">[1]Inventarios!$H$43:$N$43</definedName>
    <definedName name="_34__123Graph_AGRAFICO_9" hidden="1">[1]Inventarios!$H$33:$N$33</definedName>
    <definedName name="_34__123Graph_BCHART_3" localSheetId="3" hidden="1">[4]TENDENCIA!#REF!</definedName>
    <definedName name="_34__123Graph_BCHART_3" hidden="1">[4]TENDENCIA!#REF!</definedName>
    <definedName name="_35__123Graph_AGRAFICO_9" hidden="1">[1]Inventarios!$H$33:$N$33</definedName>
    <definedName name="_35__123Graph_BCHART_4" localSheetId="3" hidden="1">[4]TENDENCIA!#REF!</definedName>
    <definedName name="_35__123Graph_BCHART_4" hidden="1">[4]TENDENCIA!#REF!</definedName>
    <definedName name="_36__123Graph_BCHART_1" localSheetId="3" hidden="1">[4]TENDENCIA!#REF!</definedName>
    <definedName name="_36__123Graph_BCHART_1" hidden="1">[4]TENDENCIA!#REF!</definedName>
    <definedName name="_36__123Graph_BCHART_5" localSheetId="3" hidden="1">[4]TENDENCIA!#REF!</definedName>
    <definedName name="_36__123Graph_BCHART_5" hidden="1">[4]TENDENCIA!#REF!</definedName>
    <definedName name="_37__123Graph_BCHART_2" hidden="1">'[1]Nivel servicio'!$O$4:$T$4</definedName>
    <definedName name="_37__123Graph_BCHART_6" hidden="1">'[1]Nivel servicio'!$DF$4:$DR$4</definedName>
    <definedName name="_38__123Graph_BGRAFICO_12" hidden="1">[1]Inventarios!$H$39:$N$39</definedName>
    <definedName name="_39__123Graph_BCHART_3" localSheetId="3" hidden="1">[4]TENDENCIA!#REF!</definedName>
    <definedName name="_39__123Graph_BCHART_3" hidden="1">[4]TENDENCIA!#REF!</definedName>
    <definedName name="_39__123Graph_BGRAFICO_21" hidden="1">[1]Conf!$Z$5:$AL$5</definedName>
    <definedName name="_4__123Graph_ACHART_2" hidden="1">'[1]Nivel servicio'!$O$3:$T$3</definedName>
    <definedName name="_4__123Graph_ACHART_3" localSheetId="3" hidden="1">[4]TENDENCIA!#REF!</definedName>
    <definedName name="_4__123Graph_ACHART_3" hidden="1">[4]TENDENCIA!#REF!</definedName>
    <definedName name="_4__123Graph_ACHART_4" localSheetId="3" hidden="1">[4]TENDENCIA!#REF!</definedName>
    <definedName name="_4__123Graph_ACHART_4" hidden="1">[4]TENDENCIA!#REF!</definedName>
    <definedName name="_40__123Graph_BGRAFICO_23" hidden="1">[1]Conf!$AA$16:$AM$16</definedName>
    <definedName name="_41__123Graph_BCHART_4" localSheetId="3" hidden="1">[4]TENDENCIA!#REF!</definedName>
    <definedName name="_41__123Graph_BCHART_4" hidden="1">[4]TENDENCIA!#REF!</definedName>
    <definedName name="_41__123Graph_BCHART_6" hidden="1">'[1]Nivel servicio'!$DF$4:$DR$4</definedName>
    <definedName name="_41__123Graph_BGRAFICO_27" hidden="1">[1]Conf!$Y$11:$AK$11</definedName>
    <definedName name="_42__123Graph_BGRAFICO_3" localSheetId="3" hidden="1">'[5]Cena y Unif'!#REF!</definedName>
    <definedName name="_42__123Graph_BGRAFICO_3" hidden="1">'[5]Cena y Unif'!#REF!</definedName>
    <definedName name="_43__123Graph_BCHART_5" localSheetId="3" hidden="1">[4]TENDENCIA!#REF!</definedName>
    <definedName name="_43__123Graph_BCHART_5" hidden="1">[4]TENDENCIA!#REF!</definedName>
    <definedName name="_43__123Graph_BGRAFICO_6" hidden="1">[1]Inventarios!$H$28:$N$28</definedName>
    <definedName name="_44__123Graph_BCHART_6" hidden="1">'[1]Nivel servicio'!$DF$4:$DR$4</definedName>
    <definedName name="_44__123Graph_BGRAFICO_12" hidden="1">[1]Inventarios!$H$39:$N$39</definedName>
    <definedName name="_44__123Graph_BGRAFICO_8" hidden="1">[1]Inventarios!$H$44:$N$44</definedName>
    <definedName name="_45__123Graph_BGRAFICO_12" hidden="1">[1]Inventarios!$H$39:$N$39</definedName>
    <definedName name="_45__123Graph_BGRAFICO_21" hidden="1">[1]Conf!$Z$5:$AL$5</definedName>
    <definedName name="_45__123Graph_BGRAFICO_9" hidden="1">[1]Inventarios!$H$34:$N$34</definedName>
    <definedName name="_46__123Graph_BGRAFICO_21" hidden="1">[1]Conf!$Z$5:$AL$5</definedName>
    <definedName name="_46__123Graph_BGRAFICO_23" hidden="1">[1]Conf!$AA$16:$AM$16</definedName>
    <definedName name="_46__123Graph_CCHART_1" localSheetId="3" hidden="1">[4]TENDENCIA!#REF!</definedName>
    <definedName name="_46__123Graph_CCHART_1" hidden="1">[4]TENDENCIA!#REF!</definedName>
    <definedName name="_47__123Graph_BGRAFICO_23" hidden="1">[1]Conf!$AA$16:$AM$16</definedName>
    <definedName name="_47__123Graph_BGRAFICO_27" hidden="1">[1]Conf!$Y$11:$AK$11</definedName>
    <definedName name="_47__123Graph_CCHART_2" hidden="1">'[1]Nivel servicio'!$O$5:$T$5</definedName>
    <definedName name="_48__123Graph_BGRAFICO_27" hidden="1">[1]Conf!$Y$11:$AK$11</definedName>
    <definedName name="_48__123Graph_CCHART_3" localSheetId="3" hidden="1">[4]TENDENCIA!#REF!</definedName>
    <definedName name="_48__123Graph_CCHART_3" hidden="1">[4]TENDENCIA!#REF!</definedName>
    <definedName name="_49__123Graph_BGRAFICO_6" hidden="1">[1]Inventarios!$H$28:$N$28</definedName>
    <definedName name="_49__123Graph_CCHART_5" localSheetId="3" hidden="1">[4]TENDENCIA!#REF!</definedName>
    <definedName name="_49__123Graph_CCHART_5" hidden="1">[4]TENDENCIA!#REF!</definedName>
    <definedName name="_5__123Graph_ACHART_5" localSheetId="3" hidden="1">[4]TENDENCIA!#REF!</definedName>
    <definedName name="_5__123Graph_ACHART_5" hidden="1">[4]TENDENCIA!#REF!</definedName>
    <definedName name="_50__123Graph_BGRAFICO_3" localSheetId="3" hidden="1">'[5]Cena y Unif'!#REF!</definedName>
    <definedName name="_50__123Graph_BGRAFICO_3" hidden="1">'[5]Cena y Unif'!#REF!</definedName>
    <definedName name="_50__123Graph_BGRAFICO_8" hidden="1">[1]Inventarios!$H$44:$N$44</definedName>
    <definedName name="_50__123Graph_CCHART_6" hidden="1">[4]TENDENCIA!$D$5:$D$17</definedName>
    <definedName name="_51__123Graph_BGRAFICO_6" hidden="1">[1]Inventarios!$H$28:$N$28</definedName>
    <definedName name="_51__123Graph_BGRAFICO_9" hidden="1">[1]Inventarios!$H$34:$N$34</definedName>
    <definedName name="_51__123Graph_CGRAFICO_6" hidden="1">[1]Inventarios!$H$29:$N$29</definedName>
    <definedName name="_52__123Graph_BGRAFICO_8" hidden="1">[1]Inventarios!$H$44:$N$44</definedName>
    <definedName name="_52__123Graph_CGRAFICO_8" hidden="1">[1]Inventarios!$H$45:$N$45</definedName>
    <definedName name="_53__123Graph_BGRAFICO_9" hidden="1">[1]Inventarios!$H$34:$N$34</definedName>
    <definedName name="_53__123Graph_CCHART_2" hidden="1">'[1]Nivel servicio'!$O$5:$T$5</definedName>
    <definedName name="_53__123Graph_DCHART_1" localSheetId="3" hidden="1">[4]TENDENCIA!#REF!</definedName>
    <definedName name="_53__123Graph_DCHART_1" hidden="1">[4]TENDENCIA!#REF!</definedName>
    <definedName name="_54__123Graph_DCHART_2" localSheetId="3" hidden="1">[4]TENDENCIA!#REF!</definedName>
    <definedName name="_54__123Graph_DCHART_2" hidden="1">[4]TENDENCIA!#REF!</definedName>
    <definedName name="_55__123Graph_CCHART_1" localSheetId="3" hidden="1">[4]TENDENCIA!#REF!</definedName>
    <definedName name="_55__123Graph_CCHART_1" hidden="1">[4]TENDENCIA!#REF!</definedName>
    <definedName name="_55__123Graph_DCHART_3" localSheetId="3" hidden="1">[4]TENDENCIA!#REF!</definedName>
    <definedName name="_55__123Graph_DCHART_3" hidden="1">[4]TENDENCIA!#REF!</definedName>
    <definedName name="_56__123Graph_CCHART_2" hidden="1">'[1]Nivel servicio'!$O$5:$T$5</definedName>
    <definedName name="_56__123Graph_CCHART_6" hidden="1">[4]TENDENCIA!$D$5:$D$17</definedName>
    <definedName name="_56__123Graph_DCHART_5" localSheetId="3" hidden="1">[4]TENDENCIA!#REF!</definedName>
    <definedName name="_56__123Graph_DCHART_5" hidden="1">[4]TENDENCIA!#REF!</definedName>
    <definedName name="_57__123Graph_DCHART_6" hidden="1">[4]TENDENCIA!$E$5:$E$17</definedName>
    <definedName name="_58__123Graph_CCHART_3" localSheetId="3" hidden="1">[4]TENDENCIA!#REF!</definedName>
    <definedName name="_58__123Graph_CCHART_3" hidden="1">[4]TENDENCIA!#REF!</definedName>
    <definedName name="_58__123Graph_ECHART_1" localSheetId="3" hidden="1">[4]TENDENCIA!#REF!</definedName>
    <definedName name="_58__123Graph_ECHART_1" hidden="1">[4]TENDENCIA!#REF!</definedName>
    <definedName name="_59__123Graph_CGRAFICO_6" hidden="1">[1]Inventarios!$H$29:$N$29</definedName>
    <definedName name="_59__123Graph_ECHART_5" localSheetId="3" hidden="1">[4]TENDENCIA!#REF!</definedName>
    <definedName name="_59__123Graph_ECHART_5" hidden="1">[4]TENDENCIA!#REF!</definedName>
    <definedName name="_6__123Graph_ACHART_4" localSheetId="3" hidden="1">[4]TENDENCIA!#REF!</definedName>
    <definedName name="_6__123Graph_ACHART_4" hidden="1">[4]TENDENCIA!#REF!</definedName>
    <definedName name="_6__123Graph_ACHART_6" hidden="1">'[1]Nivel servicio'!$DF$3:$DR$3</definedName>
    <definedName name="_60__123Graph_CCHART_5" localSheetId="3" hidden="1">[4]TENDENCIA!#REF!</definedName>
    <definedName name="_60__123Graph_CCHART_5" hidden="1">[4]TENDENCIA!#REF!</definedName>
    <definedName name="_60__123Graph_CGRAFICO_8" hidden="1">[1]Inventarios!$H$45:$N$45</definedName>
    <definedName name="_60__123Graph_FCHART_5" localSheetId="3" hidden="1">[4]TENDENCIA!#REF!</definedName>
    <definedName name="_60__123Graph_FCHART_5" hidden="1">[4]TENDENCIA!#REF!</definedName>
    <definedName name="_61__123Graph_CCHART_6" hidden="1">[4]TENDENCIA!$D$5:$D$17</definedName>
    <definedName name="_61__123Graph_XCHART_1" hidden="1">[4]TENDENCIA!$A$5:$A$17</definedName>
    <definedName name="_62__123Graph_CGRAFICO_6" hidden="1">[1]Inventarios!$H$29:$N$29</definedName>
    <definedName name="_62__123Graph_XCHART_2" hidden="1">'[1]Nivel servicio'!$O$2:$T$2</definedName>
    <definedName name="_63__123Graph_CGRAFICO_8" hidden="1">[1]Inventarios!$H$45:$N$45</definedName>
    <definedName name="_63__123Graph_XCHART_3" hidden="1">[4]TENDENCIA!$A$5:$A$17</definedName>
    <definedName name="_64__123Graph_DCHART_4" hidden="1">[6]PG_Absoluto!$Q$117:$W$117</definedName>
    <definedName name="_64__123Graph_XCHART_4" hidden="1">[4]TENDENCIA!$A$5:$A$17</definedName>
    <definedName name="_65__123Graph_DCHART_1" localSheetId="3" hidden="1">[4]TENDENCIA!#REF!</definedName>
    <definedName name="_65__123Graph_DCHART_1" hidden="1">[4]TENDENCIA!#REF!</definedName>
    <definedName name="_65__123Graph_XCHART_5" hidden="1">[4]TENDENCIA!$A$5:$A$17</definedName>
    <definedName name="_66__123Graph_DCHART_6" hidden="1">[4]TENDENCIA!$E$5:$E$17</definedName>
    <definedName name="_66__123Graph_XCHART_6" hidden="1">[4]TENDENCIA!$A$5:$A$17</definedName>
    <definedName name="_67__123Graph_DCHART_2" localSheetId="3" hidden="1">[4]TENDENCIA!#REF!</definedName>
    <definedName name="_67__123Graph_DCHART_2" hidden="1">[4]TENDENCIA!#REF!</definedName>
    <definedName name="_67__123Graph_XGRAFICO_1" hidden="1">'[1]Nivel servicio'!$EE$2:$EJ$2</definedName>
    <definedName name="_68__123Graph_XGRAFICO_15" hidden="1">'[1]Error fcst'!$E$11:$E$16</definedName>
    <definedName name="_69__123Graph_DCHART_3" localSheetId="3" hidden="1">[4]TENDENCIA!#REF!</definedName>
    <definedName name="_69__123Graph_DCHART_3" hidden="1">[4]TENDENCIA!#REF!</definedName>
    <definedName name="_69__123Graph_XGRAFICO_16" hidden="1">'[1]Error fcst'!$H$9:$H$14</definedName>
    <definedName name="_7__123Graph_AGRAFICO_1" hidden="1">'[1]Nivel servicio'!$EE$3:$EJ$3</definedName>
    <definedName name="_70__123Graph_XGRAFICO_17" hidden="1">'[1]Error fcst'!$B$39:$B$44</definedName>
    <definedName name="_71__123Graph_DCHART_5" localSheetId="3" hidden="1">[4]TENDENCIA!#REF!</definedName>
    <definedName name="_71__123Graph_DCHART_5" hidden="1">[4]TENDENCIA!#REF!</definedName>
    <definedName name="_71__123Graph_XGRAFICO_18" hidden="1">'[1]Error fcst'!$E$39:$E$44</definedName>
    <definedName name="_72__123Graph_DCHART_6" hidden="1">[4]TENDENCIA!$E$5:$E$17</definedName>
    <definedName name="_72__123Graph_XCHART_1" hidden="1">[4]TENDENCIA!$A$5:$A$17</definedName>
    <definedName name="_72__123Graph_XGRAFICO_19" hidden="1">'[1]Error fcst'!$H$39:$H$44</definedName>
    <definedName name="_73__123Graph_XCHART_2" hidden="1">'[1]Nivel servicio'!$O$2:$T$2</definedName>
    <definedName name="_73__123Graph_XGRAFICO_22" hidden="1">[1]estadstock!$E$4:$E$4</definedName>
    <definedName name="_74__123Graph_ECHART_1" localSheetId="3" hidden="1">[4]TENDENCIA!#REF!</definedName>
    <definedName name="_74__123Graph_ECHART_1" hidden="1">[4]TENDENCIA!#REF!</definedName>
    <definedName name="_74__123Graph_XCHART_3" hidden="1">[4]TENDENCIA!$A$5:$A$17</definedName>
    <definedName name="_74__123Graph_XGRAFICO_27" hidden="1">[1]Conf!$Y$8:$AK$8</definedName>
    <definedName name="_75__123Graph_XCHART_4" hidden="1">[4]TENDENCIA!$A$5:$A$17</definedName>
    <definedName name="_75__123Graph_XGRAFICO_3" hidden="1">'[1]Nivel servicio'!$EE$11:$EJ$11</definedName>
    <definedName name="_76__123Graph_ECHART_5" localSheetId="3" hidden="1">[4]TENDENCIA!#REF!</definedName>
    <definedName name="_76__123Graph_ECHART_5" hidden="1">[4]TENDENCIA!#REF!</definedName>
    <definedName name="_76__123Graph_XCHART_5" hidden="1">[4]TENDENCIA!$A$5:$A$17</definedName>
    <definedName name="_76__123Graph_XGRAFICO_4" hidden="1">'[1]Nivel servicio'!$EE$15:$EJ$15</definedName>
    <definedName name="_77__123Graph_XCHART_6" hidden="1">[4]TENDENCIA!$A$5:$A$17</definedName>
    <definedName name="_77__123Graph_XGRAFICO_6" hidden="1">[1]Inventarios!$H$26:$N$26</definedName>
    <definedName name="_78__123Graph_FCHART_5" localSheetId="3" hidden="1">[4]TENDENCIA!#REF!</definedName>
    <definedName name="_78__123Graph_FCHART_5" hidden="1">[4]TENDENCIA!#REF!</definedName>
    <definedName name="_79__123Graph_XCHART_1" hidden="1">[4]TENDENCIA!$A$5:$A$17</definedName>
    <definedName name="_8__123Graph_ACHART_5" localSheetId="3" hidden="1">[4]TENDENCIA!#REF!</definedName>
    <definedName name="_8__123Graph_ACHART_5" hidden="1">[4]TENDENCIA!#REF!</definedName>
    <definedName name="_8__123Graph_ACHART_6" hidden="1">'[1]Nivel servicio'!$DF$3:$DR$3</definedName>
    <definedName name="_8__123Graph_AGRAFICO_10" hidden="1">[1]Valorinv!$K$4:$Q$4</definedName>
    <definedName name="_80__123Graph_XCHART_2" hidden="1">'[1]Nivel servicio'!$O$2:$T$2</definedName>
    <definedName name="_80__123Graph_XGRAFICO_1" hidden="1">'[1]Nivel servicio'!$EE$2:$EJ$2</definedName>
    <definedName name="_81__123Graph_XCHART_3" hidden="1">[4]TENDENCIA!$A$5:$A$17</definedName>
    <definedName name="_81__123Graph_XGRAFICO_15" hidden="1">'[1]Error fcst'!$E$11:$E$16</definedName>
    <definedName name="_82__123Graph_XCHART_4" hidden="1">[4]TENDENCIA!$A$5:$A$17</definedName>
    <definedName name="_82__123Graph_XGRAFICO_16" hidden="1">'[1]Error fcst'!$H$9:$H$14</definedName>
    <definedName name="_83__123Graph_XCHART_5" hidden="1">[4]TENDENCIA!$A$5:$A$17</definedName>
    <definedName name="_83__123Graph_XGRAFICO_17" hidden="1">'[1]Error fcst'!$B$39:$B$44</definedName>
    <definedName name="_84__123Graph_XCHART_6" hidden="1">[4]TENDENCIA!$A$5:$A$17</definedName>
    <definedName name="_84__123Graph_XGRAFICO_18" hidden="1">'[1]Error fcst'!$E$39:$E$44</definedName>
    <definedName name="_85__123Graph_XGRAFICO_1" hidden="1">'[1]Nivel servicio'!$EE$2:$EJ$2</definedName>
    <definedName name="_85__123Graph_XGRAFICO_19" hidden="1">'[1]Error fcst'!$H$39:$H$44</definedName>
    <definedName name="_86__123Graph_XGRAFICO_15" hidden="1">'[1]Error fcst'!$E$11:$E$16</definedName>
    <definedName name="_86__123Graph_XGRAFICO_22" hidden="1">[1]estadstock!$E$4:$E$4</definedName>
    <definedName name="_87__123Graph_XGRAFICO_16" hidden="1">'[1]Error fcst'!$H$9:$H$14</definedName>
    <definedName name="_87__123Graph_XGRAFICO_27" hidden="1">[1]Conf!$Y$8:$AK$8</definedName>
    <definedName name="_88__123Graph_XGRAFICO_17" hidden="1">'[1]Error fcst'!$B$39:$B$44</definedName>
    <definedName name="_88__123Graph_XGRAFICO_3" hidden="1">'[1]Nivel servicio'!$EE$11:$EJ$11</definedName>
    <definedName name="_89__123Graph_XGRAFICO_18" hidden="1">'[1]Error fcst'!$E$39:$E$44</definedName>
    <definedName name="_89__123Graph_XGRAFICO_4" hidden="1">'[1]Nivel servicio'!$EE$15:$EJ$15</definedName>
    <definedName name="_9__123Graph_ACHART_6" hidden="1">'[1]Nivel servicio'!$DF$3:$DR$3</definedName>
    <definedName name="_9__123Graph_AGRAFICO_11" hidden="1">[1]estadstock!$C$4:$C$5</definedName>
    <definedName name="_90__123Graph_XGRAFICO_19" hidden="1">'[1]Error fcst'!$H$39:$H$44</definedName>
    <definedName name="_90__123Graph_XGRAFICO_6" hidden="1">[1]Inventarios!$H$26:$N$26</definedName>
    <definedName name="_91__123Graph_XGRAFICO_22" hidden="1">[1]estadstock!$E$4:$E$4</definedName>
    <definedName name="_92__123Graph_XGRAFICO_27" hidden="1">[1]Conf!$Y$8:$AK$8</definedName>
    <definedName name="_93__123Graph_XGRAFICO_3" hidden="1">'[1]Nivel servicio'!$EE$11:$EJ$11</definedName>
    <definedName name="_94__123Graph_XGRAFICO_4" hidden="1">'[1]Nivel servicio'!$EE$15:$EJ$15</definedName>
    <definedName name="_95__123Graph_XGRAFICO_6" hidden="1">[1]Inventarios!$H$26:$N$26</definedName>
    <definedName name="_f" hidden="1">'[6]  '!$Q$9:$W$9</definedName>
    <definedName name="_Fill" localSheetId="3" hidden="1">[7]EstablecimientoLE!#REF!</definedName>
    <definedName name="_Fill" hidden="1">[7]EstablecimientoLE!#REF!</definedName>
    <definedName name="_Key1" localSheetId="3" hidden="1">#REF!</definedName>
    <definedName name="_Key1" hidden="1">#REF!</definedName>
    <definedName name="_Order1" hidden="1">255</definedName>
    <definedName name="_Order2" hidden="1">255</definedName>
    <definedName name="_Sort" localSheetId="3" hidden="1">#REF!</definedName>
    <definedName name="_Sort" hidden="1">#REF!</definedName>
    <definedName name="_xlcn.1.1EnlacedetablaFactCajas1" hidden="1">[12]!FactCajas</definedName>
    <definedName name="_xlcn.1.2EnlacedetablaFactParadas1" hidden="1">[12]!FactParadas</definedName>
    <definedName name="_xlcn.1.3EnlacedetablaFactVolSAP1" hidden="1">[8]!FactVolSAP[#Data]</definedName>
    <definedName name="_xlcn.2.1DimProducto_Sep20161" hidden="1">[9]!DimProducto_Sep2016[#Data]</definedName>
    <definedName name="_xlcn.2.2DimProducto_Mar20171" hidden="1">[9]!DimProducto_Mar2017[#Data]</definedName>
    <definedName name="_xlcn.2.3DimProducto_Compilatorio1" hidden="1">[9]!DimProducto_Compilatorio[#Data]</definedName>
    <definedName name="_xlcn.3.1DimPerdidas1" hidden="1">[9]!DimPerdidas[#Data]</definedName>
    <definedName name="_xlcn.4.1DimTurnos1" hidden="1">[9]!DimTurnos[#Data]</definedName>
    <definedName name="_xlcn.4.2DimOperarios1" hidden="1">[9]!DimOperarios[#Data]</definedName>
    <definedName name="_xlcn.4.3DimLineas1" hidden="1">[9]!DimLineas[#Data]</definedName>
    <definedName name="_xlcn.4.4DimFecha1" hidden="1">[9]!DimFecha[#Data]</definedName>
    <definedName name="_xlcn.4.5DimSemana1" hidden="1">[9]!DimSemana[#Data]</definedName>
    <definedName name="_xlcn.4.6DimTecnologia1" hidden="1">[9]!DimTecnologia[#Data]</definedName>
    <definedName name="a" localSheetId="3" hidden="1">[10]TENDENCIA!#REF!</definedName>
    <definedName name="a" hidden="1">[10]TENDENCIA!#REF!</definedName>
    <definedName name="anscount" hidden="1">5</definedName>
    <definedName name="AS2DocOpenMode" hidden="1">"AS2DocumentEdit"</definedName>
    <definedName name="Fecha">[9]!DimFecha[Fecha]</definedName>
    <definedName name="Helados">'Template-Gráfico'!$B$6:$I$6</definedName>
    <definedName name="HTML_CodePage" hidden="1">1252</definedName>
    <definedName name="HTML_Description" hidden="1">""</definedName>
    <definedName name="HTML_Email" hidden="1">""</definedName>
    <definedName name="HTML_Header" hidden="1">"SCORE CARD TOTAL COMPAÑÍA"</definedName>
    <definedName name="HTML_LastUpdate" hidden="1">"18/12/00"</definedName>
    <definedName name="HTML_LineAfter" hidden="1">FALSE</definedName>
    <definedName name="HTML_LineBefore" hidden="1">FALSE</definedName>
    <definedName name="HTML_Name" hidden="1">"Constanza Torres"</definedName>
    <definedName name="HTML_OBDlg2" hidden="1">TRUE</definedName>
    <definedName name="HTML_OBDlg4" hidden="1">TRUE</definedName>
    <definedName name="HTML_OS" hidden="1">0</definedName>
    <definedName name="HTML_PathFile" hidden="1">"E:\DATA\All Users\ARCHIVOS HTML\SCORE CARD\SCORE CARD TOTAL COMPAÑÍA\HTML.htm"</definedName>
    <definedName name="HTML_Title" hidden="1">"Libro1"</definedName>
    <definedName name="limcount" hidden="1">3</definedName>
    <definedName name="Margarinas">'Template-Gráfico'!$L$6:$N$6</definedName>
    <definedName name="SAPBEXdnldView" hidden="1">"47APT1155ZJDJFWRYJ94F9E7F"</definedName>
    <definedName name="SAPBEXrevision" hidden="1">1</definedName>
    <definedName name="SAPBEXsysID" hidden="1">"ZMU"</definedName>
    <definedName name="SAPBEXwbID" hidden="1">"2E7J9GDWVI4ID2O88G6LUEW74"</definedName>
    <definedName name="TINA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" localSheetId="4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localSheetId="4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localSheetId="4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v" localSheetId="3" hidden="1">[10]TENDENCIA!#REF!</definedName>
    <definedName name="v" hidden="1">[10]TENDENCIA!#REF!</definedName>
    <definedName name="wrn.Capacity.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4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</definedNames>
  <calcPr calcId="162913"/>
  <pivotCaches>
    <pivotCache cacheId="19" r:id="rId20"/>
    <pivotCache cacheId="22" r:id="rId21"/>
    <pivotCache cacheId="25" r:id="rId22"/>
    <pivotCache cacheId="28" r:id="rId23"/>
    <pivotCache cacheId="31" r:id="rId24"/>
    <pivotCache cacheId="34" r:id="rId25"/>
    <pivotCache cacheId="35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Tecnologia-6eab55d1-d3d2-407d-9654-289501b7ff8d" name="DimTecnologia" connection="4.6) DimTecnologia"/>
          <x15:modelTable id="DimSemana-d7201784-636e-4cc0-b47d-3a02fc8be0e9" name="DimSemana" connection="4.5) DimSemana"/>
          <x15:modelTable id="DimFecha-faee494e-e524-434c-928e-5e770da65267" name="DimFecha" connection="4.4) DimFecha"/>
          <x15:modelTable id="DimLineas-03edac15-a7b5-4e3f-ab60-0c786dc58229" name="DimLineas" connection="4.3) DimLineas"/>
          <x15:modelTable id="DimOperarios-cb98d092-ea1b-46b1-a036-fb2ab285cac5" name="DimOperarios" connection="4.2) DimOperarios"/>
          <x15:modelTable id="DimTurnos-1707d326-4669-43e6-8da4-395a5031015c" name="DimTurnos" connection="4.1) DimTurnos"/>
          <x15:modelTable id="DimPerdidas-e23a6d6a-db6f-4656-8f29-8567c3583df8" name="DimPerdidas" connection="3.1) DimPerdidas"/>
          <x15:modelTable id="DimProducto_Compilatorio-129f1288-5297-402c-a768-ec0ad12a73c2" name="DimProducto_Compilatorio" connection="2.3) DimProducto_Compilatorio"/>
          <x15:modelTable id="DimProducto_Mar2017-51f13c71-e7d5-48a5-a716-129617f1cccf" name="DimProducto_Mar2017" connection="2.2) DimProducto_Mar2017"/>
          <x15:modelTable id="DimProducto_Sep2016-6fd697c4-8ef9-44f9-8e5b-6b9d5ece8cb3" name="DimProducto_Sep2016" connection="2.1) DimProducto_Sep2016"/>
          <x15:modelTable id="FactVolSAP-d7220132-2ddd-4e11-83d2-f2ecfb6af738" name="FactVolSAP" connection="1.3) Enlace de tabla FactVolSAP"/>
          <x15:modelTable id="FactParadas-6d25efd3-a14b-424f-9469-a598aced6701" name="FactParadas" connection="1.2) Enlace de tabla FactParadas"/>
          <x15:modelTable id="FactCajas-fae29124-6f90-48b7-a377-c468d0ec441c" name="FactCajas" connection="1.1) Enlace de tabla FactCajas"/>
        </x15:modelTables>
        <x15:modelRelationships>
          <x15:modelRelationship fromTable="FactCajas" fromColumn="ID" toTable="DimProducto_Sep2016" toColumn="ID"/>
          <x15:modelRelationship fromTable="FactCajas" fromColumn="ID" toTable="DimProducto_Mar2017" toColumn="ID"/>
          <x15:modelRelationship fromTable="FactCajas" fromColumn="ID" toTable="DimProducto_Compilatorio" toColumn="ID"/>
          <x15:modelRelationship fromTable="FactCajas" fromColumn="Turno" toTable="DimTurnos" toColumn="Turno"/>
          <x15:modelRelationship fromTable="FactCajas" fromColumn="ID Operador" toTable="DimOperarios" toColumn="ID"/>
          <x15:modelRelationship fromTable="FactCajas" fromColumn="Línea" toTable="DimLineas" toColumn="Línea"/>
          <x15:modelRelationship fromTable="FactCajas" fromColumn="Fecha" toTable="DimFecha" toColumn="Fecha"/>
          <x15:modelRelationship fromTable="FactCajas" fromColumn="Tecnología" toTable="DimTecnologia" toColumn="Tecnología"/>
          <x15:modelRelationship fromTable="FactParadas" fromColumn="Código de Parada" toTable="DimPerdidas" toColumn="Código"/>
          <x15:modelRelationship fromTable="FactParadas" fromColumn="Turno" toTable="DimTurnos" toColumn="Turno"/>
          <x15:modelRelationship fromTable="FactParadas" fromColumn="ID Operador" toTable="DimOperarios" toColumn="ID"/>
          <x15:modelRelationship fromTable="FactParadas" fromColumn="Línea" toTable="DimLineas" toColumn="Línea"/>
          <x15:modelRelationship fromTable="FactParadas" fromColumn="Fecha" toTable="DimFecha" toColumn="Fecha"/>
          <x15:modelRelationship fromTable="FactParadas" fromColumn="Tecnología" toTable="DimTecnologia" toColumn="Tecnología"/>
          <x15:modelRelationship fromTable="FactVolSAP" fromColumn="ID" toTable="DimProducto_Sep2016" toColumn="ID"/>
          <x15:modelRelationship fromTable="FactVolSAP" fromColumn="ID" toTable="DimProducto_Mar2017" toColumn="ID"/>
          <x15:modelRelationship fromTable="FactVolSAP" fromColumn="ID" toTable="DimProducto_Compilatorio" toColumn="ID"/>
          <x15:modelRelationship fromTable="FactVolSAP" fromColumn="SEMANA" toTable="DimSemana" toColumn="Semana"/>
          <x15:modelRelationship fromTable="DimFecha" fromColumn="Semana" toTable="DimSemana" toColumn="Semana"/>
        </x15:modelRelationships>
      </x15:dataModel>
    </ext>
  </extLst>
</workbook>
</file>

<file path=xl/calcChain.xml><?xml version="1.0" encoding="utf-8"?>
<calcChain xmlns="http://schemas.openxmlformats.org/spreadsheetml/2006/main">
  <c r="A179" i="13" l="1"/>
  <c r="C179" i="13" s="1"/>
  <c r="B179" i="13"/>
  <c r="D179" i="13"/>
  <c r="E179" i="13"/>
  <c r="F179" i="13"/>
  <c r="G179" i="13"/>
  <c r="H179" i="13"/>
  <c r="I179" i="13"/>
  <c r="J179" i="13"/>
  <c r="K179" i="13"/>
  <c r="L179" i="13"/>
  <c r="M179" i="13"/>
  <c r="N179" i="13"/>
  <c r="O179" i="13"/>
  <c r="S179" i="13"/>
  <c r="T179" i="13"/>
  <c r="U179" i="13"/>
  <c r="A180" i="13"/>
  <c r="B180" i="13"/>
  <c r="C180" i="13" s="1"/>
  <c r="D180" i="13"/>
  <c r="E180" i="13"/>
  <c r="F180" i="13"/>
  <c r="G180" i="13"/>
  <c r="H180" i="13"/>
  <c r="I180" i="13"/>
  <c r="J180" i="13"/>
  <c r="K180" i="13"/>
  <c r="L180" i="13"/>
  <c r="M180" i="13"/>
  <c r="N180" i="13"/>
  <c r="S180" i="13" s="1"/>
  <c r="O180" i="13"/>
  <c r="U180" i="13"/>
  <c r="A181" i="13"/>
  <c r="C181" i="13" s="1"/>
  <c r="B181" i="13"/>
  <c r="D181" i="13"/>
  <c r="E181" i="13"/>
  <c r="F181" i="13"/>
  <c r="G181" i="13"/>
  <c r="H181" i="13"/>
  <c r="I181" i="13"/>
  <c r="J181" i="13"/>
  <c r="K181" i="13"/>
  <c r="L181" i="13"/>
  <c r="M181" i="13"/>
  <c r="N181" i="13"/>
  <c r="O181" i="13"/>
  <c r="S181" i="13"/>
  <c r="T181" i="13"/>
  <c r="U181" i="13"/>
  <c r="A182" i="13"/>
  <c r="B182" i="13"/>
  <c r="C182" i="13" s="1"/>
  <c r="D182" i="13"/>
  <c r="E182" i="13"/>
  <c r="F182" i="13"/>
  <c r="G182" i="13"/>
  <c r="H182" i="13"/>
  <c r="I182" i="13"/>
  <c r="J182" i="13"/>
  <c r="K182" i="13"/>
  <c r="L182" i="13"/>
  <c r="M182" i="13"/>
  <c r="N182" i="13"/>
  <c r="S182" i="13" s="1"/>
  <c r="O182" i="13"/>
  <c r="U182" i="13"/>
  <c r="A183" i="13"/>
  <c r="C183" i="13" s="1"/>
  <c r="B183" i="13"/>
  <c r="D183" i="13"/>
  <c r="E183" i="13"/>
  <c r="F183" i="13"/>
  <c r="G183" i="13"/>
  <c r="H183" i="13"/>
  <c r="I183" i="13"/>
  <c r="J183" i="13"/>
  <c r="K183" i="13"/>
  <c r="L183" i="13"/>
  <c r="M183" i="13"/>
  <c r="N183" i="13"/>
  <c r="O183" i="13"/>
  <c r="S183" i="13"/>
  <c r="T183" i="13"/>
  <c r="U183" i="13"/>
  <c r="A184" i="13"/>
  <c r="B184" i="13"/>
  <c r="C184" i="13" s="1"/>
  <c r="D184" i="13"/>
  <c r="E184" i="13"/>
  <c r="F184" i="13"/>
  <c r="G184" i="13"/>
  <c r="H184" i="13"/>
  <c r="I184" i="13"/>
  <c r="J184" i="13"/>
  <c r="K184" i="13"/>
  <c r="L184" i="13"/>
  <c r="M184" i="13"/>
  <c r="N184" i="13"/>
  <c r="S184" i="13" s="1"/>
  <c r="O184" i="13"/>
  <c r="U184" i="13"/>
  <c r="A185" i="13"/>
  <c r="C185" i="13" s="1"/>
  <c r="B185" i="13"/>
  <c r="D185" i="13"/>
  <c r="E185" i="13"/>
  <c r="F185" i="13"/>
  <c r="G185" i="13"/>
  <c r="H185" i="13"/>
  <c r="I185" i="13"/>
  <c r="J185" i="13"/>
  <c r="K185" i="13"/>
  <c r="L185" i="13"/>
  <c r="M185" i="13"/>
  <c r="N185" i="13"/>
  <c r="O185" i="13"/>
  <c r="S185" i="13"/>
  <c r="T185" i="13"/>
  <c r="U185" i="13"/>
  <c r="A186" i="13"/>
  <c r="B186" i="13"/>
  <c r="C186" i="13" s="1"/>
  <c r="D186" i="13"/>
  <c r="E186" i="13"/>
  <c r="F186" i="13"/>
  <c r="G186" i="13"/>
  <c r="H186" i="13"/>
  <c r="I186" i="13"/>
  <c r="J186" i="13"/>
  <c r="K186" i="13"/>
  <c r="L186" i="13"/>
  <c r="M186" i="13"/>
  <c r="N186" i="13"/>
  <c r="S186" i="13" s="1"/>
  <c r="O186" i="13"/>
  <c r="U186" i="13"/>
  <c r="A187" i="13"/>
  <c r="C187" i="13" s="1"/>
  <c r="B187" i="13"/>
  <c r="D187" i="13"/>
  <c r="E187" i="13"/>
  <c r="F187" i="13"/>
  <c r="G187" i="13"/>
  <c r="H187" i="13"/>
  <c r="I187" i="13"/>
  <c r="J187" i="13"/>
  <c r="K187" i="13"/>
  <c r="L187" i="13"/>
  <c r="M187" i="13"/>
  <c r="N187" i="13"/>
  <c r="O187" i="13"/>
  <c r="S187" i="13"/>
  <c r="T187" i="13"/>
  <c r="U187" i="13"/>
  <c r="A188" i="13"/>
  <c r="B188" i="13"/>
  <c r="C188" i="13" s="1"/>
  <c r="D188" i="13"/>
  <c r="E188" i="13"/>
  <c r="F188" i="13"/>
  <c r="G188" i="13"/>
  <c r="H188" i="13"/>
  <c r="I188" i="13"/>
  <c r="J188" i="13"/>
  <c r="K188" i="13"/>
  <c r="L188" i="13"/>
  <c r="M188" i="13"/>
  <c r="N188" i="13"/>
  <c r="S188" i="13" s="1"/>
  <c r="O188" i="13"/>
  <c r="U188" i="13"/>
  <c r="N6" i="14"/>
  <c r="L6" i="14"/>
  <c r="K6" i="14"/>
  <c r="J6" i="14"/>
  <c r="I6" i="14"/>
  <c r="B20" i="14"/>
  <c r="B19" i="14"/>
  <c r="B18" i="14"/>
  <c r="B15" i="14"/>
  <c r="B14" i="14"/>
  <c r="B13" i="14"/>
  <c r="B12" i="14"/>
  <c r="B21" i="14"/>
  <c r="B16" i="14"/>
  <c r="B11" i="14"/>
  <c r="B10" i="14"/>
  <c r="B9" i="14"/>
  <c r="B8" i="14"/>
  <c r="F6" i="14"/>
  <c r="K8" i="14"/>
  <c r="F20" i="14"/>
  <c r="F19" i="14"/>
  <c r="F18" i="14"/>
  <c r="F15" i="14"/>
  <c r="F14" i="14"/>
  <c r="F13" i="14"/>
  <c r="F12" i="14"/>
  <c r="F11" i="14"/>
  <c r="F10" i="14"/>
  <c r="F9" i="14"/>
  <c r="F8" i="14"/>
  <c r="N21" i="14"/>
  <c r="L21" i="14"/>
  <c r="K21" i="14"/>
  <c r="J21" i="14"/>
  <c r="I21" i="14"/>
  <c r="N20" i="14"/>
  <c r="L20" i="14"/>
  <c r="K20" i="14"/>
  <c r="J20" i="14"/>
  <c r="I20" i="14"/>
  <c r="N19" i="14"/>
  <c r="L19" i="14"/>
  <c r="K19" i="14"/>
  <c r="J19" i="14"/>
  <c r="I19" i="14"/>
  <c r="N18" i="14"/>
  <c r="L18" i="14"/>
  <c r="K18" i="14"/>
  <c r="J18" i="14"/>
  <c r="I18" i="14"/>
  <c r="N16" i="14"/>
  <c r="L16" i="14"/>
  <c r="K16" i="14"/>
  <c r="J16" i="14"/>
  <c r="I16" i="14"/>
  <c r="N15" i="14"/>
  <c r="L15" i="14"/>
  <c r="K15" i="14"/>
  <c r="J15" i="14"/>
  <c r="I15" i="14"/>
  <c r="N14" i="14"/>
  <c r="L14" i="14"/>
  <c r="K14" i="14"/>
  <c r="J14" i="14"/>
  <c r="I14" i="14"/>
  <c r="N13" i="14"/>
  <c r="L13" i="14"/>
  <c r="K13" i="14"/>
  <c r="J13" i="14"/>
  <c r="I13" i="14"/>
  <c r="N12" i="14"/>
  <c r="L12" i="14"/>
  <c r="K12" i="14"/>
  <c r="J12" i="14"/>
  <c r="I12" i="14"/>
  <c r="N11" i="14"/>
  <c r="L11" i="14"/>
  <c r="K11" i="14"/>
  <c r="J11" i="14"/>
  <c r="I11" i="14"/>
  <c r="N10" i="14"/>
  <c r="L10" i="14"/>
  <c r="K10" i="14"/>
  <c r="J10" i="14"/>
  <c r="I10" i="14"/>
  <c r="N9" i="14"/>
  <c r="L9" i="14"/>
  <c r="K9" i="14"/>
  <c r="J9" i="14"/>
  <c r="I9" i="14"/>
  <c r="N8" i="14"/>
  <c r="L8" i="14"/>
  <c r="J8" i="14"/>
  <c r="I8" i="14"/>
  <c r="T188" i="13" l="1"/>
  <c r="T186" i="13"/>
  <c r="T184" i="13"/>
  <c r="T182" i="13"/>
  <c r="T180" i="13"/>
  <c r="V184" i="13"/>
  <c r="V179" i="13"/>
  <c r="V188" i="13"/>
  <c r="V186" i="13"/>
  <c r="V185" i="13"/>
  <c r="V182" i="13"/>
  <c r="V180" i="13"/>
  <c r="V181" i="13"/>
  <c r="V187" i="13"/>
  <c r="V183" i="13"/>
  <c r="M82" i="13"/>
  <c r="G7" i="13" l="1"/>
  <c r="G6" i="13"/>
  <c r="G5" i="13"/>
  <c r="G162" i="13"/>
  <c r="G161" i="13"/>
  <c r="S6" i="16" l="1"/>
  <c r="B3" i="16"/>
  <c r="O178" i="13" l="1"/>
  <c r="N178" i="13"/>
  <c r="U178" i="13" s="1"/>
  <c r="M178" i="13"/>
  <c r="L178" i="13"/>
  <c r="K178" i="13"/>
  <c r="J178" i="13"/>
  <c r="I178" i="13"/>
  <c r="H178" i="13"/>
  <c r="G178" i="13"/>
  <c r="F178" i="13"/>
  <c r="E178" i="13"/>
  <c r="D178" i="13"/>
  <c r="B178" i="13"/>
  <c r="A178" i="13"/>
  <c r="O177" i="13"/>
  <c r="N177" i="13"/>
  <c r="U177" i="13" s="1"/>
  <c r="M177" i="13"/>
  <c r="L177" i="13"/>
  <c r="K177" i="13"/>
  <c r="J177" i="13"/>
  <c r="I177" i="13"/>
  <c r="H177" i="13"/>
  <c r="G177" i="13"/>
  <c r="F177" i="13"/>
  <c r="E177" i="13"/>
  <c r="D177" i="13"/>
  <c r="B177" i="13"/>
  <c r="A177" i="13"/>
  <c r="O176" i="13"/>
  <c r="N176" i="13"/>
  <c r="U176" i="13" s="1"/>
  <c r="M176" i="13"/>
  <c r="L176" i="13"/>
  <c r="K176" i="13"/>
  <c r="J176" i="13"/>
  <c r="I176" i="13"/>
  <c r="H176" i="13"/>
  <c r="G176" i="13"/>
  <c r="F176" i="13"/>
  <c r="E176" i="13"/>
  <c r="D176" i="13"/>
  <c r="B176" i="13"/>
  <c r="A176" i="13"/>
  <c r="A174" i="13"/>
  <c r="B174" i="13"/>
  <c r="D174" i="13"/>
  <c r="E174" i="13"/>
  <c r="F174" i="13"/>
  <c r="G174" i="13"/>
  <c r="H174" i="13"/>
  <c r="I174" i="13"/>
  <c r="J174" i="13"/>
  <c r="K174" i="13"/>
  <c r="L174" i="13"/>
  <c r="M174" i="13"/>
  <c r="N174" i="13"/>
  <c r="T174" i="13" s="1"/>
  <c r="O174" i="13"/>
  <c r="A175" i="13"/>
  <c r="B175" i="13"/>
  <c r="D175" i="13"/>
  <c r="E175" i="13"/>
  <c r="F175" i="13"/>
  <c r="G175" i="13"/>
  <c r="H175" i="13"/>
  <c r="I175" i="13"/>
  <c r="J175" i="13"/>
  <c r="K175" i="13"/>
  <c r="L175" i="13"/>
  <c r="M175" i="13"/>
  <c r="N175" i="13"/>
  <c r="T175" i="13" s="1"/>
  <c r="O175" i="13"/>
  <c r="H5" i="13"/>
  <c r="I5" i="13"/>
  <c r="J5" i="13"/>
  <c r="K5" i="13"/>
  <c r="L5" i="13"/>
  <c r="M5" i="13"/>
  <c r="N5" i="13"/>
  <c r="O5" i="13"/>
  <c r="H6" i="13"/>
  <c r="I6" i="13"/>
  <c r="J6" i="13"/>
  <c r="K6" i="13"/>
  <c r="L6" i="13"/>
  <c r="M6" i="13"/>
  <c r="N6" i="13"/>
  <c r="O6" i="13"/>
  <c r="H7" i="13"/>
  <c r="I7" i="13"/>
  <c r="J7" i="13"/>
  <c r="K7" i="13"/>
  <c r="L7" i="13"/>
  <c r="M7" i="13"/>
  <c r="N7" i="13"/>
  <c r="O7" i="13"/>
  <c r="H8" i="13"/>
  <c r="I8" i="13"/>
  <c r="J8" i="13"/>
  <c r="K8" i="13"/>
  <c r="L8" i="13"/>
  <c r="M8" i="13"/>
  <c r="N8" i="13"/>
  <c r="O8" i="13"/>
  <c r="H9" i="13"/>
  <c r="I9" i="13"/>
  <c r="J9" i="13"/>
  <c r="K9" i="13"/>
  <c r="L9" i="13"/>
  <c r="M9" i="13"/>
  <c r="N9" i="13"/>
  <c r="O9" i="13"/>
  <c r="H10" i="13"/>
  <c r="I10" i="13"/>
  <c r="J10" i="13"/>
  <c r="K10" i="13"/>
  <c r="L10" i="13"/>
  <c r="M10" i="13"/>
  <c r="N10" i="13"/>
  <c r="O10" i="13"/>
  <c r="H11" i="13"/>
  <c r="I11" i="13"/>
  <c r="J11" i="13"/>
  <c r="K11" i="13"/>
  <c r="L11" i="13"/>
  <c r="M11" i="13"/>
  <c r="N11" i="13"/>
  <c r="O11" i="13"/>
  <c r="H12" i="13"/>
  <c r="I12" i="13"/>
  <c r="J12" i="13"/>
  <c r="K12" i="13"/>
  <c r="L12" i="13"/>
  <c r="M12" i="13"/>
  <c r="N12" i="13"/>
  <c r="O12" i="13"/>
  <c r="H13" i="13"/>
  <c r="I13" i="13"/>
  <c r="J13" i="13"/>
  <c r="K13" i="13"/>
  <c r="L13" i="13"/>
  <c r="M13" i="13"/>
  <c r="N13" i="13"/>
  <c r="O13" i="13"/>
  <c r="H14" i="13"/>
  <c r="I14" i="13"/>
  <c r="J14" i="13"/>
  <c r="K14" i="13"/>
  <c r="L14" i="13"/>
  <c r="M14" i="13"/>
  <c r="N14" i="13"/>
  <c r="O14" i="13"/>
  <c r="H15" i="13"/>
  <c r="I15" i="13"/>
  <c r="J15" i="13"/>
  <c r="K15" i="13"/>
  <c r="L15" i="13"/>
  <c r="M15" i="13"/>
  <c r="N15" i="13"/>
  <c r="O15" i="13"/>
  <c r="H16" i="13"/>
  <c r="I16" i="13"/>
  <c r="J16" i="13"/>
  <c r="K16" i="13"/>
  <c r="L16" i="13"/>
  <c r="M16" i="13"/>
  <c r="N16" i="13"/>
  <c r="O16" i="13"/>
  <c r="H17" i="13"/>
  <c r="I17" i="13"/>
  <c r="J17" i="13"/>
  <c r="K17" i="13"/>
  <c r="L17" i="13"/>
  <c r="M17" i="13"/>
  <c r="N17" i="13"/>
  <c r="O17" i="13"/>
  <c r="H18" i="13"/>
  <c r="I18" i="13"/>
  <c r="J18" i="13"/>
  <c r="K18" i="13"/>
  <c r="L18" i="13"/>
  <c r="M18" i="13"/>
  <c r="N18" i="13"/>
  <c r="O18" i="13"/>
  <c r="H19" i="13"/>
  <c r="I19" i="13"/>
  <c r="J19" i="13"/>
  <c r="K19" i="13"/>
  <c r="L19" i="13"/>
  <c r="M19" i="13"/>
  <c r="N19" i="13"/>
  <c r="O19" i="13"/>
  <c r="H20" i="13"/>
  <c r="I20" i="13"/>
  <c r="J20" i="13"/>
  <c r="K20" i="13"/>
  <c r="L20" i="13"/>
  <c r="M20" i="13"/>
  <c r="N20" i="13"/>
  <c r="O20" i="13"/>
  <c r="H21" i="13"/>
  <c r="I21" i="13"/>
  <c r="J21" i="13"/>
  <c r="K21" i="13"/>
  <c r="L21" i="13"/>
  <c r="M21" i="13"/>
  <c r="N21" i="13"/>
  <c r="O21" i="13"/>
  <c r="H22" i="13"/>
  <c r="I22" i="13"/>
  <c r="J22" i="13"/>
  <c r="K22" i="13"/>
  <c r="L22" i="13"/>
  <c r="M22" i="13"/>
  <c r="N22" i="13"/>
  <c r="O22" i="13"/>
  <c r="H23" i="13"/>
  <c r="I23" i="13"/>
  <c r="J23" i="13"/>
  <c r="K23" i="13"/>
  <c r="L23" i="13"/>
  <c r="M23" i="13"/>
  <c r="N23" i="13"/>
  <c r="O23" i="13"/>
  <c r="H24" i="13"/>
  <c r="I24" i="13"/>
  <c r="J24" i="13"/>
  <c r="K24" i="13"/>
  <c r="L24" i="13"/>
  <c r="M24" i="13"/>
  <c r="N24" i="13"/>
  <c r="O24" i="13"/>
  <c r="H25" i="13"/>
  <c r="I25" i="13"/>
  <c r="J25" i="13"/>
  <c r="K25" i="13"/>
  <c r="L25" i="13"/>
  <c r="M25" i="13"/>
  <c r="N25" i="13"/>
  <c r="O25" i="13"/>
  <c r="H26" i="13"/>
  <c r="I26" i="13"/>
  <c r="J26" i="13"/>
  <c r="K26" i="13"/>
  <c r="L26" i="13"/>
  <c r="M26" i="13"/>
  <c r="N26" i="13"/>
  <c r="O26" i="13"/>
  <c r="H27" i="13"/>
  <c r="I27" i="13"/>
  <c r="J27" i="13"/>
  <c r="K27" i="13"/>
  <c r="L27" i="13"/>
  <c r="M27" i="13"/>
  <c r="N27" i="13"/>
  <c r="O27" i="13"/>
  <c r="H28" i="13"/>
  <c r="I28" i="13"/>
  <c r="J28" i="13"/>
  <c r="K28" i="13"/>
  <c r="L28" i="13"/>
  <c r="M28" i="13"/>
  <c r="N28" i="13"/>
  <c r="O28" i="13"/>
  <c r="H29" i="13"/>
  <c r="I29" i="13"/>
  <c r="J29" i="13"/>
  <c r="K29" i="13"/>
  <c r="L29" i="13"/>
  <c r="M29" i="13"/>
  <c r="N29" i="13"/>
  <c r="O29" i="13"/>
  <c r="H30" i="13"/>
  <c r="I30" i="13"/>
  <c r="J30" i="13"/>
  <c r="K30" i="13"/>
  <c r="L30" i="13"/>
  <c r="M30" i="13"/>
  <c r="N30" i="13"/>
  <c r="O30" i="13"/>
  <c r="H31" i="13"/>
  <c r="I31" i="13"/>
  <c r="J31" i="13"/>
  <c r="K31" i="13"/>
  <c r="L31" i="13"/>
  <c r="M31" i="13"/>
  <c r="N31" i="13"/>
  <c r="O31" i="13"/>
  <c r="H32" i="13"/>
  <c r="I32" i="13"/>
  <c r="J32" i="13"/>
  <c r="K32" i="13"/>
  <c r="L32" i="13"/>
  <c r="M32" i="13"/>
  <c r="N32" i="13"/>
  <c r="O32" i="13"/>
  <c r="H33" i="13"/>
  <c r="I33" i="13"/>
  <c r="J33" i="13"/>
  <c r="K33" i="13"/>
  <c r="L33" i="13"/>
  <c r="M33" i="13"/>
  <c r="N33" i="13"/>
  <c r="O33" i="13"/>
  <c r="H34" i="13"/>
  <c r="I34" i="13"/>
  <c r="J34" i="13"/>
  <c r="K34" i="13"/>
  <c r="L34" i="13"/>
  <c r="M34" i="13"/>
  <c r="N34" i="13"/>
  <c r="O34" i="13"/>
  <c r="H35" i="13"/>
  <c r="I35" i="13"/>
  <c r="J35" i="13"/>
  <c r="K35" i="13"/>
  <c r="L35" i="13"/>
  <c r="M35" i="13"/>
  <c r="N35" i="13"/>
  <c r="O35" i="13"/>
  <c r="H36" i="13"/>
  <c r="I36" i="13"/>
  <c r="J36" i="13"/>
  <c r="K36" i="13"/>
  <c r="L36" i="13"/>
  <c r="M36" i="13"/>
  <c r="N36" i="13"/>
  <c r="O36" i="13"/>
  <c r="H37" i="13"/>
  <c r="I37" i="13"/>
  <c r="J37" i="13"/>
  <c r="K37" i="13"/>
  <c r="L37" i="13"/>
  <c r="M37" i="13"/>
  <c r="N37" i="13"/>
  <c r="O37" i="13"/>
  <c r="H38" i="13"/>
  <c r="I38" i="13"/>
  <c r="J38" i="13"/>
  <c r="K38" i="13"/>
  <c r="L38" i="13"/>
  <c r="M38" i="13"/>
  <c r="N38" i="13"/>
  <c r="O38" i="13"/>
  <c r="H39" i="13"/>
  <c r="I39" i="13"/>
  <c r="J39" i="13"/>
  <c r="K39" i="13"/>
  <c r="L39" i="13"/>
  <c r="M39" i="13"/>
  <c r="N39" i="13"/>
  <c r="O39" i="13"/>
  <c r="H40" i="13"/>
  <c r="I40" i="13"/>
  <c r="J40" i="13"/>
  <c r="K40" i="13"/>
  <c r="L40" i="13"/>
  <c r="M40" i="13"/>
  <c r="N40" i="13"/>
  <c r="O40" i="13"/>
  <c r="H41" i="13"/>
  <c r="I41" i="13"/>
  <c r="J41" i="13"/>
  <c r="K41" i="13"/>
  <c r="L41" i="13"/>
  <c r="M41" i="13"/>
  <c r="N41" i="13"/>
  <c r="O41" i="13"/>
  <c r="H42" i="13"/>
  <c r="I42" i="13"/>
  <c r="J42" i="13"/>
  <c r="K42" i="13"/>
  <c r="L42" i="13"/>
  <c r="M42" i="13"/>
  <c r="N42" i="13"/>
  <c r="O42" i="13"/>
  <c r="H43" i="13"/>
  <c r="I43" i="13"/>
  <c r="J43" i="13"/>
  <c r="K43" i="13"/>
  <c r="L43" i="13"/>
  <c r="M43" i="13"/>
  <c r="N43" i="13"/>
  <c r="O43" i="13"/>
  <c r="H44" i="13"/>
  <c r="I44" i="13"/>
  <c r="J44" i="13"/>
  <c r="K44" i="13"/>
  <c r="L44" i="13"/>
  <c r="M44" i="13"/>
  <c r="N44" i="13"/>
  <c r="O44" i="13"/>
  <c r="H45" i="13"/>
  <c r="I45" i="13"/>
  <c r="J45" i="13"/>
  <c r="K45" i="13"/>
  <c r="L45" i="13"/>
  <c r="M45" i="13"/>
  <c r="N45" i="13"/>
  <c r="O45" i="13"/>
  <c r="H46" i="13"/>
  <c r="I46" i="13"/>
  <c r="J46" i="13"/>
  <c r="K46" i="13"/>
  <c r="L46" i="13"/>
  <c r="M46" i="13"/>
  <c r="N46" i="13"/>
  <c r="O46" i="13"/>
  <c r="H47" i="13"/>
  <c r="I47" i="13"/>
  <c r="J47" i="13"/>
  <c r="K47" i="13"/>
  <c r="L47" i="13"/>
  <c r="M47" i="13"/>
  <c r="N47" i="13"/>
  <c r="O47" i="13"/>
  <c r="H48" i="13"/>
  <c r="I48" i="13"/>
  <c r="J48" i="13"/>
  <c r="K48" i="13"/>
  <c r="L48" i="13"/>
  <c r="M48" i="13"/>
  <c r="N48" i="13"/>
  <c r="O48" i="13"/>
  <c r="H49" i="13"/>
  <c r="I49" i="13"/>
  <c r="J49" i="13"/>
  <c r="K49" i="13"/>
  <c r="L49" i="13"/>
  <c r="M49" i="13"/>
  <c r="N49" i="13"/>
  <c r="O49" i="13"/>
  <c r="H50" i="13"/>
  <c r="I50" i="13"/>
  <c r="J50" i="13"/>
  <c r="K50" i="13"/>
  <c r="L50" i="13"/>
  <c r="M50" i="13"/>
  <c r="N50" i="13"/>
  <c r="O50" i="13"/>
  <c r="H51" i="13"/>
  <c r="I51" i="13"/>
  <c r="J51" i="13"/>
  <c r="K51" i="13"/>
  <c r="L51" i="13"/>
  <c r="M51" i="13"/>
  <c r="N51" i="13"/>
  <c r="O51" i="13"/>
  <c r="H52" i="13"/>
  <c r="I52" i="13"/>
  <c r="J52" i="13"/>
  <c r="K52" i="13"/>
  <c r="L52" i="13"/>
  <c r="M52" i="13"/>
  <c r="N52" i="13"/>
  <c r="O52" i="13"/>
  <c r="H53" i="13"/>
  <c r="I53" i="13"/>
  <c r="J53" i="13"/>
  <c r="K53" i="13"/>
  <c r="L53" i="13"/>
  <c r="M53" i="13"/>
  <c r="N53" i="13"/>
  <c r="O53" i="13"/>
  <c r="H54" i="13"/>
  <c r="I54" i="13"/>
  <c r="J54" i="13"/>
  <c r="K54" i="13"/>
  <c r="L54" i="13"/>
  <c r="M54" i="13"/>
  <c r="N54" i="13"/>
  <c r="O54" i="13"/>
  <c r="H55" i="13"/>
  <c r="I55" i="13"/>
  <c r="J55" i="13"/>
  <c r="K55" i="13"/>
  <c r="L55" i="13"/>
  <c r="M55" i="13"/>
  <c r="N55" i="13"/>
  <c r="O55" i="13"/>
  <c r="H56" i="13"/>
  <c r="I56" i="13"/>
  <c r="J56" i="13"/>
  <c r="K56" i="13"/>
  <c r="L56" i="13"/>
  <c r="M56" i="13"/>
  <c r="N56" i="13"/>
  <c r="O56" i="13"/>
  <c r="H57" i="13"/>
  <c r="I57" i="13"/>
  <c r="J57" i="13"/>
  <c r="K57" i="13"/>
  <c r="L57" i="13"/>
  <c r="M57" i="13"/>
  <c r="N57" i="13"/>
  <c r="O57" i="13"/>
  <c r="H58" i="13"/>
  <c r="I58" i="13"/>
  <c r="J58" i="13"/>
  <c r="K58" i="13"/>
  <c r="L58" i="13"/>
  <c r="M58" i="13"/>
  <c r="N58" i="13"/>
  <c r="O58" i="13"/>
  <c r="H59" i="13"/>
  <c r="I59" i="13"/>
  <c r="J59" i="13"/>
  <c r="K59" i="13"/>
  <c r="L59" i="13"/>
  <c r="M59" i="13"/>
  <c r="N59" i="13"/>
  <c r="O59" i="13"/>
  <c r="H60" i="13"/>
  <c r="I60" i="13"/>
  <c r="J60" i="13"/>
  <c r="K60" i="13"/>
  <c r="L60" i="13"/>
  <c r="M60" i="13"/>
  <c r="N60" i="13"/>
  <c r="O60" i="13"/>
  <c r="H61" i="13"/>
  <c r="I61" i="13"/>
  <c r="J61" i="13"/>
  <c r="K61" i="13"/>
  <c r="L61" i="13"/>
  <c r="M61" i="13"/>
  <c r="N61" i="13"/>
  <c r="O61" i="13"/>
  <c r="H62" i="13"/>
  <c r="I62" i="13"/>
  <c r="J62" i="13"/>
  <c r="K62" i="13"/>
  <c r="L62" i="13"/>
  <c r="M62" i="13"/>
  <c r="N62" i="13"/>
  <c r="O62" i="13"/>
  <c r="H63" i="13"/>
  <c r="I63" i="13"/>
  <c r="J63" i="13"/>
  <c r="K63" i="13"/>
  <c r="L63" i="13"/>
  <c r="M63" i="13"/>
  <c r="N63" i="13"/>
  <c r="O63" i="13"/>
  <c r="H64" i="13"/>
  <c r="I64" i="13"/>
  <c r="J64" i="13"/>
  <c r="K64" i="13"/>
  <c r="L64" i="13"/>
  <c r="M64" i="13"/>
  <c r="N64" i="13"/>
  <c r="O64" i="13"/>
  <c r="H65" i="13"/>
  <c r="I65" i="13"/>
  <c r="J65" i="13"/>
  <c r="K65" i="13"/>
  <c r="L65" i="13"/>
  <c r="M65" i="13"/>
  <c r="N65" i="13"/>
  <c r="O65" i="13"/>
  <c r="H66" i="13"/>
  <c r="I66" i="13"/>
  <c r="J66" i="13"/>
  <c r="K66" i="13"/>
  <c r="L66" i="13"/>
  <c r="M66" i="13"/>
  <c r="N66" i="13"/>
  <c r="O66" i="13"/>
  <c r="H67" i="13"/>
  <c r="I67" i="13"/>
  <c r="J67" i="13"/>
  <c r="K67" i="13"/>
  <c r="L67" i="13"/>
  <c r="M67" i="13"/>
  <c r="N67" i="13"/>
  <c r="O67" i="13"/>
  <c r="H68" i="13"/>
  <c r="I68" i="13"/>
  <c r="J68" i="13"/>
  <c r="K68" i="13"/>
  <c r="L68" i="13"/>
  <c r="M68" i="13"/>
  <c r="N68" i="13"/>
  <c r="O68" i="13"/>
  <c r="H69" i="13"/>
  <c r="I69" i="13"/>
  <c r="J69" i="13"/>
  <c r="K69" i="13"/>
  <c r="L69" i="13"/>
  <c r="M69" i="13"/>
  <c r="N69" i="13"/>
  <c r="O69" i="13"/>
  <c r="H70" i="13"/>
  <c r="I70" i="13"/>
  <c r="J70" i="13"/>
  <c r="K70" i="13"/>
  <c r="L70" i="13"/>
  <c r="M70" i="13"/>
  <c r="N70" i="13"/>
  <c r="O70" i="13"/>
  <c r="H71" i="13"/>
  <c r="I71" i="13"/>
  <c r="J71" i="13"/>
  <c r="K71" i="13"/>
  <c r="L71" i="13"/>
  <c r="M71" i="13"/>
  <c r="N71" i="13"/>
  <c r="O71" i="13"/>
  <c r="H72" i="13"/>
  <c r="I72" i="13"/>
  <c r="J72" i="13"/>
  <c r="K72" i="13"/>
  <c r="L72" i="13"/>
  <c r="M72" i="13"/>
  <c r="N72" i="13"/>
  <c r="O72" i="13"/>
  <c r="H73" i="13"/>
  <c r="I73" i="13"/>
  <c r="J73" i="13"/>
  <c r="K73" i="13"/>
  <c r="L73" i="13"/>
  <c r="M73" i="13"/>
  <c r="N73" i="13"/>
  <c r="O73" i="13"/>
  <c r="H74" i="13"/>
  <c r="I74" i="13"/>
  <c r="J74" i="13"/>
  <c r="K74" i="13"/>
  <c r="L74" i="13"/>
  <c r="M74" i="13"/>
  <c r="N74" i="13"/>
  <c r="O74" i="13"/>
  <c r="H75" i="13"/>
  <c r="I75" i="13"/>
  <c r="J75" i="13"/>
  <c r="K75" i="13"/>
  <c r="L75" i="13"/>
  <c r="M75" i="13"/>
  <c r="N75" i="13"/>
  <c r="O75" i="13"/>
  <c r="H76" i="13"/>
  <c r="I76" i="13"/>
  <c r="J76" i="13"/>
  <c r="K76" i="13"/>
  <c r="L76" i="13"/>
  <c r="M76" i="13"/>
  <c r="N76" i="13"/>
  <c r="O76" i="13"/>
  <c r="H77" i="13"/>
  <c r="I77" i="13"/>
  <c r="J77" i="13"/>
  <c r="K77" i="13"/>
  <c r="L77" i="13"/>
  <c r="M77" i="13"/>
  <c r="N77" i="13"/>
  <c r="O77" i="13"/>
  <c r="H78" i="13"/>
  <c r="I78" i="13"/>
  <c r="J78" i="13"/>
  <c r="K78" i="13"/>
  <c r="L78" i="13"/>
  <c r="M78" i="13"/>
  <c r="N78" i="13"/>
  <c r="O78" i="13"/>
  <c r="H79" i="13"/>
  <c r="I79" i="13"/>
  <c r="J79" i="13"/>
  <c r="K79" i="13"/>
  <c r="L79" i="13"/>
  <c r="M79" i="13"/>
  <c r="N79" i="13"/>
  <c r="O79" i="13"/>
  <c r="H80" i="13"/>
  <c r="I80" i="13"/>
  <c r="J80" i="13"/>
  <c r="K80" i="13"/>
  <c r="L80" i="13"/>
  <c r="M80" i="13"/>
  <c r="N80" i="13"/>
  <c r="O80" i="13"/>
  <c r="H81" i="13"/>
  <c r="I81" i="13"/>
  <c r="J81" i="13"/>
  <c r="K81" i="13"/>
  <c r="L81" i="13"/>
  <c r="M81" i="13"/>
  <c r="N81" i="13"/>
  <c r="O81" i="13"/>
  <c r="H82" i="13"/>
  <c r="I82" i="13"/>
  <c r="J82" i="13"/>
  <c r="K82" i="13"/>
  <c r="L82" i="13"/>
  <c r="N82" i="13"/>
  <c r="O82" i="13"/>
  <c r="H83" i="13"/>
  <c r="I83" i="13"/>
  <c r="J83" i="13"/>
  <c r="K83" i="13"/>
  <c r="L83" i="13"/>
  <c r="M83" i="13"/>
  <c r="N83" i="13"/>
  <c r="O83" i="13"/>
  <c r="H84" i="13"/>
  <c r="I84" i="13"/>
  <c r="J84" i="13"/>
  <c r="K84" i="13"/>
  <c r="L84" i="13"/>
  <c r="M84" i="13"/>
  <c r="N84" i="13"/>
  <c r="O84" i="13"/>
  <c r="H85" i="13"/>
  <c r="I85" i="13"/>
  <c r="J85" i="13"/>
  <c r="K85" i="13"/>
  <c r="L85" i="13"/>
  <c r="M85" i="13"/>
  <c r="N85" i="13"/>
  <c r="O85" i="13"/>
  <c r="H86" i="13"/>
  <c r="I86" i="13"/>
  <c r="J86" i="13"/>
  <c r="K86" i="13"/>
  <c r="L86" i="13"/>
  <c r="M86" i="13"/>
  <c r="N86" i="13"/>
  <c r="O86" i="13"/>
  <c r="H87" i="13"/>
  <c r="I87" i="13"/>
  <c r="J87" i="13"/>
  <c r="K87" i="13"/>
  <c r="L87" i="13"/>
  <c r="M87" i="13"/>
  <c r="N87" i="13"/>
  <c r="O87" i="13"/>
  <c r="H88" i="13"/>
  <c r="I88" i="13"/>
  <c r="J88" i="13"/>
  <c r="K88" i="13"/>
  <c r="L88" i="13"/>
  <c r="M88" i="13"/>
  <c r="N88" i="13"/>
  <c r="O88" i="13"/>
  <c r="H89" i="13"/>
  <c r="I89" i="13"/>
  <c r="J89" i="13"/>
  <c r="K89" i="13"/>
  <c r="L89" i="13"/>
  <c r="M89" i="13"/>
  <c r="N89" i="13"/>
  <c r="O89" i="13"/>
  <c r="H90" i="13"/>
  <c r="I90" i="13"/>
  <c r="J90" i="13"/>
  <c r="K90" i="13"/>
  <c r="L90" i="13"/>
  <c r="M90" i="13"/>
  <c r="N90" i="13"/>
  <c r="O90" i="13"/>
  <c r="H91" i="13"/>
  <c r="I91" i="13"/>
  <c r="J91" i="13"/>
  <c r="K91" i="13"/>
  <c r="L91" i="13"/>
  <c r="M91" i="13"/>
  <c r="N91" i="13"/>
  <c r="O91" i="13"/>
  <c r="H92" i="13"/>
  <c r="I92" i="13"/>
  <c r="J92" i="13"/>
  <c r="K92" i="13"/>
  <c r="L92" i="13"/>
  <c r="M92" i="13"/>
  <c r="N92" i="13"/>
  <c r="O92" i="13"/>
  <c r="H93" i="13"/>
  <c r="I93" i="13"/>
  <c r="J93" i="13"/>
  <c r="K93" i="13"/>
  <c r="L93" i="13"/>
  <c r="M93" i="13"/>
  <c r="N93" i="13"/>
  <c r="O93" i="13"/>
  <c r="H94" i="13"/>
  <c r="I94" i="13"/>
  <c r="J94" i="13"/>
  <c r="K94" i="13"/>
  <c r="L94" i="13"/>
  <c r="M94" i="13"/>
  <c r="N94" i="13"/>
  <c r="O94" i="13"/>
  <c r="H95" i="13"/>
  <c r="I95" i="13"/>
  <c r="J95" i="13"/>
  <c r="K95" i="13"/>
  <c r="L95" i="13"/>
  <c r="M95" i="13"/>
  <c r="N95" i="13"/>
  <c r="O95" i="13"/>
  <c r="H96" i="13"/>
  <c r="I96" i="13"/>
  <c r="J96" i="13"/>
  <c r="K96" i="13"/>
  <c r="L96" i="13"/>
  <c r="M96" i="13"/>
  <c r="N96" i="13"/>
  <c r="O96" i="13"/>
  <c r="H97" i="13"/>
  <c r="I97" i="13"/>
  <c r="J97" i="13"/>
  <c r="K97" i="13"/>
  <c r="L97" i="13"/>
  <c r="M97" i="13"/>
  <c r="N97" i="13"/>
  <c r="O97" i="13"/>
  <c r="H98" i="13"/>
  <c r="I98" i="13"/>
  <c r="J98" i="13"/>
  <c r="K98" i="13"/>
  <c r="L98" i="13"/>
  <c r="M98" i="13"/>
  <c r="N98" i="13"/>
  <c r="O98" i="13"/>
  <c r="H99" i="13"/>
  <c r="I99" i="13"/>
  <c r="J99" i="13"/>
  <c r="K99" i="13"/>
  <c r="L99" i="13"/>
  <c r="M99" i="13"/>
  <c r="N99" i="13"/>
  <c r="O99" i="13"/>
  <c r="H100" i="13"/>
  <c r="I100" i="13"/>
  <c r="J100" i="13"/>
  <c r="K100" i="13"/>
  <c r="L100" i="13"/>
  <c r="M100" i="13"/>
  <c r="N100" i="13"/>
  <c r="O100" i="13"/>
  <c r="H101" i="13"/>
  <c r="I101" i="13"/>
  <c r="J101" i="13"/>
  <c r="K101" i="13"/>
  <c r="L101" i="13"/>
  <c r="M101" i="13"/>
  <c r="N101" i="13"/>
  <c r="O101" i="13"/>
  <c r="H102" i="13"/>
  <c r="I102" i="13"/>
  <c r="J102" i="13"/>
  <c r="K102" i="13"/>
  <c r="L102" i="13"/>
  <c r="M102" i="13"/>
  <c r="N102" i="13"/>
  <c r="O102" i="13"/>
  <c r="H103" i="13"/>
  <c r="I103" i="13"/>
  <c r="J103" i="13"/>
  <c r="K103" i="13"/>
  <c r="L103" i="13"/>
  <c r="M103" i="13"/>
  <c r="N103" i="13"/>
  <c r="O103" i="13"/>
  <c r="H104" i="13"/>
  <c r="I104" i="13"/>
  <c r="J104" i="13"/>
  <c r="K104" i="13"/>
  <c r="L104" i="13"/>
  <c r="M104" i="13"/>
  <c r="N104" i="13"/>
  <c r="O104" i="13"/>
  <c r="H105" i="13"/>
  <c r="I105" i="13"/>
  <c r="J105" i="13"/>
  <c r="K105" i="13"/>
  <c r="L105" i="13"/>
  <c r="M105" i="13"/>
  <c r="N105" i="13"/>
  <c r="O105" i="13"/>
  <c r="H106" i="13"/>
  <c r="I106" i="13"/>
  <c r="J106" i="13"/>
  <c r="K106" i="13"/>
  <c r="L106" i="13"/>
  <c r="M106" i="13"/>
  <c r="N106" i="13"/>
  <c r="O106" i="13"/>
  <c r="H107" i="13"/>
  <c r="I107" i="13"/>
  <c r="J107" i="13"/>
  <c r="K107" i="13"/>
  <c r="L107" i="13"/>
  <c r="M107" i="13"/>
  <c r="N107" i="13"/>
  <c r="O107" i="13"/>
  <c r="H108" i="13"/>
  <c r="I108" i="13"/>
  <c r="J108" i="13"/>
  <c r="K108" i="13"/>
  <c r="L108" i="13"/>
  <c r="M108" i="13"/>
  <c r="N108" i="13"/>
  <c r="O108" i="13"/>
  <c r="H109" i="13"/>
  <c r="I109" i="13"/>
  <c r="J109" i="13"/>
  <c r="K109" i="13"/>
  <c r="L109" i="13"/>
  <c r="M109" i="13"/>
  <c r="N109" i="13"/>
  <c r="O109" i="13"/>
  <c r="H110" i="13"/>
  <c r="I110" i="13"/>
  <c r="J110" i="13"/>
  <c r="K110" i="13"/>
  <c r="L110" i="13"/>
  <c r="M110" i="13"/>
  <c r="N110" i="13"/>
  <c r="O110" i="13"/>
  <c r="H111" i="13"/>
  <c r="I111" i="13"/>
  <c r="J111" i="13"/>
  <c r="K111" i="13"/>
  <c r="L111" i="13"/>
  <c r="M111" i="13"/>
  <c r="N111" i="13"/>
  <c r="O111" i="13"/>
  <c r="H112" i="13"/>
  <c r="I112" i="13"/>
  <c r="J112" i="13"/>
  <c r="K112" i="13"/>
  <c r="L112" i="13"/>
  <c r="M112" i="13"/>
  <c r="N112" i="13"/>
  <c r="O112" i="13"/>
  <c r="H113" i="13"/>
  <c r="I113" i="13"/>
  <c r="J113" i="13"/>
  <c r="K113" i="13"/>
  <c r="L113" i="13"/>
  <c r="M113" i="13"/>
  <c r="N113" i="13"/>
  <c r="O113" i="13"/>
  <c r="H114" i="13"/>
  <c r="I114" i="13"/>
  <c r="J114" i="13"/>
  <c r="K114" i="13"/>
  <c r="L114" i="13"/>
  <c r="M114" i="13"/>
  <c r="N114" i="13"/>
  <c r="O114" i="13"/>
  <c r="H115" i="13"/>
  <c r="I115" i="13"/>
  <c r="J115" i="13"/>
  <c r="K115" i="13"/>
  <c r="L115" i="13"/>
  <c r="M115" i="13"/>
  <c r="N115" i="13"/>
  <c r="O115" i="13"/>
  <c r="H116" i="13"/>
  <c r="I116" i="13"/>
  <c r="J116" i="13"/>
  <c r="K116" i="13"/>
  <c r="L116" i="13"/>
  <c r="M116" i="13"/>
  <c r="N116" i="13"/>
  <c r="O116" i="13"/>
  <c r="H117" i="13"/>
  <c r="I117" i="13"/>
  <c r="J117" i="13"/>
  <c r="K117" i="13"/>
  <c r="L117" i="13"/>
  <c r="M117" i="13"/>
  <c r="N117" i="13"/>
  <c r="O117" i="13"/>
  <c r="H118" i="13"/>
  <c r="I118" i="13"/>
  <c r="J118" i="13"/>
  <c r="K118" i="13"/>
  <c r="L118" i="13"/>
  <c r="M118" i="13"/>
  <c r="N118" i="13"/>
  <c r="O118" i="13"/>
  <c r="H119" i="13"/>
  <c r="I119" i="13"/>
  <c r="J119" i="13"/>
  <c r="K119" i="13"/>
  <c r="L119" i="13"/>
  <c r="M119" i="13"/>
  <c r="N119" i="13"/>
  <c r="O119" i="13"/>
  <c r="H120" i="13"/>
  <c r="I120" i="13"/>
  <c r="J120" i="13"/>
  <c r="K120" i="13"/>
  <c r="L120" i="13"/>
  <c r="M120" i="13"/>
  <c r="N120" i="13"/>
  <c r="O120" i="13"/>
  <c r="H121" i="13"/>
  <c r="I121" i="13"/>
  <c r="J121" i="13"/>
  <c r="K121" i="13"/>
  <c r="L121" i="13"/>
  <c r="M121" i="13"/>
  <c r="N121" i="13"/>
  <c r="O121" i="13"/>
  <c r="H122" i="13"/>
  <c r="I122" i="13"/>
  <c r="J122" i="13"/>
  <c r="K122" i="13"/>
  <c r="L122" i="13"/>
  <c r="M122" i="13"/>
  <c r="N122" i="13"/>
  <c r="O122" i="13"/>
  <c r="H123" i="13"/>
  <c r="I123" i="13"/>
  <c r="J123" i="13"/>
  <c r="K123" i="13"/>
  <c r="L123" i="13"/>
  <c r="M123" i="13"/>
  <c r="N123" i="13"/>
  <c r="O123" i="13"/>
  <c r="H124" i="13"/>
  <c r="I124" i="13"/>
  <c r="J124" i="13"/>
  <c r="K124" i="13"/>
  <c r="L124" i="13"/>
  <c r="M124" i="13"/>
  <c r="N124" i="13"/>
  <c r="O124" i="13"/>
  <c r="H125" i="13"/>
  <c r="I125" i="13"/>
  <c r="J125" i="13"/>
  <c r="K125" i="13"/>
  <c r="L125" i="13"/>
  <c r="M125" i="13"/>
  <c r="N125" i="13"/>
  <c r="O125" i="13"/>
  <c r="H126" i="13"/>
  <c r="I126" i="13"/>
  <c r="J126" i="13"/>
  <c r="K126" i="13"/>
  <c r="L126" i="13"/>
  <c r="M126" i="13"/>
  <c r="N126" i="13"/>
  <c r="O126" i="13"/>
  <c r="H127" i="13"/>
  <c r="I127" i="13"/>
  <c r="J127" i="13"/>
  <c r="K127" i="13"/>
  <c r="L127" i="13"/>
  <c r="M127" i="13"/>
  <c r="N127" i="13"/>
  <c r="O127" i="13"/>
  <c r="H128" i="13"/>
  <c r="I128" i="13"/>
  <c r="J128" i="13"/>
  <c r="K128" i="13"/>
  <c r="L128" i="13"/>
  <c r="M128" i="13"/>
  <c r="N128" i="13"/>
  <c r="O128" i="13"/>
  <c r="H129" i="13"/>
  <c r="I129" i="13"/>
  <c r="J129" i="13"/>
  <c r="K129" i="13"/>
  <c r="L129" i="13"/>
  <c r="M129" i="13"/>
  <c r="N129" i="13"/>
  <c r="O129" i="13"/>
  <c r="H130" i="13"/>
  <c r="I130" i="13"/>
  <c r="J130" i="13"/>
  <c r="K130" i="13"/>
  <c r="L130" i="13"/>
  <c r="M130" i="13"/>
  <c r="N130" i="13"/>
  <c r="O130" i="13"/>
  <c r="H131" i="13"/>
  <c r="I131" i="13"/>
  <c r="J131" i="13"/>
  <c r="K131" i="13"/>
  <c r="L131" i="13"/>
  <c r="M131" i="13"/>
  <c r="N131" i="13"/>
  <c r="O131" i="13"/>
  <c r="H132" i="13"/>
  <c r="I132" i="13"/>
  <c r="J132" i="13"/>
  <c r="K132" i="13"/>
  <c r="L132" i="13"/>
  <c r="M132" i="13"/>
  <c r="N132" i="13"/>
  <c r="O132" i="13"/>
  <c r="H133" i="13"/>
  <c r="I133" i="13"/>
  <c r="J133" i="13"/>
  <c r="K133" i="13"/>
  <c r="L133" i="13"/>
  <c r="M133" i="13"/>
  <c r="N133" i="13"/>
  <c r="O133" i="13"/>
  <c r="H134" i="13"/>
  <c r="I134" i="13"/>
  <c r="J134" i="13"/>
  <c r="K134" i="13"/>
  <c r="L134" i="13"/>
  <c r="M134" i="13"/>
  <c r="N134" i="13"/>
  <c r="O134" i="13"/>
  <c r="H135" i="13"/>
  <c r="I135" i="13"/>
  <c r="J135" i="13"/>
  <c r="K135" i="13"/>
  <c r="L135" i="13"/>
  <c r="M135" i="13"/>
  <c r="N135" i="13"/>
  <c r="O135" i="13"/>
  <c r="H136" i="13"/>
  <c r="I136" i="13"/>
  <c r="J136" i="13"/>
  <c r="K136" i="13"/>
  <c r="L136" i="13"/>
  <c r="M136" i="13"/>
  <c r="N136" i="13"/>
  <c r="O136" i="13"/>
  <c r="H137" i="13"/>
  <c r="I137" i="13"/>
  <c r="J137" i="13"/>
  <c r="K137" i="13"/>
  <c r="L137" i="13"/>
  <c r="M137" i="13"/>
  <c r="N137" i="13"/>
  <c r="O137" i="13"/>
  <c r="H138" i="13"/>
  <c r="I138" i="13"/>
  <c r="J138" i="13"/>
  <c r="K138" i="13"/>
  <c r="L138" i="13"/>
  <c r="M138" i="13"/>
  <c r="N138" i="13"/>
  <c r="O138" i="13"/>
  <c r="H139" i="13"/>
  <c r="I139" i="13"/>
  <c r="J139" i="13"/>
  <c r="K139" i="13"/>
  <c r="L139" i="13"/>
  <c r="M139" i="13"/>
  <c r="N139" i="13"/>
  <c r="O139" i="13"/>
  <c r="H140" i="13"/>
  <c r="I140" i="13"/>
  <c r="J140" i="13"/>
  <c r="K140" i="13"/>
  <c r="L140" i="13"/>
  <c r="M140" i="13"/>
  <c r="N140" i="13"/>
  <c r="O140" i="13"/>
  <c r="H141" i="13"/>
  <c r="I141" i="13"/>
  <c r="J141" i="13"/>
  <c r="K141" i="13"/>
  <c r="L141" i="13"/>
  <c r="M141" i="13"/>
  <c r="N141" i="13"/>
  <c r="O141" i="13"/>
  <c r="H142" i="13"/>
  <c r="I142" i="13"/>
  <c r="J142" i="13"/>
  <c r="K142" i="13"/>
  <c r="L142" i="13"/>
  <c r="M142" i="13"/>
  <c r="N142" i="13"/>
  <c r="O142" i="13"/>
  <c r="H143" i="13"/>
  <c r="I143" i="13"/>
  <c r="J143" i="13"/>
  <c r="K143" i="13"/>
  <c r="L143" i="13"/>
  <c r="M143" i="13"/>
  <c r="N143" i="13"/>
  <c r="O143" i="13"/>
  <c r="H144" i="13"/>
  <c r="I144" i="13"/>
  <c r="J144" i="13"/>
  <c r="K144" i="13"/>
  <c r="L144" i="13"/>
  <c r="M144" i="13"/>
  <c r="N144" i="13"/>
  <c r="O144" i="13"/>
  <c r="H145" i="13"/>
  <c r="I145" i="13"/>
  <c r="J145" i="13"/>
  <c r="K145" i="13"/>
  <c r="L145" i="13"/>
  <c r="M145" i="13"/>
  <c r="N145" i="13"/>
  <c r="O145" i="13"/>
  <c r="H146" i="13"/>
  <c r="I146" i="13"/>
  <c r="J146" i="13"/>
  <c r="K146" i="13"/>
  <c r="L146" i="13"/>
  <c r="M146" i="13"/>
  <c r="N146" i="13"/>
  <c r="O146" i="13"/>
  <c r="H147" i="13"/>
  <c r="I147" i="13"/>
  <c r="J147" i="13"/>
  <c r="K147" i="13"/>
  <c r="L147" i="13"/>
  <c r="M147" i="13"/>
  <c r="N147" i="13"/>
  <c r="O147" i="13"/>
  <c r="H148" i="13"/>
  <c r="I148" i="13"/>
  <c r="J148" i="13"/>
  <c r="K148" i="13"/>
  <c r="L148" i="13"/>
  <c r="M148" i="13"/>
  <c r="N148" i="13"/>
  <c r="O148" i="13"/>
  <c r="H149" i="13"/>
  <c r="I149" i="13"/>
  <c r="J149" i="13"/>
  <c r="K149" i="13"/>
  <c r="L149" i="13"/>
  <c r="M149" i="13"/>
  <c r="N149" i="13"/>
  <c r="O149" i="13"/>
  <c r="H150" i="13"/>
  <c r="I150" i="13"/>
  <c r="J150" i="13"/>
  <c r="K150" i="13"/>
  <c r="L150" i="13"/>
  <c r="M150" i="13"/>
  <c r="N150" i="13"/>
  <c r="O150" i="13"/>
  <c r="H151" i="13"/>
  <c r="I151" i="13"/>
  <c r="J151" i="13"/>
  <c r="K151" i="13"/>
  <c r="L151" i="13"/>
  <c r="M151" i="13"/>
  <c r="N151" i="13"/>
  <c r="O151" i="13"/>
  <c r="H152" i="13"/>
  <c r="I152" i="13"/>
  <c r="J152" i="13"/>
  <c r="K152" i="13"/>
  <c r="L152" i="13"/>
  <c r="M152" i="13"/>
  <c r="N152" i="13"/>
  <c r="O152" i="13"/>
  <c r="H153" i="13"/>
  <c r="I153" i="13"/>
  <c r="J153" i="13"/>
  <c r="K153" i="13"/>
  <c r="L153" i="13"/>
  <c r="M153" i="13"/>
  <c r="N153" i="13"/>
  <c r="O153" i="13"/>
  <c r="H154" i="13"/>
  <c r="I154" i="13"/>
  <c r="J154" i="13"/>
  <c r="K154" i="13"/>
  <c r="L154" i="13"/>
  <c r="M154" i="13"/>
  <c r="N154" i="13"/>
  <c r="O154" i="13"/>
  <c r="H155" i="13"/>
  <c r="I155" i="13"/>
  <c r="J155" i="13"/>
  <c r="K155" i="13"/>
  <c r="L155" i="13"/>
  <c r="M155" i="13"/>
  <c r="N155" i="13"/>
  <c r="O155" i="13"/>
  <c r="H156" i="13"/>
  <c r="I156" i="13"/>
  <c r="J156" i="13"/>
  <c r="K156" i="13"/>
  <c r="L156" i="13"/>
  <c r="M156" i="13"/>
  <c r="N156" i="13"/>
  <c r="O156" i="13"/>
  <c r="H157" i="13"/>
  <c r="I157" i="13"/>
  <c r="J157" i="13"/>
  <c r="K157" i="13"/>
  <c r="L157" i="13"/>
  <c r="M157" i="13"/>
  <c r="N157" i="13"/>
  <c r="O157" i="13"/>
  <c r="H158" i="13"/>
  <c r="I158" i="13"/>
  <c r="J158" i="13"/>
  <c r="K158" i="13"/>
  <c r="L158" i="13"/>
  <c r="M158" i="13"/>
  <c r="N158" i="13"/>
  <c r="O158" i="13"/>
  <c r="H159" i="13"/>
  <c r="I159" i="13"/>
  <c r="J159" i="13"/>
  <c r="K159" i="13"/>
  <c r="L159" i="13"/>
  <c r="M159" i="13"/>
  <c r="N159" i="13"/>
  <c r="O159" i="13"/>
  <c r="H160" i="13"/>
  <c r="I160" i="13"/>
  <c r="J160" i="13"/>
  <c r="K160" i="13"/>
  <c r="L160" i="13"/>
  <c r="M160" i="13"/>
  <c r="N160" i="13"/>
  <c r="O160" i="13"/>
  <c r="H161" i="13"/>
  <c r="I161" i="13"/>
  <c r="J161" i="13"/>
  <c r="K161" i="13"/>
  <c r="L161" i="13"/>
  <c r="M161" i="13"/>
  <c r="N161" i="13"/>
  <c r="O161" i="13"/>
  <c r="H162" i="13"/>
  <c r="I162" i="13"/>
  <c r="J162" i="13"/>
  <c r="K162" i="13"/>
  <c r="L162" i="13"/>
  <c r="M162" i="13"/>
  <c r="N162" i="13"/>
  <c r="O162" i="13"/>
  <c r="H163" i="13"/>
  <c r="I163" i="13"/>
  <c r="J163" i="13"/>
  <c r="K163" i="13"/>
  <c r="L163" i="13"/>
  <c r="M163" i="13"/>
  <c r="N163" i="13"/>
  <c r="O163" i="13"/>
  <c r="H164" i="13"/>
  <c r="I164" i="13"/>
  <c r="J164" i="13"/>
  <c r="K164" i="13"/>
  <c r="L164" i="13"/>
  <c r="M164" i="13"/>
  <c r="N164" i="13"/>
  <c r="O164" i="13"/>
  <c r="H165" i="13"/>
  <c r="I165" i="13"/>
  <c r="J165" i="13"/>
  <c r="K165" i="13"/>
  <c r="L165" i="13"/>
  <c r="M165" i="13"/>
  <c r="N165" i="13"/>
  <c r="O165" i="13"/>
  <c r="H166" i="13"/>
  <c r="I166" i="13"/>
  <c r="J166" i="13"/>
  <c r="K166" i="13"/>
  <c r="L166" i="13"/>
  <c r="M166" i="13"/>
  <c r="N166" i="13"/>
  <c r="O166" i="13"/>
  <c r="H167" i="13"/>
  <c r="I167" i="13"/>
  <c r="J167" i="13"/>
  <c r="K167" i="13"/>
  <c r="L167" i="13"/>
  <c r="M167" i="13"/>
  <c r="N167" i="13"/>
  <c r="O167" i="13"/>
  <c r="H168" i="13"/>
  <c r="I168" i="13"/>
  <c r="J168" i="13"/>
  <c r="K168" i="13"/>
  <c r="L168" i="13"/>
  <c r="M168" i="13"/>
  <c r="N168" i="13"/>
  <c r="O168" i="13"/>
  <c r="H169" i="13"/>
  <c r="I169" i="13"/>
  <c r="J169" i="13"/>
  <c r="K169" i="13"/>
  <c r="L169" i="13"/>
  <c r="M169" i="13"/>
  <c r="N169" i="13"/>
  <c r="O169" i="13"/>
  <c r="H170" i="13"/>
  <c r="I170" i="13"/>
  <c r="J170" i="13"/>
  <c r="K170" i="13"/>
  <c r="L170" i="13"/>
  <c r="M170" i="13"/>
  <c r="N170" i="13"/>
  <c r="O170" i="13"/>
  <c r="H171" i="13"/>
  <c r="I171" i="13"/>
  <c r="J171" i="13"/>
  <c r="K171" i="13"/>
  <c r="L171" i="13"/>
  <c r="M171" i="13"/>
  <c r="N171" i="13"/>
  <c r="O171" i="13"/>
  <c r="H172" i="13"/>
  <c r="I172" i="13"/>
  <c r="J172" i="13"/>
  <c r="K172" i="13"/>
  <c r="L172" i="13"/>
  <c r="M172" i="13"/>
  <c r="N172" i="13"/>
  <c r="O172" i="13"/>
  <c r="H173" i="13"/>
  <c r="I173" i="13"/>
  <c r="J173" i="13"/>
  <c r="K173" i="13"/>
  <c r="L173" i="13"/>
  <c r="M173" i="13"/>
  <c r="N173" i="13"/>
  <c r="O173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3" i="13"/>
  <c r="G164" i="13"/>
  <c r="G165" i="13"/>
  <c r="G166" i="13"/>
  <c r="G167" i="13"/>
  <c r="G168" i="13"/>
  <c r="G169" i="13"/>
  <c r="G170" i="13"/>
  <c r="G171" i="13"/>
  <c r="G172" i="13"/>
  <c r="G173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C176" i="13" l="1"/>
  <c r="C178" i="13"/>
  <c r="C177" i="13"/>
  <c r="C175" i="13"/>
  <c r="C174" i="13"/>
  <c r="S174" i="13"/>
  <c r="U174" i="13"/>
  <c r="U175" i="13"/>
  <c r="T176" i="13"/>
  <c r="S175" i="13"/>
  <c r="T177" i="13"/>
  <c r="T178" i="13"/>
  <c r="S178" i="13"/>
  <c r="S177" i="13"/>
  <c r="S176" i="13"/>
  <c r="V176" i="13" l="1"/>
  <c r="V174" i="13"/>
  <c r="V177" i="13"/>
  <c r="V175" i="13"/>
  <c r="V178" i="13"/>
  <c r="E20" i="14" l="1"/>
  <c r="G20" i="14" s="1"/>
  <c r="E19" i="14"/>
  <c r="G19" i="14" s="1"/>
  <c r="E18" i="14"/>
  <c r="G18" i="14" s="1"/>
  <c r="E9" i="14"/>
  <c r="G9" i="14" s="1"/>
  <c r="E10" i="14"/>
  <c r="G10" i="14" s="1"/>
  <c r="E11" i="14"/>
  <c r="G11" i="14" s="1"/>
  <c r="E12" i="14"/>
  <c r="G12" i="14" s="1"/>
  <c r="E13" i="14"/>
  <c r="G13" i="14" s="1"/>
  <c r="E14" i="14"/>
  <c r="G14" i="14" s="1"/>
  <c r="E15" i="14"/>
  <c r="G15" i="14" s="1"/>
  <c r="E8" i="14"/>
  <c r="G8" i="14" s="1"/>
  <c r="A27" i="16"/>
  <c r="A46" i="16"/>
  <c r="A65" i="16"/>
  <c r="C90" i="13" l="1"/>
  <c r="O6" i="16"/>
  <c r="A61" i="16"/>
  <c r="A15" i="16"/>
  <c r="A32" i="16"/>
  <c r="A50" i="16"/>
  <c r="M6" i="16"/>
  <c r="A59" i="16"/>
  <c r="A20" i="16"/>
  <c r="A58" i="16"/>
  <c r="A49" i="16"/>
  <c r="A42" i="16"/>
  <c r="A57" i="16"/>
  <c r="A26" i="16"/>
  <c r="A51" i="16"/>
  <c r="A41" i="16"/>
  <c r="A55" i="16"/>
  <c r="A23" i="16"/>
  <c r="A37" i="16"/>
  <c r="A18" i="16"/>
  <c r="N6" i="16"/>
  <c r="D6" i="16"/>
  <c r="H6" i="16"/>
  <c r="A43" i="16"/>
  <c r="A36" i="16"/>
  <c r="A16" i="16"/>
  <c r="A34" i="16"/>
  <c r="A33" i="16"/>
  <c r="L6" i="16"/>
  <c r="A53" i="16"/>
  <c r="G6" i="16"/>
  <c r="E6" i="16"/>
  <c r="A31" i="16"/>
  <c r="A63" i="16"/>
  <c r="A19" i="16"/>
  <c r="A38" i="16"/>
  <c r="A14" i="16"/>
  <c r="A44" i="16"/>
  <c r="A8" i="16"/>
  <c r="A21" i="16"/>
  <c r="A48" i="16"/>
  <c r="B6" i="16"/>
  <c r="A56" i="16"/>
  <c r="A13" i="16"/>
  <c r="A12" i="16"/>
  <c r="J6" i="16"/>
  <c r="A29" i="16"/>
  <c r="A17" i="16"/>
  <c r="C6" i="16"/>
  <c r="A22" i="16"/>
  <c r="A25" i="16"/>
  <c r="A7" i="16"/>
  <c r="I6" i="16"/>
  <c r="A39" i="16"/>
  <c r="A9" i="16"/>
  <c r="A62" i="16"/>
  <c r="A24" i="16"/>
  <c r="A40" i="16"/>
  <c r="A60" i="16"/>
  <c r="A30" i="16"/>
  <c r="A52" i="16"/>
  <c r="F6" i="16"/>
  <c r="S9" i="16" l="1"/>
  <c r="S7" i="16"/>
  <c r="S8" i="16"/>
  <c r="U90" i="13"/>
  <c r="S90" i="13"/>
  <c r="T90" i="13"/>
  <c r="G12" i="16"/>
  <c r="G7" i="16"/>
  <c r="C12" i="16"/>
  <c r="J8" i="16"/>
  <c r="C7" i="16"/>
  <c r="B12" i="16"/>
  <c r="E12" i="16"/>
  <c r="F7" i="16"/>
  <c r="F9" i="16"/>
  <c r="I12" i="16"/>
  <c r="F12" i="16"/>
  <c r="Q8" i="16"/>
  <c r="Q9" i="16"/>
  <c r="C8" i="16"/>
  <c r="M9" i="16"/>
  <c r="H12" i="16"/>
  <c r="I8" i="16"/>
  <c r="L7" i="16"/>
  <c r="Q7" i="16"/>
  <c r="J12" i="16"/>
  <c r="D8" i="16"/>
  <c r="D12" i="16"/>
  <c r="J7" i="16"/>
  <c r="O9" i="16"/>
  <c r="D9" i="16"/>
  <c r="O8" i="16"/>
  <c r="I9" i="16"/>
  <c r="H8" i="16"/>
  <c r="L8" i="16"/>
  <c r="F8" i="16"/>
  <c r="N8" i="16"/>
  <c r="B20" i="16"/>
  <c r="V8" i="16" l="1"/>
  <c r="V7" i="16"/>
  <c r="T8" i="16"/>
  <c r="V9" i="16"/>
  <c r="U9" i="16"/>
  <c r="U8" i="16"/>
  <c r="T7" i="16"/>
  <c r="B29" i="16"/>
  <c r="F29" i="16"/>
  <c r="F48" i="16" s="1"/>
  <c r="C29" i="16"/>
  <c r="C48" i="16" s="1"/>
  <c r="D29" i="16"/>
  <c r="D48" i="16" s="1"/>
  <c r="I29" i="16"/>
  <c r="I48" i="16" s="1"/>
  <c r="G29" i="16"/>
  <c r="G48" i="16" s="1"/>
  <c r="E29" i="16"/>
  <c r="E48" i="16" s="1"/>
  <c r="H29" i="16"/>
  <c r="H48" i="16" s="1"/>
  <c r="V90" i="13"/>
  <c r="B48" i="16" l="1"/>
  <c r="J48" i="16" s="1"/>
  <c r="J29" i="16"/>
  <c r="B38" i="16"/>
  <c r="B57" i="16" s="1"/>
  <c r="F16" i="14"/>
  <c r="C16" i="14" l="1"/>
  <c r="D16" i="14"/>
  <c r="C21" i="14"/>
  <c r="D21" i="14"/>
  <c r="F21" i="14"/>
  <c r="C5" i="13"/>
  <c r="S5" i="13"/>
  <c r="C6" i="13"/>
  <c r="C7" i="13"/>
  <c r="C8" i="13"/>
  <c r="C9" i="13"/>
  <c r="C10" i="13"/>
  <c r="C11" i="13"/>
  <c r="C12" i="13"/>
  <c r="C15" i="13"/>
  <c r="C16" i="13"/>
  <c r="C17" i="13"/>
  <c r="C18" i="13"/>
  <c r="C19" i="13"/>
  <c r="C20" i="13"/>
  <c r="C21" i="13"/>
  <c r="C22" i="13"/>
  <c r="C25" i="13"/>
  <c r="C26" i="13"/>
  <c r="C29" i="13"/>
  <c r="C30" i="13"/>
  <c r="C31" i="13"/>
  <c r="C32" i="13"/>
  <c r="C33" i="13"/>
  <c r="C34" i="13"/>
  <c r="C35" i="13"/>
  <c r="C36" i="13"/>
  <c r="C37" i="13"/>
  <c r="C38" i="13"/>
  <c r="C39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91" i="13"/>
  <c r="C92" i="13"/>
  <c r="C93" i="13"/>
  <c r="C94" i="13"/>
  <c r="C95" i="13"/>
  <c r="C96" i="13"/>
  <c r="C97" i="13"/>
  <c r="C100" i="13"/>
  <c r="C101" i="13"/>
  <c r="C102" i="13"/>
  <c r="T102" i="13"/>
  <c r="C103" i="13"/>
  <c r="C105" i="13"/>
  <c r="C106" i="13"/>
  <c r="C107" i="13"/>
  <c r="T107" i="13"/>
  <c r="C108" i="13"/>
  <c r="C109" i="13"/>
  <c r="T109" i="13"/>
  <c r="C110" i="13"/>
  <c r="T110" i="13"/>
  <c r="C111" i="13"/>
  <c r="C112" i="13"/>
  <c r="C113" i="13"/>
  <c r="C114" i="13"/>
  <c r="C115" i="13"/>
  <c r="C116" i="13"/>
  <c r="C117" i="13"/>
  <c r="C118" i="13"/>
  <c r="C119" i="13"/>
  <c r="S119" i="13"/>
  <c r="C120" i="13"/>
  <c r="C121" i="13"/>
  <c r="C122" i="13"/>
  <c r="U122" i="13"/>
  <c r="C123" i="13"/>
  <c r="C124" i="13"/>
  <c r="C125" i="13"/>
  <c r="C126" i="13"/>
  <c r="C127" i="13"/>
  <c r="C128" i="13"/>
  <c r="T128" i="13"/>
  <c r="C129" i="13"/>
  <c r="S129" i="13"/>
  <c r="C130" i="13"/>
  <c r="C131" i="13"/>
  <c r="S131" i="13"/>
  <c r="C132" i="13"/>
  <c r="C133" i="13"/>
  <c r="C134" i="13"/>
  <c r="U134" i="13"/>
  <c r="C135" i="13"/>
  <c r="S135" i="13"/>
  <c r="C136" i="13"/>
  <c r="C137" i="13"/>
  <c r="C45" i="13"/>
  <c r="C46" i="13"/>
  <c r="C47" i="13"/>
  <c r="C48" i="13"/>
  <c r="T48" i="13"/>
  <c r="C49" i="13"/>
  <c r="C50" i="13"/>
  <c r="T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T62" i="13"/>
  <c r="C63" i="13"/>
  <c r="C64" i="13"/>
  <c r="T64" i="13"/>
  <c r="C148" i="13"/>
  <c r="T148" i="13"/>
  <c r="C149" i="13"/>
  <c r="T149" i="13"/>
  <c r="C150" i="13"/>
  <c r="C151" i="13"/>
  <c r="C152" i="13"/>
  <c r="C153" i="13"/>
  <c r="T153" i="13"/>
  <c r="C154" i="13"/>
  <c r="C155" i="13"/>
  <c r="C156" i="13"/>
  <c r="C157" i="13"/>
  <c r="T157" i="13"/>
  <c r="C158" i="13"/>
  <c r="T158" i="13"/>
  <c r="C159" i="13"/>
  <c r="T159" i="13"/>
  <c r="C162" i="13"/>
  <c r="C163" i="13"/>
  <c r="T163" i="13"/>
  <c r="C164" i="13"/>
  <c r="C165" i="13"/>
  <c r="C166" i="13"/>
  <c r="C167" i="13"/>
  <c r="T167" i="13"/>
  <c r="C168" i="13"/>
  <c r="T168" i="13"/>
  <c r="C169" i="13"/>
  <c r="C170" i="13"/>
  <c r="C171" i="13"/>
  <c r="T171" i="13"/>
  <c r="C172" i="13"/>
  <c r="T172" i="13"/>
  <c r="C13" i="13"/>
  <c r="C23" i="13"/>
  <c r="S23" i="13"/>
  <c r="C14" i="13"/>
  <c r="S14" i="13"/>
  <c r="C24" i="13"/>
  <c r="C27" i="13"/>
  <c r="C28" i="13"/>
  <c r="C40" i="13"/>
  <c r="C41" i="13"/>
  <c r="C42" i="13"/>
  <c r="C43" i="13"/>
  <c r="C44" i="13"/>
  <c r="C65" i="13"/>
  <c r="C66" i="13"/>
  <c r="C67" i="13"/>
  <c r="C68" i="13"/>
  <c r="C69" i="13"/>
  <c r="C70" i="13"/>
  <c r="C71" i="13"/>
  <c r="C72" i="13"/>
  <c r="C73" i="13"/>
  <c r="C74" i="13"/>
  <c r="C75" i="13"/>
  <c r="C88" i="13"/>
  <c r="C89" i="13"/>
  <c r="C98" i="13"/>
  <c r="C99" i="13"/>
  <c r="C104" i="13"/>
  <c r="C138" i="13"/>
  <c r="C139" i="13"/>
  <c r="C140" i="13"/>
  <c r="C141" i="13"/>
  <c r="C142" i="13"/>
  <c r="C143" i="13"/>
  <c r="C144" i="13"/>
  <c r="C145" i="13"/>
  <c r="C146" i="13"/>
  <c r="C147" i="13"/>
  <c r="C160" i="13"/>
  <c r="C161" i="13"/>
  <c r="C173" i="13"/>
  <c r="T35" i="13" l="1"/>
  <c r="T49" i="13"/>
  <c r="S115" i="13"/>
  <c r="T94" i="13"/>
  <c r="T155" i="13"/>
  <c r="T29" i="13"/>
  <c r="T79" i="13"/>
  <c r="T38" i="13"/>
  <c r="T31" i="13"/>
  <c r="T156" i="13"/>
  <c r="T87" i="13"/>
  <c r="T82" i="13"/>
  <c r="T39" i="13"/>
  <c r="T18" i="13"/>
  <c r="T130" i="13"/>
  <c r="U93" i="13"/>
  <c r="T83" i="13"/>
  <c r="S26" i="13"/>
  <c r="T19" i="13"/>
  <c r="U16" i="13"/>
  <c r="T136" i="13"/>
  <c r="U126" i="13"/>
  <c r="S97" i="13"/>
  <c r="S86" i="13"/>
  <c r="T78" i="13"/>
  <c r="S34" i="13"/>
  <c r="T17" i="13"/>
  <c r="T105" i="13"/>
  <c r="T106" i="13"/>
  <c r="S95" i="13"/>
  <c r="T91" i="13"/>
  <c r="T84" i="13"/>
  <c r="T80" i="13"/>
  <c r="T76" i="13"/>
  <c r="T36" i="13"/>
  <c r="T32" i="13"/>
  <c r="T21" i="13"/>
  <c r="T41" i="13"/>
  <c r="S165" i="13"/>
  <c r="T61" i="13"/>
  <c r="S125" i="13"/>
  <c r="S96" i="13"/>
  <c r="T92" i="13"/>
  <c r="T85" i="13"/>
  <c r="T81" i="13"/>
  <c r="T77" i="13"/>
  <c r="T37" i="13"/>
  <c r="T33" i="13"/>
  <c r="T25" i="13"/>
  <c r="T15" i="13"/>
  <c r="U11" i="13"/>
  <c r="U9" i="13"/>
  <c r="U7" i="13"/>
  <c r="F22" i="14"/>
  <c r="U69" i="13"/>
  <c r="T51" i="13"/>
  <c r="S133" i="13"/>
  <c r="T120" i="13"/>
  <c r="S114" i="13"/>
  <c r="S110" i="13"/>
  <c r="U101" i="13"/>
  <c r="S100" i="13"/>
  <c r="S35" i="13"/>
  <c r="T53" i="13"/>
  <c r="S117" i="13"/>
  <c r="U113" i="13"/>
  <c r="E21" i="14"/>
  <c r="G21" i="14" s="1"/>
  <c r="E16" i="14"/>
  <c r="G16" i="14" s="1"/>
  <c r="T154" i="13"/>
  <c r="S154" i="13"/>
  <c r="T63" i="13"/>
  <c r="S63" i="13"/>
  <c r="U63" i="13"/>
  <c r="T152" i="13"/>
  <c r="S152" i="13"/>
  <c r="T150" i="13"/>
  <c r="S150" i="13"/>
  <c r="T164" i="13"/>
  <c r="S164" i="13"/>
  <c r="T162" i="13"/>
  <c r="S162" i="13"/>
  <c r="T58" i="13"/>
  <c r="U23" i="13"/>
  <c r="U148" i="13"/>
  <c r="T134" i="13"/>
  <c r="S134" i="13"/>
  <c r="T108" i="13"/>
  <c r="S108" i="13"/>
  <c r="T132" i="13"/>
  <c r="U132" i="13"/>
  <c r="T118" i="13"/>
  <c r="S118" i="13"/>
  <c r="S158" i="13"/>
  <c r="T151" i="13"/>
  <c r="S148" i="13"/>
  <c r="T59" i="13"/>
  <c r="U128" i="13"/>
  <c r="T122" i="13"/>
  <c r="S122" i="13"/>
  <c r="U118" i="13"/>
  <c r="T112" i="13"/>
  <c r="S112" i="13"/>
  <c r="T103" i="13"/>
  <c r="S103" i="13"/>
  <c r="T56" i="13"/>
  <c r="T124" i="13"/>
  <c r="U124" i="13"/>
  <c r="T116" i="13"/>
  <c r="U116" i="13"/>
  <c r="S93" i="13"/>
  <c r="T34" i="13"/>
  <c r="T30" i="13"/>
  <c r="S30" i="13"/>
  <c r="U30" i="13"/>
  <c r="T26" i="13"/>
  <c r="T22" i="13"/>
  <c r="S22" i="13"/>
  <c r="U22" i="13"/>
  <c r="T20" i="13"/>
  <c r="S20" i="13"/>
  <c r="U20" i="13"/>
  <c r="T12" i="13"/>
  <c r="S12" i="13"/>
  <c r="U12" i="13"/>
  <c r="T10" i="13"/>
  <c r="S10" i="13"/>
  <c r="U10" i="13"/>
  <c r="T8" i="13"/>
  <c r="S8" i="13"/>
  <c r="U8" i="13"/>
  <c r="T6" i="13"/>
  <c r="S6" i="13"/>
  <c r="U6" i="13"/>
  <c r="T5" i="13"/>
  <c r="U5" i="13"/>
  <c r="U39" i="13"/>
  <c r="U35" i="13"/>
  <c r="T140" i="13"/>
  <c r="U140" i="13"/>
  <c r="S140" i="13"/>
  <c r="T75" i="13"/>
  <c r="U75" i="13"/>
  <c r="S75" i="13"/>
  <c r="T147" i="13"/>
  <c r="U147" i="13"/>
  <c r="S147" i="13"/>
  <c r="T143" i="13"/>
  <c r="U143" i="13"/>
  <c r="S143" i="13"/>
  <c r="T139" i="13"/>
  <c r="U139" i="13"/>
  <c r="S139" i="13"/>
  <c r="T98" i="13"/>
  <c r="U98" i="13"/>
  <c r="S98" i="13"/>
  <c r="T74" i="13"/>
  <c r="U74" i="13"/>
  <c r="S74" i="13"/>
  <c r="T70" i="13"/>
  <c r="U70" i="13"/>
  <c r="S70" i="13"/>
  <c r="T144" i="13"/>
  <c r="U144" i="13"/>
  <c r="S144" i="13"/>
  <c r="T99" i="13"/>
  <c r="U99" i="13"/>
  <c r="S99" i="13"/>
  <c r="T104" i="13"/>
  <c r="U104" i="13"/>
  <c r="S104" i="13"/>
  <c r="T160" i="13"/>
  <c r="U160" i="13"/>
  <c r="S160" i="13"/>
  <c r="T71" i="13"/>
  <c r="U71" i="13"/>
  <c r="S71" i="13"/>
  <c r="S24" i="13"/>
  <c r="U24" i="13"/>
  <c r="T24" i="13"/>
  <c r="T161" i="13"/>
  <c r="S161" i="13"/>
  <c r="U161" i="13"/>
  <c r="T145" i="13"/>
  <c r="U145" i="13"/>
  <c r="S145" i="13"/>
  <c r="T141" i="13"/>
  <c r="U141" i="13"/>
  <c r="S141" i="13"/>
  <c r="T88" i="13"/>
  <c r="U88" i="13"/>
  <c r="S88" i="13"/>
  <c r="T72" i="13"/>
  <c r="U72" i="13"/>
  <c r="S72" i="13"/>
  <c r="T65" i="13"/>
  <c r="U65" i="13"/>
  <c r="S65" i="13"/>
  <c r="T173" i="13"/>
  <c r="U173" i="13"/>
  <c r="S173" i="13"/>
  <c r="T146" i="13"/>
  <c r="U146" i="13"/>
  <c r="S146" i="13"/>
  <c r="T142" i="13"/>
  <c r="U142" i="13"/>
  <c r="S142" i="13"/>
  <c r="T138" i="13"/>
  <c r="U138" i="13"/>
  <c r="S138" i="13"/>
  <c r="T89" i="13"/>
  <c r="U89" i="13"/>
  <c r="S89" i="13"/>
  <c r="T73" i="13"/>
  <c r="U73" i="13"/>
  <c r="S73" i="13"/>
  <c r="S170" i="13"/>
  <c r="U170" i="13"/>
  <c r="S166" i="13"/>
  <c r="U166" i="13"/>
  <c r="U164" i="13"/>
  <c r="U162" i="13"/>
  <c r="U158" i="13"/>
  <c r="U156" i="13"/>
  <c r="U154" i="13"/>
  <c r="U152" i="13"/>
  <c r="U150" i="13"/>
  <c r="U60" i="13"/>
  <c r="S60" i="13"/>
  <c r="U52" i="13"/>
  <c r="S52" i="13"/>
  <c r="T137" i="13"/>
  <c r="U137" i="13"/>
  <c r="T123" i="13"/>
  <c r="U123" i="13"/>
  <c r="T121" i="13"/>
  <c r="U121" i="13"/>
  <c r="S13" i="13"/>
  <c r="U13" i="13"/>
  <c r="S169" i="13"/>
  <c r="U169" i="13"/>
  <c r="S54" i="13"/>
  <c r="U54" i="13"/>
  <c r="S46" i="13"/>
  <c r="U46" i="13"/>
  <c r="T127" i="13"/>
  <c r="U127" i="13"/>
  <c r="S113" i="13"/>
  <c r="U14" i="13"/>
  <c r="T23" i="13"/>
  <c r="S172" i="13"/>
  <c r="U172" i="13"/>
  <c r="T170" i="13"/>
  <c r="S168" i="13"/>
  <c r="U168" i="13"/>
  <c r="T166" i="13"/>
  <c r="U163" i="13"/>
  <c r="U159" i="13"/>
  <c r="U157" i="13"/>
  <c r="U153" i="13"/>
  <c r="U149" i="13"/>
  <c r="U64" i="13"/>
  <c r="U62" i="13"/>
  <c r="T60" i="13"/>
  <c r="T52" i="13"/>
  <c r="U48" i="13"/>
  <c r="S48" i="13"/>
  <c r="S137" i="13"/>
  <c r="T131" i="13"/>
  <c r="U131" i="13"/>
  <c r="T129" i="13"/>
  <c r="U129" i="13"/>
  <c r="S123" i="13"/>
  <c r="S121" i="13"/>
  <c r="T111" i="13"/>
  <c r="S111" i="13"/>
  <c r="U111" i="13"/>
  <c r="T14" i="13"/>
  <c r="T13" i="13"/>
  <c r="S171" i="13"/>
  <c r="U171" i="13"/>
  <c r="T169" i="13"/>
  <c r="S167" i="13"/>
  <c r="U167" i="13"/>
  <c r="S163" i="13"/>
  <c r="S159" i="13"/>
  <c r="S157" i="13"/>
  <c r="S155" i="13"/>
  <c r="S153" i="13"/>
  <c r="S149" i="13"/>
  <c r="S64" i="13"/>
  <c r="S62" i="13"/>
  <c r="T54" i="13"/>
  <c r="S50" i="13"/>
  <c r="U50" i="13"/>
  <c r="T46" i="13"/>
  <c r="T135" i="13"/>
  <c r="U135" i="13"/>
  <c r="S127" i="13"/>
  <c r="T119" i="13"/>
  <c r="U119" i="13"/>
  <c r="U112" i="13"/>
  <c r="U110" i="13"/>
  <c r="U108" i="13"/>
  <c r="U103" i="13"/>
  <c r="S132" i="13"/>
  <c r="S128" i="13"/>
  <c r="S124" i="13"/>
  <c r="S116" i="13"/>
  <c r="U109" i="13"/>
  <c r="U107" i="13"/>
  <c r="U102" i="13"/>
  <c r="S109" i="13"/>
  <c r="S107" i="13"/>
  <c r="S102" i="13"/>
  <c r="D16" i="16"/>
  <c r="N12" i="16"/>
  <c r="Q18" i="16"/>
  <c r="B21" i="16"/>
  <c r="E8" i="16"/>
  <c r="D23" i="16"/>
  <c r="C14" i="16"/>
  <c r="J21" i="16"/>
  <c r="L13" i="16"/>
  <c r="Q25" i="16"/>
  <c r="M14" i="16"/>
  <c r="B15" i="16"/>
  <c r="Q23" i="16"/>
  <c r="N19" i="16"/>
  <c r="G9" i="16"/>
  <c r="N24" i="16"/>
  <c r="Q19" i="16"/>
  <c r="E14" i="16"/>
  <c r="D18" i="16"/>
  <c r="E25" i="16"/>
  <c r="J17" i="16"/>
  <c r="N23" i="16"/>
  <c r="L17" i="16"/>
  <c r="N20" i="16"/>
  <c r="L15" i="16"/>
  <c r="C13" i="16"/>
  <c r="Q22" i="16"/>
  <c r="B14" i="16"/>
  <c r="C19" i="16"/>
  <c r="B26" i="16"/>
  <c r="F21" i="16"/>
  <c r="D19" i="16"/>
  <c r="H14" i="16"/>
  <c r="N7" i="16"/>
  <c r="N15" i="16"/>
  <c r="D7" i="16"/>
  <c r="M13" i="16"/>
  <c r="Q17" i="16"/>
  <c r="M19" i="16"/>
  <c r="F13" i="16"/>
  <c r="G22" i="16"/>
  <c r="Q26" i="16"/>
  <c r="I14" i="16"/>
  <c r="G24" i="16"/>
  <c r="G18" i="16"/>
  <c r="L16" i="16"/>
  <c r="G15" i="16"/>
  <c r="Q12" i="16"/>
  <c r="Q24" i="16"/>
  <c r="B24" i="16"/>
  <c r="M20" i="16"/>
  <c r="B23" i="16"/>
  <c r="M21" i="16"/>
  <c r="D14" i="16"/>
  <c r="C17" i="16"/>
  <c r="J23" i="16"/>
  <c r="B25" i="16"/>
  <c r="H23" i="16"/>
  <c r="B9" i="16"/>
  <c r="J13" i="16"/>
  <c r="C26" i="16"/>
  <c r="M24" i="16"/>
  <c r="F24" i="16"/>
  <c r="J20" i="16"/>
  <c r="M25" i="16"/>
  <c r="H19" i="16"/>
  <c r="E15" i="16"/>
  <c r="D20" i="16"/>
  <c r="D17" i="16"/>
  <c r="L26" i="16"/>
  <c r="F20" i="16"/>
  <c r="H7" i="16"/>
  <c r="G26" i="16"/>
  <c r="H20" i="16"/>
  <c r="G25" i="16"/>
  <c r="F22" i="16"/>
  <c r="H18" i="16"/>
  <c r="L22" i="16"/>
  <c r="J9" i="16"/>
  <c r="F19" i="16"/>
  <c r="N25" i="16"/>
  <c r="F26" i="16"/>
  <c r="I20" i="16"/>
  <c r="L21" i="16"/>
  <c r="H26" i="16"/>
  <c r="B18" i="16"/>
  <c r="L20" i="16"/>
  <c r="I24" i="16"/>
  <c r="M15" i="16"/>
  <c r="D26" i="16"/>
  <c r="M26" i="16"/>
  <c r="E17" i="16"/>
  <c r="J14" i="16"/>
  <c r="I13" i="16"/>
  <c r="H24" i="16"/>
  <c r="D22" i="16"/>
  <c r="J26" i="16"/>
  <c r="I23" i="16"/>
  <c r="I26" i="16"/>
  <c r="F18" i="16"/>
  <c r="J18" i="16"/>
  <c r="E20" i="16"/>
  <c r="H25" i="16"/>
  <c r="F14" i="16"/>
  <c r="N9" i="16"/>
  <c r="N18" i="16"/>
  <c r="I19" i="16"/>
  <c r="F17" i="16"/>
  <c r="B22" i="16"/>
  <c r="F23" i="16"/>
  <c r="B16" i="16"/>
  <c r="G23" i="16"/>
  <c r="C25" i="16"/>
  <c r="Q20" i="16"/>
  <c r="L18" i="16"/>
  <c r="H15" i="16"/>
  <c r="G16" i="16"/>
  <c r="H17" i="16"/>
  <c r="E21" i="16"/>
  <c r="L25" i="16"/>
  <c r="G13" i="16"/>
  <c r="Q15" i="16"/>
  <c r="J19" i="16"/>
  <c r="E23" i="16"/>
  <c r="E24" i="16"/>
  <c r="N14" i="16"/>
  <c r="L9" i="16"/>
  <c r="F15" i="16"/>
  <c r="H22" i="16"/>
  <c r="J15" i="16"/>
  <c r="N22" i="16"/>
  <c r="I18" i="16"/>
  <c r="G17" i="16"/>
  <c r="H16" i="16"/>
  <c r="I21" i="16"/>
  <c r="N16" i="16"/>
  <c r="B19" i="16"/>
  <c r="L12" i="16"/>
  <c r="M18" i="16"/>
  <c r="G21" i="16"/>
  <c r="E9" i="16"/>
  <c r="C21" i="16"/>
  <c r="B7" i="16"/>
  <c r="G19" i="16"/>
  <c r="C23" i="16"/>
  <c r="E22" i="16"/>
  <c r="I17" i="16"/>
  <c r="L23" i="16"/>
  <c r="M16" i="16"/>
  <c r="N26" i="16"/>
  <c r="C18" i="16"/>
  <c r="H13" i="16"/>
  <c r="D13" i="16"/>
  <c r="E13" i="16"/>
  <c r="C22" i="16"/>
  <c r="C24" i="16"/>
  <c r="M8" i="16"/>
  <c r="J22" i="16"/>
  <c r="J25" i="16"/>
  <c r="Q14" i="16"/>
  <c r="M23" i="16"/>
  <c r="M12" i="16"/>
  <c r="J16" i="16"/>
  <c r="Q13" i="16"/>
  <c r="M17" i="16"/>
  <c r="G20" i="16"/>
  <c r="O7" i="16"/>
  <c r="B17" i="16"/>
  <c r="C15" i="16"/>
  <c r="E7" i="16"/>
  <c r="E16" i="16"/>
  <c r="C16" i="16"/>
  <c r="I15" i="16"/>
  <c r="C9" i="16"/>
  <c r="D25" i="16"/>
  <c r="L24" i="16"/>
  <c r="Q21" i="16"/>
  <c r="E19" i="16"/>
  <c r="M7" i="16"/>
  <c r="I22" i="16"/>
  <c r="H9" i="16"/>
  <c r="I16" i="16"/>
  <c r="L14" i="16"/>
  <c r="D21" i="16"/>
  <c r="G14" i="16"/>
  <c r="J24" i="16"/>
  <c r="D15" i="16"/>
  <c r="B8" i="16"/>
  <c r="M22" i="16"/>
  <c r="G8" i="16"/>
  <c r="I25" i="16"/>
  <c r="B13" i="16"/>
  <c r="C20" i="16"/>
  <c r="F16" i="16"/>
  <c r="N21" i="16"/>
  <c r="Q16" i="16"/>
  <c r="H21" i="16"/>
  <c r="F25" i="16"/>
  <c r="E26" i="16"/>
  <c r="D24" i="16"/>
  <c r="E18" i="16"/>
  <c r="N13" i="16"/>
  <c r="L19" i="16"/>
  <c r="N17" i="16"/>
  <c r="I7" i="16"/>
  <c r="G36" i="16" l="1"/>
  <c r="G55" i="16" s="1"/>
  <c r="C37" i="16"/>
  <c r="C56" i="16" s="1"/>
  <c r="F37" i="16"/>
  <c r="F56" i="16" s="1"/>
  <c r="B40" i="16"/>
  <c r="B59" i="16" s="1"/>
  <c r="C36" i="16"/>
  <c r="C55" i="16" s="1"/>
  <c r="G34" i="16"/>
  <c r="G53" i="16" s="1"/>
  <c r="E34" i="16"/>
  <c r="E53" i="16" s="1"/>
  <c r="E36" i="16"/>
  <c r="E55" i="16" s="1"/>
  <c r="Q38" i="16"/>
  <c r="Q57" i="16" s="1"/>
  <c r="C39" i="16"/>
  <c r="C58" i="16" s="1"/>
  <c r="C32" i="16"/>
  <c r="C51" i="16" s="1"/>
  <c r="D38" i="16"/>
  <c r="D57" i="16" s="1"/>
  <c r="H40" i="16"/>
  <c r="H59" i="16" s="1"/>
  <c r="O18" i="16"/>
  <c r="H32" i="16"/>
  <c r="H51" i="16" s="1"/>
  <c r="U7" i="16"/>
  <c r="G30" i="16"/>
  <c r="G49" i="16" s="1"/>
  <c r="O25" i="16"/>
  <c r="E31" i="16"/>
  <c r="E50" i="16" s="1"/>
  <c r="F43" i="16"/>
  <c r="F62" i="16" s="1"/>
  <c r="G38" i="16"/>
  <c r="G57" i="16" s="1"/>
  <c r="Q29" i="16"/>
  <c r="Q48" i="16" s="1"/>
  <c r="F41" i="16"/>
  <c r="F60" i="16" s="1"/>
  <c r="O26" i="16"/>
  <c r="F44" i="16"/>
  <c r="F63" i="16" s="1"/>
  <c r="T9" i="16"/>
  <c r="E32" i="16"/>
  <c r="E51" i="16" s="1"/>
  <c r="D34" i="16"/>
  <c r="D53" i="16" s="1"/>
  <c r="H37" i="16"/>
  <c r="H56" i="16" s="1"/>
  <c r="Q34" i="16"/>
  <c r="Q53" i="16" s="1"/>
  <c r="C33" i="16"/>
  <c r="C52" i="16" s="1"/>
  <c r="D43" i="16"/>
  <c r="D62" i="16" s="1"/>
  <c r="I33" i="16"/>
  <c r="I52" i="16" s="1"/>
  <c r="I42" i="16"/>
  <c r="I61" i="16" s="1"/>
  <c r="H38" i="16"/>
  <c r="H57" i="16" s="1"/>
  <c r="F30" i="16"/>
  <c r="F49" i="16" s="1"/>
  <c r="G33" i="16"/>
  <c r="G52" i="16" s="1"/>
  <c r="I36" i="16"/>
  <c r="I55" i="16" s="1"/>
  <c r="Q30" i="16"/>
  <c r="Q49" i="16" s="1"/>
  <c r="B34" i="16"/>
  <c r="B53" i="16" s="1"/>
  <c r="O20" i="16"/>
  <c r="H31" i="16"/>
  <c r="H50" i="16" s="1"/>
  <c r="I31" i="16"/>
  <c r="I50" i="16" s="1"/>
  <c r="G39" i="16"/>
  <c r="G58" i="16" s="1"/>
  <c r="Q32" i="16"/>
  <c r="Q51" i="16" s="1"/>
  <c r="D40" i="16"/>
  <c r="D59" i="16" s="1"/>
  <c r="O22" i="16"/>
  <c r="O24" i="16"/>
  <c r="F40" i="16"/>
  <c r="F59" i="16" s="1"/>
  <c r="F33" i="16"/>
  <c r="F52" i="16" s="1"/>
  <c r="D41" i="16"/>
  <c r="D60" i="16" s="1"/>
  <c r="B31" i="16"/>
  <c r="B50" i="16" s="1"/>
  <c r="F34" i="16"/>
  <c r="F53" i="16" s="1"/>
  <c r="I30" i="16"/>
  <c r="I49" i="16" s="1"/>
  <c r="E40" i="16"/>
  <c r="E59" i="16" s="1"/>
  <c r="D42" i="16"/>
  <c r="D61" i="16" s="1"/>
  <c r="C30" i="16"/>
  <c r="C49" i="16" s="1"/>
  <c r="E41" i="16"/>
  <c r="E60" i="16" s="1"/>
  <c r="O21" i="16"/>
  <c r="B42" i="16"/>
  <c r="B61" i="16" s="1"/>
  <c r="H42" i="16"/>
  <c r="H61" i="16" s="1"/>
  <c r="Q44" i="16"/>
  <c r="Q63" i="16" s="1"/>
  <c r="G43" i="16"/>
  <c r="G62" i="16" s="1"/>
  <c r="B37" i="16"/>
  <c r="B56" i="16" s="1"/>
  <c r="B36" i="16"/>
  <c r="B55" i="16" s="1"/>
  <c r="I41" i="16"/>
  <c r="I60" i="16" s="1"/>
  <c r="H39" i="16"/>
  <c r="H58" i="16" s="1"/>
  <c r="B30" i="16"/>
  <c r="B49" i="16" s="1"/>
  <c r="H33" i="16"/>
  <c r="H52" i="16" s="1"/>
  <c r="H34" i="16"/>
  <c r="H53" i="16" s="1"/>
  <c r="F42" i="16"/>
  <c r="F61" i="16" s="1"/>
  <c r="F36" i="16"/>
  <c r="F55" i="16" s="1"/>
  <c r="Q39" i="16"/>
  <c r="Q58" i="16" s="1"/>
  <c r="Q36" i="16"/>
  <c r="Q55" i="16" s="1"/>
  <c r="C42" i="16"/>
  <c r="C61" i="16" s="1"/>
  <c r="E38" i="16"/>
  <c r="E57" i="16" s="1"/>
  <c r="I37" i="16"/>
  <c r="I56" i="16" s="1"/>
  <c r="E44" i="16"/>
  <c r="E63" i="16" s="1"/>
  <c r="Q33" i="16"/>
  <c r="Q52" i="16" s="1"/>
  <c r="E30" i="16"/>
  <c r="E49" i="16" s="1"/>
  <c r="D33" i="16"/>
  <c r="D52" i="16" s="1"/>
  <c r="Q42" i="16"/>
  <c r="Q61" i="16" s="1"/>
  <c r="C38" i="16"/>
  <c r="C57" i="16" s="1"/>
  <c r="O12" i="16"/>
  <c r="N43" i="16" s="1"/>
  <c r="N62" i="16" s="1"/>
  <c r="E39" i="16"/>
  <c r="E58" i="16" s="1"/>
  <c r="G40" i="16"/>
  <c r="G59" i="16" s="1"/>
  <c r="B43" i="16"/>
  <c r="B62" i="16" s="1"/>
  <c r="D31" i="16"/>
  <c r="D50" i="16" s="1"/>
  <c r="G41" i="16"/>
  <c r="G60" i="16" s="1"/>
  <c r="I32" i="16"/>
  <c r="I51" i="16" s="1"/>
  <c r="Q41" i="16"/>
  <c r="Q60" i="16" s="1"/>
  <c r="H44" i="16"/>
  <c r="H63" i="16" s="1"/>
  <c r="Q43" i="16"/>
  <c r="Q62" i="16" s="1"/>
  <c r="E33" i="16"/>
  <c r="E52" i="16" s="1"/>
  <c r="E43" i="16"/>
  <c r="E62" i="16" s="1"/>
  <c r="G32" i="16"/>
  <c r="G51" i="16" s="1"/>
  <c r="H30" i="16"/>
  <c r="H49" i="16" s="1"/>
  <c r="F39" i="16"/>
  <c r="F58" i="16" s="1"/>
  <c r="I38" i="16"/>
  <c r="I57" i="16" s="1"/>
  <c r="F38" i="16"/>
  <c r="F57" i="16" s="1"/>
  <c r="D44" i="16"/>
  <c r="D63" i="16" s="1"/>
  <c r="C31" i="16"/>
  <c r="C50" i="16" s="1"/>
  <c r="F32" i="16"/>
  <c r="F51" i="16" s="1"/>
  <c r="Q31" i="16"/>
  <c r="Q50" i="16" s="1"/>
  <c r="I40" i="16"/>
  <c r="I59" i="16" s="1"/>
  <c r="O13" i="16"/>
  <c r="C34" i="16"/>
  <c r="C53" i="16" s="1"/>
  <c r="I44" i="16"/>
  <c r="I63" i="16" s="1"/>
  <c r="D30" i="16"/>
  <c r="D49" i="16" s="1"/>
  <c r="D37" i="16"/>
  <c r="D56" i="16" s="1"/>
  <c r="G31" i="16"/>
  <c r="G50" i="16" s="1"/>
  <c r="O17" i="16"/>
  <c r="C40" i="16"/>
  <c r="C59" i="16" s="1"/>
  <c r="B44" i="16"/>
  <c r="B63" i="16" s="1"/>
  <c r="D36" i="16"/>
  <c r="D55" i="16" s="1"/>
  <c r="H43" i="16"/>
  <c r="H62" i="16" s="1"/>
  <c r="I43" i="16"/>
  <c r="I62" i="16" s="1"/>
  <c r="H41" i="16"/>
  <c r="H60" i="16" s="1"/>
  <c r="B39" i="16"/>
  <c r="B58" i="16" s="1"/>
  <c r="O15" i="16"/>
  <c r="I34" i="16"/>
  <c r="I53" i="16" s="1"/>
  <c r="O14" i="16"/>
  <c r="C41" i="16"/>
  <c r="C60" i="16" s="1"/>
  <c r="O19" i="16"/>
  <c r="G42" i="16"/>
  <c r="G61" i="16" s="1"/>
  <c r="O23" i="16"/>
  <c r="B32" i="16"/>
  <c r="B51" i="16" s="1"/>
  <c r="C43" i="16"/>
  <c r="C62" i="16" s="1"/>
  <c r="E37" i="16"/>
  <c r="E56" i="16" s="1"/>
  <c r="H36" i="16"/>
  <c r="H55" i="16" s="1"/>
  <c r="I39" i="16"/>
  <c r="I58" i="16" s="1"/>
  <c r="Q37" i="16"/>
  <c r="Q56" i="16" s="1"/>
  <c r="D39" i="16"/>
  <c r="D58" i="16" s="1"/>
  <c r="F31" i="16"/>
  <c r="F50" i="16" s="1"/>
  <c r="B33" i="16"/>
  <c r="B52" i="16" s="1"/>
  <c r="E42" i="16"/>
  <c r="E61" i="16" s="1"/>
  <c r="G44" i="16"/>
  <c r="G63" i="16" s="1"/>
  <c r="D32" i="16"/>
  <c r="D51" i="16" s="1"/>
  <c r="O16" i="16"/>
  <c r="G37" i="16"/>
  <c r="G56" i="16" s="1"/>
  <c r="C44" i="16"/>
  <c r="C63" i="16" s="1"/>
  <c r="B41" i="16"/>
  <c r="B60" i="16" s="1"/>
  <c r="Q40" i="16"/>
  <c r="Q59" i="16" s="1"/>
  <c r="V128" i="13"/>
  <c r="U58" i="13"/>
  <c r="U115" i="13"/>
  <c r="U31" i="13"/>
  <c r="U26" i="13"/>
  <c r="V26" i="13" s="1"/>
  <c r="S130" i="13"/>
  <c r="T96" i="13"/>
  <c r="U130" i="13"/>
  <c r="S31" i="13"/>
  <c r="T115" i="13"/>
  <c r="U155" i="13"/>
  <c r="V155" i="13" s="1"/>
  <c r="T165" i="13"/>
  <c r="U87" i="13"/>
  <c r="S16" i="13"/>
  <c r="U80" i="13"/>
  <c r="T93" i="13"/>
  <c r="V93" i="13" s="1"/>
  <c r="S106" i="13"/>
  <c r="S87" i="13"/>
  <c r="U165" i="13"/>
  <c r="T16" i="13"/>
  <c r="S80" i="13"/>
  <c r="U106" i="13"/>
  <c r="U34" i="13"/>
  <c r="V34" i="13" s="1"/>
  <c r="U49" i="13"/>
  <c r="U83" i="13"/>
  <c r="S82" i="13"/>
  <c r="S83" i="13"/>
  <c r="U38" i="13"/>
  <c r="U120" i="13"/>
  <c r="V35" i="13"/>
  <c r="U81" i="13"/>
  <c r="S76" i="13"/>
  <c r="U82" i="13"/>
  <c r="S25" i="13"/>
  <c r="S81" i="13"/>
  <c r="S120" i="13"/>
  <c r="U17" i="13"/>
  <c r="S38" i="13"/>
  <c r="U97" i="13"/>
  <c r="S49" i="13"/>
  <c r="V49" i="13" s="1"/>
  <c r="U25" i="13"/>
  <c r="U79" i="13"/>
  <c r="U94" i="13"/>
  <c r="T86" i="13"/>
  <c r="T95" i="13"/>
  <c r="T97" i="13"/>
  <c r="S79" i="13"/>
  <c r="S94" i="13"/>
  <c r="U19" i="13"/>
  <c r="U32" i="13"/>
  <c r="U51" i="13"/>
  <c r="T117" i="13"/>
  <c r="T69" i="13"/>
  <c r="U125" i="13"/>
  <c r="S39" i="13"/>
  <c r="V39" i="13" s="1"/>
  <c r="V149" i="13"/>
  <c r="V158" i="13"/>
  <c r="S58" i="13"/>
  <c r="V23" i="13"/>
  <c r="T125" i="13"/>
  <c r="S51" i="13"/>
  <c r="U37" i="13"/>
  <c r="S32" i="13"/>
  <c r="U84" i="13"/>
  <c r="S41" i="13"/>
  <c r="V110" i="13"/>
  <c r="U59" i="13"/>
  <c r="S59" i="13"/>
  <c r="V152" i="13"/>
  <c r="S69" i="13"/>
  <c r="U29" i="13"/>
  <c r="U78" i="13"/>
  <c r="S84" i="13"/>
  <c r="U53" i="13"/>
  <c r="T126" i="13"/>
  <c r="S53" i="13"/>
  <c r="S37" i="13"/>
  <c r="V164" i="13"/>
  <c r="U92" i="13"/>
  <c r="V8" i="13"/>
  <c r="U18" i="13"/>
  <c r="U41" i="13"/>
  <c r="S29" i="13"/>
  <c r="V157" i="13"/>
  <c r="V122" i="13"/>
  <c r="S92" i="13"/>
  <c r="S156" i="13"/>
  <c r="V156" i="13" s="1"/>
  <c r="V20" i="13"/>
  <c r="V134" i="13"/>
  <c r="V132" i="13"/>
  <c r="S151" i="13"/>
  <c r="T113" i="13"/>
  <c r="V113" i="13" s="1"/>
  <c r="S18" i="13"/>
  <c r="U36" i="13"/>
  <c r="S78" i="13"/>
  <c r="U91" i="13"/>
  <c r="T114" i="13"/>
  <c r="S126" i="13"/>
  <c r="S17" i="13"/>
  <c r="S77" i="13"/>
  <c r="U15" i="13"/>
  <c r="S36" i="13"/>
  <c r="S91" i="13"/>
  <c r="S19" i="13"/>
  <c r="U151" i="13"/>
  <c r="U77" i="13"/>
  <c r="U96" i="13"/>
  <c r="S105" i="13"/>
  <c r="U105" i="13"/>
  <c r="S136" i="13"/>
  <c r="V112" i="13"/>
  <c r="T133" i="13"/>
  <c r="U56" i="13"/>
  <c r="U21" i="13"/>
  <c r="U33" i="13"/>
  <c r="U85" i="13"/>
  <c r="U86" i="13"/>
  <c r="U61" i="13"/>
  <c r="S21" i="13"/>
  <c r="S33" i="13"/>
  <c r="S85" i="13"/>
  <c r="V124" i="13"/>
  <c r="U117" i="13"/>
  <c r="U76" i="13"/>
  <c r="U95" i="13"/>
  <c r="V63" i="13"/>
  <c r="U136" i="13"/>
  <c r="V116" i="13"/>
  <c r="U133" i="13"/>
  <c r="S56" i="13"/>
  <c r="S61" i="13"/>
  <c r="T9" i="13"/>
  <c r="S9" i="13"/>
  <c r="V148" i="13"/>
  <c r="V118" i="13"/>
  <c r="T11" i="13"/>
  <c r="S11" i="13"/>
  <c r="V30" i="13"/>
  <c r="S15" i="13"/>
  <c r="T7" i="13"/>
  <c r="S7" i="13"/>
  <c r="V5" i="13"/>
  <c r="V10" i="13"/>
  <c r="V12" i="13"/>
  <c r="V22" i="13"/>
  <c r="U100" i="13"/>
  <c r="T101" i="13"/>
  <c r="S101" i="13"/>
  <c r="T40" i="13"/>
  <c r="S40" i="13"/>
  <c r="U40" i="13"/>
  <c r="T100" i="13"/>
  <c r="T44" i="13"/>
  <c r="U44" i="13"/>
  <c r="S44" i="13"/>
  <c r="U114" i="13"/>
  <c r="V109" i="13"/>
  <c r="V14" i="13"/>
  <c r="V127" i="13"/>
  <c r="V107" i="13"/>
  <c r="V135" i="13"/>
  <c r="V108" i="13"/>
  <c r="V162" i="13"/>
  <c r="V150" i="13"/>
  <c r="V102" i="13"/>
  <c r="V129" i="13"/>
  <c r="E22" i="14"/>
  <c r="V6" i="13"/>
  <c r="T45" i="13"/>
  <c r="U45" i="13"/>
  <c r="S45" i="13"/>
  <c r="V103" i="13"/>
  <c r="V48" i="13"/>
  <c r="V154" i="13"/>
  <c r="V73" i="13"/>
  <c r="V146" i="13"/>
  <c r="V145" i="13"/>
  <c r="V161" i="13"/>
  <c r="V24" i="13"/>
  <c r="T27" i="13"/>
  <c r="S27" i="13"/>
  <c r="U27" i="13"/>
  <c r="T28" i="13"/>
  <c r="S28" i="13"/>
  <c r="U28" i="13"/>
  <c r="T43" i="13"/>
  <c r="S43" i="13"/>
  <c r="U43" i="13"/>
  <c r="T42" i="13"/>
  <c r="S42" i="13"/>
  <c r="U42" i="13"/>
  <c r="V160" i="13"/>
  <c r="V98" i="13"/>
  <c r="V119" i="13"/>
  <c r="V64" i="13"/>
  <c r="V131" i="13"/>
  <c r="V140" i="13"/>
  <c r="V54" i="13"/>
  <c r="V75" i="13"/>
  <c r="V142" i="13"/>
  <c r="V141" i="13"/>
  <c r="V71" i="13"/>
  <c r="V74" i="13"/>
  <c r="V147" i="13"/>
  <c r="S67" i="13"/>
  <c r="T67" i="13"/>
  <c r="U67" i="13"/>
  <c r="T55" i="13"/>
  <c r="S55" i="13"/>
  <c r="U55" i="13"/>
  <c r="T47" i="13"/>
  <c r="S47" i="13"/>
  <c r="U47" i="13"/>
  <c r="V62" i="13"/>
  <c r="V153" i="13"/>
  <c r="V163" i="13"/>
  <c r="V123" i="13"/>
  <c r="V169" i="13"/>
  <c r="V52" i="13"/>
  <c r="V166" i="13"/>
  <c r="V89" i="13"/>
  <c r="V173" i="13"/>
  <c r="V72" i="13"/>
  <c r="V104" i="13"/>
  <c r="V99" i="13"/>
  <c r="V139" i="13"/>
  <c r="S66" i="13"/>
  <c r="T66" i="13"/>
  <c r="U66" i="13"/>
  <c r="V171" i="13"/>
  <c r="V111" i="13"/>
  <c r="V137" i="13"/>
  <c r="V168" i="13"/>
  <c r="V172" i="13"/>
  <c r="V13" i="13"/>
  <c r="V60" i="13"/>
  <c r="V50" i="13"/>
  <c r="V159" i="13"/>
  <c r="V167" i="13"/>
  <c r="V121" i="13"/>
  <c r="V46" i="13"/>
  <c r="T57" i="13"/>
  <c r="S57" i="13"/>
  <c r="U57" i="13"/>
  <c r="V170" i="13"/>
  <c r="V138" i="13"/>
  <c r="V65" i="13"/>
  <c r="U68" i="13"/>
  <c r="S68" i="13"/>
  <c r="T68" i="13"/>
  <c r="V88" i="13"/>
  <c r="V144" i="13"/>
  <c r="V70" i="13"/>
  <c r="V143" i="13"/>
  <c r="V58" i="13" l="1"/>
  <c r="J55" i="16"/>
  <c r="U54" i="16" s="1"/>
  <c r="G54" i="16"/>
  <c r="E54" i="16"/>
  <c r="J56" i="16"/>
  <c r="U55" i="16" s="1"/>
  <c r="J59" i="16"/>
  <c r="U58" i="16" s="1"/>
  <c r="L33" i="16"/>
  <c r="L52" i="16" s="1"/>
  <c r="Q64" i="16"/>
  <c r="N38" i="16"/>
  <c r="N57" i="16" s="1"/>
  <c r="M43" i="16"/>
  <c r="M62" i="16" s="1"/>
  <c r="N37" i="16"/>
  <c r="N56" i="16" s="1"/>
  <c r="N32" i="16"/>
  <c r="N51" i="16" s="1"/>
  <c r="M36" i="16"/>
  <c r="M55" i="16" s="1"/>
  <c r="L31" i="16"/>
  <c r="L50" i="16" s="1"/>
  <c r="N44" i="16"/>
  <c r="N63" i="16" s="1"/>
  <c r="M38" i="16"/>
  <c r="M57" i="16" s="1"/>
  <c r="N39" i="16"/>
  <c r="N58" i="16" s="1"/>
  <c r="M40" i="16"/>
  <c r="M59" i="16" s="1"/>
  <c r="M37" i="16"/>
  <c r="M56" i="16" s="1"/>
  <c r="L29" i="16"/>
  <c r="L48" i="16" s="1"/>
  <c r="F64" i="16"/>
  <c r="J49" i="16"/>
  <c r="T49" i="16" s="1"/>
  <c r="J61" i="16"/>
  <c r="U60" i="16" s="1"/>
  <c r="Q54" i="16"/>
  <c r="E64" i="16"/>
  <c r="N33" i="16"/>
  <c r="N52" i="16" s="1"/>
  <c r="F35" i="16"/>
  <c r="M31" i="16"/>
  <c r="M50" i="16" s="1"/>
  <c r="J44" i="16"/>
  <c r="M33" i="16"/>
  <c r="M52" i="16" s="1"/>
  <c r="N36" i="16"/>
  <c r="N55" i="16" s="1"/>
  <c r="G35" i="16"/>
  <c r="L38" i="16"/>
  <c r="L57" i="16" s="1"/>
  <c r="N42" i="16"/>
  <c r="N61" i="16" s="1"/>
  <c r="L44" i="16"/>
  <c r="L63" i="16" s="1"/>
  <c r="M32" i="16"/>
  <c r="M51" i="16" s="1"/>
  <c r="N29" i="16"/>
  <c r="N48" i="16" s="1"/>
  <c r="J52" i="16"/>
  <c r="T52" i="16" s="1"/>
  <c r="J51" i="16"/>
  <c r="T51" i="16" s="1"/>
  <c r="J58" i="16"/>
  <c r="U57" i="16" s="1"/>
  <c r="D64" i="16"/>
  <c r="D54" i="16"/>
  <c r="H54" i="16"/>
  <c r="J62" i="16"/>
  <c r="U61" i="16" s="1"/>
  <c r="J57" i="16"/>
  <c r="U56" i="16" s="1"/>
  <c r="B64" i="16"/>
  <c r="G64" i="16"/>
  <c r="L32" i="16"/>
  <c r="L51" i="16" s="1"/>
  <c r="L34" i="16"/>
  <c r="L53" i="16" s="1"/>
  <c r="M39" i="16"/>
  <c r="M58" i="16" s="1"/>
  <c r="M44" i="16"/>
  <c r="M63" i="16" s="1"/>
  <c r="M30" i="16"/>
  <c r="M49" i="16" s="1"/>
  <c r="N40" i="16"/>
  <c r="N59" i="16" s="1"/>
  <c r="B35" i="16"/>
  <c r="N34" i="16"/>
  <c r="N53" i="16" s="1"/>
  <c r="L43" i="16"/>
  <c r="L62" i="16" s="1"/>
  <c r="L40" i="16"/>
  <c r="L59" i="16" s="1"/>
  <c r="L30" i="16"/>
  <c r="L49" i="16" s="1"/>
  <c r="L39" i="16"/>
  <c r="L58" i="16" s="1"/>
  <c r="N41" i="16"/>
  <c r="N60" i="16" s="1"/>
  <c r="J43" i="16"/>
  <c r="J33" i="16"/>
  <c r="N30" i="16"/>
  <c r="N49" i="16" s="1"/>
  <c r="N31" i="16"/>
  <c r="N50" i="16" s="1"/>
  <c r="M34" i="16"/>
  <c r="M53" i="16" s="1"/>
  <c r="L37" i="16"/>
  <c r="L56" i="16" s="1"/>
  <c r="L42" i="16"/>
  <c r="L61" i="16" s="1"/>
  <c r="M42" i="16"/>
  <c r="M61" i="16" s="1"/>
  <c r="L36" i="16"/>
  <c r="L55" i="16" s="1"/>
  <c r="M41" i="16"/>
  <c r="M60" i="16" s="1"/>
  <c r="L41" i="16"/>
  <c r="L60" i="16" s="1"/>
  <c r="M29" i="16"/>
  <c r="M48" i="16" s="1"/>
  <c r="J53" i="16"/>
  <c r="T53" i="16" s="1"/>
  <c r="F54" i="16"/>
  <c r="I64" i="16"/>
  <c r="I54" i="16"/>
  <c r="H64" i="16"/>
  <c r="J50" i="16"/>
  <c r="T50" i="16" s="1"/>
  <c r="C54" i="16"/>
  <c r="C64" i="16"/>
  <c r="I35" i="16"/>
  <c r="I45" i="16"/>
  <c r="J34" i="16"/>
  <c r="J36" i="16"/>
  <c r="Q35" i="16"/>
  <c r="B54" i="16"/>
  <c r="J60" i="16"/>
  <c r="U59" i="16" s="1"/>
  <c r="J63" i="16"/>
  <c r="U62" i="16" s="1"/>
  <c r="C45" i="16"/>
  <c r="E45" i="16"/>
  <c r="Q45" i="16"/>
  <c r="F45" i="16"/>
  <c r="J37" i="16"/>
  <c r="J40" i="16"/>
  <c r="J39" i="16"/>
  <c r="G45" i="16"/>
  <c r="D45" i="16"/>
  <c r="B45" i="16"/>
  <c r="C35" i="16"/>
  <c r="H35" i="16"/>
  <c r="J38" i="16"/>
  <c r="E35" i="16"/>
  <c r="J30" i="16"/>
  <c r="J41" i="16"/>
  <c r="D35" i="16"/>
  <c r="J32" i="16"/>
  <c r="H45" i="16"/>
  <c r="J31" i="16"/>
  <c r="J42" i="16"/>
  <c r="V151" i="13"/>
  <c r="V82" i="13"/>
  <c r="E23" i="14"/>
  <c r="G22" i="14"/>
  <c r="V130" i="13"/>
  <c r="V81" i="13"/>
  <c r="V115" i="13"/>
  <c r="V19" i="13"/>
  <c r="V31" i="13"/>
  <c r="V38" i="13"/>
  <c r="V87" i="13"/>
  <c r="V125" i="13"/>
  <c r="V51" i="13"/>
  <c r="V106" i="13"/>
  <c r="V96" i="13"/>
  <c r="V16" i="13"/>
  <c r="V92" i="13"/>
  <c r="V32" i="13"/>
  <c r="V165" i="13"/>
  <c r="V80" i="13"/>
  <c r="V25" i="13"/>
  <c r="V83" i="13"/>
  <c r="V79" i="13"/>
  <c r="V120" i="13"/>
  <c r="V59" i="13"/>
  <c r="V94" i="13"/>
  <c r="V97" i="13"/>
  <c r="V76" i="13"/>
  <c r="V86" i="13"/>
  <c r="V95" i="13"/>
  <c r="V17" i="13"/>
  <c r="V133" i="13"/>
  <c r="V69" i="13"/>
  <c r="V126" i="13"/>
  <c r="V53" i="13"/>
  <c r="V29" i="13"/>
  <c r="V37" i="13"/>
  <c r="V84" i="13"/>
  <c r="V117" i="13"/>
  <c r="V85" i="13"/>
  <c r="V91" i="13"/>
  <c r="V41" i="13"/>
  <c r="V78" i="13"/>
  <c r="V21" i="13"/>
  <c r="V18" i="13"/>
  <c r="V9" i="13"/>
  <c r="V61" i="13"/>
  <c r="V11" i="13"/>
  <c r="V36" i="13"/>
  <c r="V114" i="13"/>
  <c r="V56" i="13"/>
  <c r="V77" i="13"/>
  <c r="V15" i="13"/>
  <c r="V101" i="13"/>
  <c r="V7" i="13"/>
  <c r="V136" i="13"/>
  <c r="V33" i="13"/>
  <c r="V105" i="13"/>
  <c r="V40" i="13"/>
  <c r="V100" i="13"/>
  <c r="V44" i="13"/>
  <c r="V42" i="13"/>
  <c r="V28" i="13"/>
  <c r="V43" i="13"/>
  <c r="V45" i="13"/>
  <c r="V27" i="13"/>
  <c r="V68" i="13"/>
  <c r="V66" i="13"/>
  <c r="V47" i="13"/>
  <c r="V55" i="13"/>
  <c r="V67" i="13"/>
  <c r="V57" i="13"/>
  <c r="O51" i="16" l="1"/>
  <c r="V51" i="16" s="1"/>
  <c r="O56" i="16"/>
  <c r="W55" i="16" s="1"/>
  <c r="O55" i="16"/>
  <c r="W54" i="16" s="1"/>
  <c r="N54" i="16"/>
  <c r="O57" i="16"/>
  <c r="W56" i="16" s="1"/>
  <c r="O62" i="16"/>
  <c r="W61" i="16" s="1"/>
  <c r="O59" i="16"/>
  <c r="W58" i="16" s="1"/>
  <c r="O38" i="16"/>
  <c r="O36" i="16"/>
  <c r="O52" i="16"/>
  <c r="V52" i="16" s="1"/>
  <c r="O30" i="16"/>
  <c r="O33" i="16"/>
  <c r="M54" i="16"/>
  <c r="N35" i="16"/>
  <c r="O43" i="16"/>
  <c r="O48" i="16"/>
  <c r="O37" i="16"/>
  <c r="L45" i="16"/>
  <c r="J64" i="16"/>
  <c r="O60" i="16"/>
  <c r="W59" i="16" s="1"/>
  <c r="O61" i="16"/>
  <c r="W60" i="16" s="1"/>
  <c r="O49" i="16"/>
  <c r="V49" i="16" s="1"/>
  <c r="O58" i="16"/>
  <c r="W57" i="16" s="1"/>
  <c r="O63" i="16"/>
  <c r="W62" i="16" s="1"/>
  <c r="N64" i="16"/>
  <c r="M64" i="16"/>
  <c r="J54" i="16"/>
  <c r="O50" i="16"/>
  <c r="V50" i="16" s="1"/>
  <c r="O32" i="16"/>
  <c r="O31" i="16"/>
  <c r="J35" i="16"/>
  <c r="O53" i="16"/>
  <c r="V53" i="16" s="1"/>
  <c r="N45" i="16"/>
  <c r="M35" i="16"/>
  <c r="L54" i="16"/>
  <c r="O34" i="16"/>
  <c r="O42" i="16"/>
  <c r="L64" i="16"/>
  <c r="O29" i="16"/>
  <c r="M45" i="16"/>
  <c r="O44" i="16"/>
  <c r="L35" i="16"/>
  <c r="O41" i="16"/>
  <c r="O39" i="16"/>
  <c r="O40" i="16"/>
  <c r="J45" i="16"/>
  <c r="O64" i="16" l="1"/>
  <c r="O35" i="16"/>
  <c r="O45" i="16"/>
  <c r="O54" i="16"/>
</calcChain>
</file>

<file path=xl/connections.xml><?xml version="1.0" encoding="utf-8"?>
<connections xmlns="http://schemas.openxmlformats.org/spreadsheetml/2006/main">
  <connection id="1" name="1.1) Enlace de tabla FactCajas" description="Enlace con archivo compilatorio de datos" type="102" refreshedVersion="6" minRefreshableVersion="5" saveData="1">
    <extLst>
      <ext xmlns:x15="http://schemas.microsoft.com/office/spreadsheetml/2010/11/main" uri="{DE250136-89BD-433C-8126-D09CA5730AF9}">
        <x15:connection id="FactCajas-fae29124-6f90-48b7-a377-c468d0ec441c">
          <x15:rangePr sourceName="_xlcn.1.1EnlacedetablaFactCajas1"/>
        </x15:connection>
      </ext>
    </extLst>
  </connection>
  <connection id="2" name="1.2) Enlace de tabla FactParadas" description="Enlace con archivo compilatorio de datos" type="102" refreshedVersion="6" minRefreshableVersion="5" saveData="1">
    <extLst>
      <ext xmlns:x15="http://schemas.microsoft.com/office/spreadsheetml/2010/11/main" uri="{DE250136-89BD-433C-8126-D09CA5730AF9}">
        <x15:connection id="FactParadas-6d25efd3-a14b-424f-9469-a598aced6701">
          <x15:rangePr sourceName="_xlcn.1.2EnlacedetablaFactParadas1"/>
        </x15:connection>
      </ext>
    </extLst>
  </connection>
  <connection id="3" name="1.3) Enlace de tabla FactVolSAP" description="Enlace con archivo compilatorio de datos" type="102" refreshedVersion="5" minRefreshableVersion="5" saveData="1">
    <extLst>
      <ext xmlns:x15="http://schemas.microsoft.com/office/spreadsheetml/2010/11/main" uri="{DE250136-89BD-433C-8126-D09CA5730AF9}">
        <x15:connection id="FactVolSAP-d7220132-2ddd-4e11-83d2-f2ecfb6af738">
          <x15:rangePr sourceName="_xlcn.1.3EnlacedetablaFactVolSAP1"/>
        </x15:connection>
      </ext>
    </extLst>
  </connection>
  <connection id="4" name="2.1) DimProducto_Sep2016" description="Conexión a fuente de datos en Sharepoint de la tabla DimProducto_Sep2016" type="102" refreshedVersion="5" minRefreshableVersion="5">
    <extLst>
      <ext xmlns:x15="http://schemas.microsoft.com/office/spreadsheetml/2010/11/main" uri="{DE250136-89BD-433C-8126-D09CA5730AF9}">
        <x15:connection id="DimProducto_Sep2016-6fd697c4-8ef9-44f9-8e5b-6b9d5ece8cb3">
          <x15:rangePr sourceName="_xlcn.2.1DimProducto_Sep20161"/>
        </x15:connection>
      </ext>
    </extLst>
  </connection>
  <connection id="5" name="2.2) DimProducto_Mar2017" description="Conexión a fuente de datos en Sharepoint de la tabla DimProducto_Mar2017" type="102" refreshedVersion="5" minRefreshableVersion="5">
    <extLst>
      <ext xmlns:x15="http://schemas.microsoft.com/office/spreadsheetml/2010/11/main" uri="{DE250136-89BD-433C-8126-D09CA5730AF9}">
        <x15:connection id="DimProducto_Mar2017-51f13c71-e7d5-48a5-a716-129617f1cccf">
          <x15:rangePr sourceName="_xlcn.2.2DimProducto_Mar20171"/>
        </x15:connection>
      </ext>
    </extLst>
  </connection>
  <connection id="6" name="2.3) DimProducto_Compilatorio" description="Conexión a fuente de datos en Sharepoint de la tabla DimProducto_Compilatorio" type="102" refreshedVersion="5" minRefreshableVersion="5">
    <extLst>
      <ext xmlns:x15="http://schemas.microsoft.com/office/spreadsheetml/2010/11/main" uri="{DE250136-89BD-433C-8126-D09CA5730AF9}">
        <x15:connection id="DimProducto_Compilatorio-129f1288-5297-402c-a768-ec0ad12a73c2">
          <x15:rangePr sourceName="_xlcn.2.3DimProducto_Compilatorio1"/>
        </x15:connection>
      </ext>
    </extLst>
  </connection>
  <connection id="7" name="3.1) DimPerdidas" description="Conexión a fuente de datos en Sharepoint de la tabla DimPerdidas" type="102" refreshedVersion="5" minRefreshableVersion="5">
    <extLst>
      <ext xmlns:x15="http://schemas.microsoft.com/office/spreadsheetml/2010/11/main" uri="{DE250136-89BD-433C-8126-D09CA5730AF9}">
        <x15:connection id="DimPerdidas-e23a6d6a-db6f-4656-8f29-8567c3583df8">
          <x15:rangePr sourceName="_xlcn.3.1DimPerdidas1"/>
        </x15:connection>
      </ext>
    </extLst>
  </connection>
  <connection id="8" name="4.1) DimTurnos" description="Conexión a fuente de datos en Sharepoint de la tabla DimTurnos" type="102" refreshedVersion="5" minRefreshableVersion="5">
    <extLst>
      <ext xmlns:x15="http://schemas.microsoft.com/office/spreadsheetml/2010/11/main" uri="{DE250136-89BD-433C-8126-D09CA5730AF9}">
        <x15:connection id="DimTurnos-1707d326-4669-43e6-8da4-395a5031015c">
          <x15:rangePr sourceName="_xlcn.4.1DimTurnos1"/>
        </x15:connection>
      </ext>
    </extLst>
  </connection>
  <connection id="9" name="4.2) DimOperarios" description="Conexión a fuente de datos en Sharepoint de la tabla DimOperarios" type="102" refreshedVersion="5" minRefreshableVersion="5">
    <extLst>
      <ext xmlns:x15="http://schemas.microsoft.com/office/spreadsheetml/2010/11/main" uri="{DE250136-89BD-433C-8126-D09CA5730AF9}">
        <x15:connection id="DimOperarios-cb98d092-ea1b-46b1-a036-fb2ab285cac5">
          <x15:rangePr sourceName="_xlcn.4.2DimOperarios1"/>
        </x15:connection>
      </ext>
    </extLst>
  </connection>
  <connection id="10" name="4.3) DimLineas" description="Conexión a fuente de datos en Sharepoint de la tabla DimLineas" type="102" refreshedVersion="5" minRefreshableVersion="5">
    <extLst>
      <ext xmlns:x15="http://schemas.microsoft.com/office/spreadsheetml/2010/11/main" uri="{DE250136-89BD-433C-8126-D09CA5730AF9}">
        <x15:connection id="DimLineas-03edac15-a7b5-4e3f-ab60-0c786dc58229">
          <x15:rangePr sourceName="_xlcn.4.3DimLineas1"/>
        </x15:connection>
      </ext>
    </extLst>
  </connection>
  <connection id="11" name="4.4) DimFecha" description="Conexión a fuente de datos en Sharepoint de la tabla DimFecha" type="102" refreshedVersion="5" minRefreshableVersion="5">
    <extLst>
      <ext xmlns:x15="http://schemas.microsoft.com/office/spreadsheetml/2010/11/main" uri="{DE250136-89BD-433C-8126-D09CA5730AF9}">
        <x15:connection id="DimFecha-faee494e-e524-434c-928e-5e770da65267">
          <x15:rangePr sourceName="_xlcn.4.4DimFecha1"/>
        </x15:connection>
      </ext>
    </extLst>
  </connection>
  <connection id="12" name="4.5) DimSemana" description="Conexión a fuente de datos en Sharepoint de la tabla DimSemana" type="102" refreshedVersion="5" minRefreshableVersion="5">
    <extLst>
      <ext xmlns:x15="http://schemas.microsoft.com/office/spreadsheetml/2010/11/main" uri="{DE250136-89BD-433C-8126-D09CA5730AF9}">
        <x15:connection id="DimSemana-d7201784-636e-4cc0-b47d-3a02fc8be0e9">
          <x15:rangePr sourceName="_xlcn.4.5DimSemana1"/>
        </x15:connection>
      </ext>
    </extLst>
  </connection>
  <connection id="13" name="4.6) DimTecnologia" description="Conexión a fuente de datos en Sharepoint de la tabla DimTecnologia" type="102" refreshedVersion="5" minRefreshableVersion="5">
    <extLst>
      <ext xmlns:x15="http://schemas.microsoft.com/office/spreadsheetml/2010/11/main" uri="{DE250136-89BD-433C-8126-D09CA5730AF9}">
        <x15:connection id="DimTecnologia-6eab55d1-d3d2-407d-9654-289501b7ff8d">
          <x15:rangePr sourceName="_xlcn.4.6DimTecnologia1"/>
        </x15:connection>
      </ext>
    </extLst>
  </connection>
  <connection id="14" keepAlive="1" name="ThisWorkbookDataModel" description="Modelo de dat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keepAlive="1" name="ThisWorkbookDataModel1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0">
    <s v="ThisWorkbookDataModel"/>
    <s v="[Measures].[Total - Minutos/Paradas]"/>
    <s v="[DimLineas].[Línea].&amp;[Vita 8]"/>
    <s v="[DimLineas].[Línea].&amp;[Vita 6]"/>
    <s v="[DimLineas].[Línea].&amp;[Vita 12]"/>
    <s v="[DimLineas].[Línea].&amp;[Vita 8 N]"/>
    <s v="[DimLineas].[Línea].&amp;[Extrusora]"/>
    <s v="[DimLineas].[Línea].&amp;[Polocup]"/>
    <s v="[DimLineas].[Línea].&amp;[Sanduchera]"/>
    <s v="[DimLineas].[Línea].&amp;[Emzo]"/>
    <s v="[DimLineas].[Línea].&amp;[Benhill]"/>
    <s v="[DimLineas].[Línea].&amp;[Flexline]"/>
    <s v="[DimLineas].[Línea].&amp;[Hutamaki]"/>
    <s v="[Measures].[OEE]"/>
    <s v="[Measures].[MP]"/>
    <s v="[Measures].[SP]"/>
    <s v="[DimTecnologia].[Categoría].&amp;[Ice Cream]"/>
    <s v="[DimTecnologia].[Categoría].&amp;[Spreads]"/>
    <s v="[DimPerdidas].[Niveles].[Sub-Pérdida].&amp;[Mantenimiento Planeado]"/>
    <s v="[DimPerdidas].[Niveles].[Sub-Pérdida].&amp;[Breaks]"/>
    <s v="[DimPerdidas].[Niveles].[Sub-Pérdida].&amp;[Limpieza y Sanitización]"/>
    <s v="[DimPerdidas].[Niveles].[Sub-Pérdida].&amp;[Change Over]"/>
    <s v="[DimPerdidas].[Niveles].[Sub-Pérdida].&amp;[Preparación y Cierre de Línea]"/>
    <s v="[DimPerdidas].[Niveles].[Sub-Pérdida].&amp;[Falla de equipos]"/>
    <s v="[DimPerdidas].[Niveles].[Sub-Pérdida].&amp;[Falla en área de procesos]"/>
    <s v="[DimPerdidas].[Niveles].[Sub-Pérdida].&amp;[Falta de Operadores]"/>
    <s v="[DimPerdidas].[Niveles].[Sub-Pérdida].&amp;[Disponibilidad de Materiales en la Línea/Site]"/>
    <s v="[DimPerdidas].[Niveles].[Sub-Pérdida].&amp;[Cambio de Piezas]"/>
    <s v="[DimPerdidas].[Niveles].[Sub-Pérdida].&amp;[Pequeñas Paradas]"/>
    <s v="[DimPerdidas].[Niveles].[Sub-Pérdida].&amp;[Reducciones de Velocidad]"/>
    <s v="[DimPerdidas].[Niveles].[Sub-Pérdida].&amp;[Defectos de Calidad]"/>
    <s v="[DimPerdidas].[Niveles].[Sub-Pérdida].&amp;[Medición y Ajuste]"/>
    <s v="[DimFecha].[Calendario].[Año].&amp;[2017].&amp;[Q3].&amp;[Julio]"/>
    <s v="[Measures].[Total - Cajas]"/>
    <s v="[DimFecha].[Calendario].[Año].&amp;[2017].&amp;[Q3].&amp;[Julio].&amp;[30].&amp;[2017-07-26T00:00:00]"/>
    <s v="[Measures].[Total - Dispersión de ingreso]"/>
    <s v="[DimTurnos].[Turno].&amp;[Turno B]"/>
    <s v="#,0.00"/>
    <s v="0.00 %;-0.00 %;0.00 %"/>
    <s v="[DimFecha].[Calendario].[Año].&amp;[2017].&amp;[Q3].&amp;[Julio].&amp;[30].&amp;[2017-07-29T00:00:00]"/>
  </metadataStrings>
  <mdxMetadata count="347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4"/>
      </t>
    </mdx>
    <mdx n="0" f="m">
      <t c="1">
        <n x="33"/>
      </t>
    </mdx>
    <mdx n="0" f="m">
      <t c="1">
        <n x="35"/>
      </t>
    </mdx>
    <mdx n="0" f="v">
      <t c="4" si="38">
        <n x="13"/>
        <n x="32"/>
        <n x="17"/>
        <n x="36"/>
      </t>
    </mdx>
    <mdx n="0" f="v">
      <t c="4" si="38">
        <n x="13"/>
        <n x="32"/>
        <n x="12"/>
        <n x="36"/>
      </t>
    </mdx>
    <mdx n="0" f="v">
      <t c="4" si="38">
        <n x="13"/>
        <n x="32"/>
        <n x="9"/>
        <n x="36"/>
      </t>
    </mdx>
    <mdx n="0" f="v">
      <t c="4" si="38">
        <n x="13"/>
        <n x="32"/>
        <n x="10"/>
        <n x="36"/>
      </t>
    </mdx>
    <mdx n="0" f="v">
      <t c="4" si="38">
        <n x="13"/>
        <n x="32"/>
        <n x="16"/>
        <n x="36"/>
      </t>
    </mdx>
    <mdx n="0" f="v">
      <t c="4" si="38">
        <n x="13"/>
        <n x="32"/>
        <n x="6"/>
        <n x="36"/>
      </t>
    </mdx>
    <mdx n="0" f="v">
      <t c="4" si="38">
        <n x="13"/>
        <n x="32"/>
        <n x="7"/>
        <n x="36"/>
      </t>
    </mdx>
    <mdx n="0" f="v">
      <t c="4" si="38">
        <n x="13"/>
        <n x="32"/>
        <n x="8"/>
        <n x="36"/>
      </t>
    </mdx>
    <mdx n="0" f="v">
      <t c="4" si="38">
        <n x="13"/>
        <n x="32"/>
        <n x="11"/>
        <n x="36"/>
      </t>
    </mdx>
    <mdx n="0" f="v">
      <t c="4" si="38">
        <n x="13"/>
        <n x="32"/>
        <n x="3"/>
        <n x="36"/>
      </t>
    </mdx>
    <mdx n="0" f="v">
      <t c="4" si="38">
        <n x="13"/>
        <n x="32"/>
        <n x="2"/>
        <n x="36"/>
      </t>
    </mdx>
    <mdx n="0" f="v">
      <t c="4" si="38">
        <n x="13"/>
        <n x="32"/>
        <n x="5"/>
        <n x="36"/>
      </t>
    </mdx>
    <mdx n="0" f="v">
      <t c="4" si="38">
        <n x="13"/>
        <n x="32"/>
        <n x="4"/>
        <n x="36"/>
      </t>
    </mdx>
    <mdx n="0" f="v">
      <t c="3" si="37">
        <n x="34"/>
        <n x="1"/>
        <n x="7"/>
      </t>
    </mdx>
    <mdx n="0" f="v">
      <t c="3" si="38">
        <n x="34"/>
        <n x="7"/>
        <n x="13"/>
      </t>
    </mdx>
    <mdx n="0" f="v">
      <t c="3" si="37">
        <n x="34"/>
        <n x="1"/>
        <n x="3"/>
      </t>
    </mdx>
    <mdx n="0" f="v">
      <t c="3" si="38">
        <n x="34"/>
        <n x="16"/>
        <n x="14"/>
      </t>
    </mdx>
    <mdx n="0" f="v">
      <t c="3" si="38">
        <n x="34"/>
        <n x="3"/>
        <n x="13"/>
      </t>
    </mdx>
    <mdx n="0" f="v">
      <t c="3" si="37">
        <n x="34"/>
        <n x="1"/>
        <n x="2"/>
      </t>
    </mdx>
    <mdx n="0" f="v">
      <t c="3" si="37">
        <n x="34"/>
        <n x="1"/>
        <n x="5"/>
      </t>
    </mdx>
    <mdx n="0" f="v">
      <t c="3" si="38">
        <n x="34"/>
        <n x="6"/>
        <n x="13"/>
      </t>
    </mdx>
    <mdx n="0" f="v">
      <t c="3" si="38">
        <n x="34"/>
        <n x="6"/>
        <n x="15"/>
      </t>
    </mdx>
    <mdx n="0" f="v">
      <t c="3" si="37">
        <n x="34"/>
        <n x="1"/>
        <n x="11"/>
      </t>
    </mdx>
    <mdx n="0" f="v">
      <t c="3" si="37">
        <n x="34"/>
        <n x="1"/>
        <n x="6"/>
      </t>
    </mdx>
    <mdx n="0" f="v">
      <t c="2" si="38">
        <n x="34"/>
        <n x="14"/>
      </t>
    </mdx>
    <mdx n="0" f="v">
      <t c="2" si="38">
        <n x="34"/>
        <n x="15"/>
      </t>
    </mdx>
    <mdx n="0" f="v">
      <t c="3" si="38">
        <n x="34"/>
        <n x="3"/>
        <n x="14"/>
      </t>
    </mdx>
    <mdx n="0" f="v">
      <t c="3" si="38">
        <n x="34"/>
        <n x="9"/>
        <n x="15"/>
      </t>
    </mdx>
    <mdx n="0" f="v">
      <t c="3" si="37">
        <n x="34"/>
        <n x="1"/>
        <n x="8"/>
      </t>
    </mdx>
    <mdx n="0" f="v">
      <t c="3" si="38">
        <n x="34"/>
        <n x="11"/>
        <n x="14"/>
      </t>
    </mdx>
    <mdx n="0" f="v">
      <t c="3" si="38">
        <n x="34"/>
        <n x="10"/>
        <n x="13"/>
      </t>
    </mdx>
    <mdx n="0" f="v">
      <t c="2" si="38">
        <n x="34"/>
        <n x="13"/>
      </t>
    </mdx>
    <mdx n="0" f="v">
      <t c="3" si="37">
        <n x="34"/>
        <n x="1"/>
        <n x="16"/>
      </t>
    </mdx>
    <mdx n="0" f="v">
      <t c="3" si="38">
        <n x="34"/>
        <n x="4"/>
        <n x="14"/>
      </t>
    </mdx>
    <mdx n="0" f="v">
      <t c="3" si="37">
        <n x="34"/>
        <n x="1"/>
        <n x="4"/>
      </t>
    </mdx>
    <mdx n="0" f="v">
      <t c="3" si="38">
        <n x="34"/>
        <n x="16"/>
        <n x="13"/>
      </t>
    </mdx>
    <mdx n="0" f="v">
      <t c="3" si="38">
        <n x="34"/>
        <n x="17"/>
        <n x="15"/>
      </t>
    </mdx>
    <mdx n="0" f="v">
      <t c="3" si="38">
        <n x="34"/>
        <n x="4"/>
        <n x="15"/>
      </t>
    </mdx>
    <mdx n="0" f="v">
      <t c="3" si="38">
        <n x="34"/>
        <n x="17"/>
        <n x="14"/>
      </t>
    </mdx>
    <mdx n="0" f="v">
      <t c="3" si="38">
        <n x="34"/>
        <n x="11"/>
        <n x="15"/>
      </t>
    </mdx>
    <mdx n="0" f="v">
      <t c="3" si="38">
        <n x="34"/>
        <n x="8"/>
        <n x="14"/>
      </t>
    </mdx>
    <mdx n="0" f="v">
      <t c="3" si="38">
        <n x="34"/>
        <n x="10"/>
        <n x="14"/>
      </t>
    </mdx>
    <mdx n="0" f="v">
      <t c="3" si="38">
        <n x="34"/>
        <n x="6"/>
        <n x="14"/>
      </t>
    </mdx>
    <mdx n="0" f="v">
      <t c="3" si="38">
        <n x="34"/>
        <n x="12"/>
        <n x="14"/>
      </t>
    </mdx>
    <mdx n="0" f="v">
      <t c="4" si="37">
        <n x="34"/>
        <n x="1"/>
        <n x="25"/>
        <n x="2"/>
      </t>
    </mdx>
    <mdx n="0" f="v">
      <t c="4" si="37">
        <n x="34"/>
        <n x="1"/>
        <n x="21"/>
        <n x="4"/>
      </t>
    </mdx>
    <mdx n="0" f="v">
      <t c="3" si="37">
        <n x="34"/>
        <n x="1"/>
        <n x="12"/>
      </t>
    </mdx>
    <mdx n="0" f="v">
      <t c="3" si="37">
        <n x="34"/>
        <n x="1"/>
        <n x="23"/>
      </t>
    </mdx>
    <mdx n="0" f="v">
      <t c="4" si="37">
        <n x="34"/>
        <n x="1"/>
        <n x="26"/>
        <n x="2"/>
      </t>
    </mdx>
    <mdx n="0" f="v">
      <t c="3" si="38">
        <n x="34"/>
        <n x="5"/>
        <n x="14"/>
      </t>
    </mdx>
    <mdx n="0" f="v">
      <t c="4" si="37">
        <n x="34"/>
        <n x="1"/>
        <n x="28"/>
        <n x="4"/>
      </t>
    </mdx>
    <mdx n="0" f="v">
      <t c="4" si="37">
        <n x="34"/>
        <n x="1"/>
        <n x="19"/>
        <n x="3"/>
      </t>
    </mdx>
    <mdx n="0" f="v">
      <t c="4" si="37">
        <n x="34"/>
        <n x="1"/>
        <n x="26"/>
        <n x="16"/>
      </t>
    </mdx>
    <mdx n="0" f="v">
      <t c="4" si="37">
        <n x="34"/>
        <n x="1"/>
        <n x="18"/>
        <n x="10"/>
      </t>
    </mdx>
    <mdx n="0" f="v">
      <t c="3" si="37">
        <n x="34"/>
        <n x="1"/>
        <n x="30"/>
      </t>
    </mdx>
    <mdx n="0" f="v">
      <t c="4" si="37">
        <n x="34"/>
        <n x="1"/>
        <n x="19"/>
        <n x="9"/>
      </t>
    </mdx>
    <mdx n="0" f="v">
      <t c="4" si="37">
        <n x="34"/>
        <n x="1"/>
        <n x="20"/>
        <n x="2"/>
      </t>
    </mdx>
    <mdx n="0" f="v">
      <t c="3" si="37">
        <n x="34"/>
        <n x="1"/>
        <n x="28"/>
      </t>
    </mdx>
    <mdx n="0" f="v">
      <t c="4" si="37">
        <n x="34"/>
        <n x="1"/>
        <n x="24"/>
        <n x="12"/>
      </t>
    </mdx>
    <mdx n="0" f="v">
      <t c="3" si="38">
        <n x="34"/>
        <n x="7"/>
        <n x="15"/>
      </t>
    </mdx>
    <mdx n="0" f="v">
      <t c="4" si="37">
        <n x="34"/>
        <n x="1"/>
        <n x="29"/>
        <n x="12"/>
      </t>
    </mdx>
    <mdx n="0" f="v">
      <t c="3" si="37">
        <n x="34"/>
        <n x="1"/>
        <n x="24"/>
      </t>
    </mdx>
    <mdx n="0" f="v">
      <t c="4" si="37">
        <n x="34"/>
        <n x="1"/>
        <n x="19"/>
        <n x="5"/>
      </t>
    </mdx>
    <mdx n="0" f="v">
      <t c="4" si="37">
        <n x="34"/>
        <n x="1"/>
        <n x="23"/>
        <n x="4"/>
      </t>
    </mdx>
    <mdx n="0" f="v">
      <t c="4" si="37">
        <n x="34"/>
        <n x="1"/>
        <n x="30"/>
        <n x="5"/>
      </t>
    </mdx>
    <mdx n="0" f="v">
      <t c="4" si="37">
        <n x="34"/>
        <n x="1"/>
        <n x="22"/>
        <n x="16"/>
      </t>
    </mdx>
    <mdx n="0" f="v">
      <t c="4" si="37">
        <n x="34"/>
        <n x="1"/>
        <n x="28"/>
        <n x="12"/>
      </t>
    </mdx>
    <mdx n="0" f="v">
      <t c="4" si="37">
        <n x="34"/>
        <n x="1"/>
        <n x="22"/>
        <n x="10"/>
      </t>
    </mdx>
    <mdx n="0" f="v">
      <t c="4" si="37">
        <n x="34"/>
        <n x="1"/>
        <n x="25"/>
        <n x="12"/>
      </t>
    </mdx>
    <mdx n="0" f="v">
      <t c="4" si="37">
        <n x="34"/>
        <n x="1"/>
        <n x="20"/>
        <n x="10"/>
      </t>
    </mdx>
    <mdx n="0" f="v">
      <t c="4" si="37">
        <n x="34"/>
        <n x="1"/>
        <n x="18"/>
        <n x="3"/>
      </t>
    </mdx>
    <mdx n="0" f="v">
      <t c="3" si="37">
        <n x="34"/>
        <n x="1"/>
        <n x="27"/>
      </t>
    </mdx>
    <mdx n="0" f="v">
      <t c="4" si="37">
        <n x="34"/>
        <n x="1"/>
        <n x="19"/>
        <n x="2"/>
      </t>
    </mdx>
    <mdx n="0" f="v">
      <t c="4" si="37">
        <n x="34"/>
        <n x="1"/>
        <n x="24"/>
        <n x="3"/>
      </t>
    </mdx>
    <mdx n="0" f="v">
      <t c="4" si="37">
        <n x="34"/>
        <n x="1"/>
        <n x="31"/>
        <n x="2"/>
      </t>
    </mdx>
    <mdx n="0" f="v">
      <t c="4" si="37">
        <n x="34"/>
        <n x="1"/>
        <n x="26"/>
        <n x="6"/>
      </t>
    </mdx>
    <mdx n="0" f="v">
      <t c="4" si="37">
        <n x="34"/>
        <n x="1"/>
        <n x="24"/>
        <n x="4"/>
      </t>
    </mdx>
    <mdx n="0" f="v">
      <t c="4" si="37">
        <n x="34"/>
        <n x="1"/>
        <n x="19"/>
        <n x="8"/>
      </t>
    </mdx>
    <mdx n="0" f="v">
      <t c="3" si="38">
        <n x="34"/>
        <n x="12"/>
        <n x="13"/>
      </t>
    </mdx>
    <mdx n="0" f="v">
      <t c="4" si="37">
        <n x="34"/>
        <n x="1"/>
        <n x="20"/>
        <n x="12"/>
      </t>
    </mdx>
    <mdx n="0" f="v">
      <t c="3" si="38">
        <n x="34"/>
        <n x="4"/>
        <n x="13"/>
      </t>
    </mdx>
    <mdx n="0" f="v">
      <t c="4" si="37">
        <n x="34"/>
        <n x="1"/>
        <n x="18"/>
        <n x="9"/>
      </t>
    </mdx>
    <mdx n="0" f="v">
      <t c="3" si="37">
        <n x="34"/>
        <n x="1"/>
        <n x="22"/>
      </t>
    </mdx>
    <mdx n="0" f="v">
      <t c="4" si="37">
        <n x="34"/>
        <n x="1"/>
        <n x="24"/>
        <n x="9"/>
      </t>
    </mdx>
    <mdx n="0" f="v">
      <t c="4" si="37">
        <n x="34"/>
        <n x="1"/>
        <n x="18"/>
        <n x="6"/>
      </t>
    </mdx>
    <mdx n="0" f="v">
      <t c="4" si="37">
        <n x="34"/>
        <n x="1"/>
        <n x="27"/>
        <n x="7"/>
      </t>
    </mdx>
    <mdx n="0" f="v">
      <t c="3" si="37">
        <n x="34"/>
        <n x="1"/>
        <n x="31"/>
      </t>
    </mdx>
    <mdx n="0" f="v">
      <t c="4" si="37">
        <n x="34"/>
        <n x="1"/>
        <n x="19"/>
        <n x="11"/>
      </t>
    </mdx>
    <mdx n="0" f="v">
      <t c="4" si="37">
        <n x="34"/>
        <n x="1"/>
        <n x="29"/>
        <n x="7"/>
      </t>
    </mdx>
    <mdx n="0" f="v">
      <t c="4" si="37">
        <n x="34"/>
        <n x="1"/>
        <n x="23"/>
        <n x="7"/>
      </t>
    </mdx>
    <mdx n="0" f="v">
      <t c="4" si="37">
        <n x="34"/>
        <n x="1"/>
        <n x="21"/>
        <n x="10"/>
      </t>
    </mdx>
    <mdx n="0" f="v">
      <t c="4" si="37">
        <n x="34"/>
        <n x="1"/>
        <n x="20"/>
        <n x="7"/>
      </t>
    </mdx>
    <mdx n="0" f="v">
      <t c="2" si="37">
        <n x="34"/>
        <n x="1"/>
      </t>
    </mdx>
    <mdx n="0" f="v">
      <t c="3" si="37">
        <n x="34"/>
        <n x="1"/>
        <n x="29"/>
      </t>
    </mdx>
    <mdx n="0" f="v">
      <t c="4" si="37">
        <n x="34"/>
        <n x="1"/>
        <n x="29"/>
        <n x="2"/>
      </t>
    </mdx>
    <mdx n="0" f="v">
      <t c="4" si="37">
        <n x="34"/>
        <n x="1"/>
        <n x="25"/>
        <n x="9"/>
      </t>
    </mdx>
    <mdx n="0" f="v">
      <t c="4" si="37">
        <n x="34"/>
        <n x="1"/>
        <n x="28"/>
        <n x="2"/>
      </t>
    </mdx>
    <mdx n="0" f="v">
      <t c="4" si="37">
        <n x="34"/>
        <n x="1"/>
        <n x="26"/>
        <n x="9"/>
      </t>
    </mdx>
    <mdx n="0" f="v">
      <t c="4" si="37">
        <n x="34"/>
        <n x="1"/>
        <n x="19"/>
        <n x="4"/>
      </t>
    </mdx>
    <mdx n="0" f="v">
      <t c="4" si="37">
        <n x="34"/>
        <n x="1"/>
        <n x="22"/>
        <n x="3"/>
      </t>
    </mdx>
    <mdx n="0" f="v">
      <t c="4" si="37">
        <n x="34"/>
        <n x="1"/>
        <n x="28"/>
        <n x="16"/>
      </t>
    </mdx>
    <mdx n="0" f="v">
      <t c="4" si="37">
        <n x="34"/>
        <n x="1"/>
        <n x="30"/>
        <n x="2"/>
      </t>
    </mdx>
    <mdx n="0" f="v">
      <t c="4" si="37">
        <n x="34"/>
        <n x="1"/>
        <n x="28"/>
        <n x="8"/>
      </t>
    </mdx>
    <mdx n="0" f="v">
      <t c="3" si="38">
        <n x="34"/>
        <n x="2"/>
        <n x="15"/>
      </t>
    </mdx>
    <mdx n="0" f="v">
      <t c="4" si="37">
        <n x="34"/>
        <n x="1"/>
        <n x="18"/>
        <n x="16"/>
      </t>
    </mdx>
    <mdx n="0" f="v">
      <t c="4" si="37">
        <n x="34"/>
        <n x="1"/>
        <n x="31"/>
        <n x="3"/>
      </t>
    </mdx>
    <mdx n="0" f="v">
      <t c="4" si="37">
        <n x="34"/>
        <n x="1"/>
        <n x="29"/>
        <n x="9"/>
      </t>
    </mdx>
    <mdx n="0" f="v">
      <t c="4" si="37">
        <n x="34"/>
        <n x="1"/>
        <n x="29"/>
        <n x="6"/>
      </t>
    </mdx>
    <mdx n="0" f="v">
      <t c="4" si="37">
        <n x="34"/>
        <n x="1"/>
        <n x="25"/>
        <n x="16"/>
      </t>
    </mdx>
    <mdx n="0" f="v">
      <t c="4" si="37">
        <n x="34"/>
        <n x="1"/>
        <n x="30"/>
        <n x="9"/>
      </t>
    </mdx>
    <mdx n="0" f="v">
      <t c="4" si="37">
        <n x="34"/>
        <n x="1"/>
        <n x="24"/>
        <n x="8"/>
      </t>
    </mdx>
    <mdx n="0" f="v">
      <t c="4" si="37">
        <n x="34"/>
        <n x="1"/>
        <n x="20"/>
        <n x="5"/>
      </t>
    </mdx>
    <mdx n="0" f="v">
      <t c="4" si="37">
        <n x="34"/>
        <n x="1"/>
        <n x="25"/>
        <n x="4"/>
      </t>
    </mdx>
    <mdx n="0" f="v">
      <t c="4" si="37">
        <n x="34"/>
        <n x="1"/>
        <n x="22"/>
        <n x="4"/>
      </t>
    </mdx>
    <mdx n="0" f="v">
      <t c="4" si="37">
        <n x="34"/>
        <n x="1"/>
        <n x="31"/>
        <n x="10"/>
      </t>
    </mdx>
    <mdx n="0" f="v">
      <t c="4" si="37">
        <n x="34"/>
        <n x="1"/>
        <n x="25"/>
        <n x="6"/>
      </t>
    </mdx>
    <mdx n="0" f="v">
      <t c="3" si="38">
        <n x="34"/>
        <n x="8"/>
        <n x="13"/>
      </t>
    </mdx>
    <mdx n="0" f="v">
      <t c="4" si="37">
        <n x="34"/>
        <n x="1"/>
        <n x="31"/>
        <n x="7"/>
      </t>
    </mdx>
    <mdx n="0" f="v">
      <t c="4" si="37">
        <n x="34"/>
        <n x="1"/>
        <n x="25"/>
        <n x="8"/>
      </t>
    </mdx>
    <mdx n="0" f="v">
      <t c="4" si="37">
        <n x="34"/>
        <n x="1"/>
        <n x="30"/>
        <n x="7"/>
      </t>
    </mdx>
    <mdx n="0" f="v">
      <t c="4" si="37">
        <n x="34"/>
        <n x="1"/>
        <n x="27"/>
        <n x="6"/>
      </t>
    </mdx>
    <mdx n="0" f="v">
      <t c="4" si="37">
        <n x="34"/>
        <n x="1"/>
        <n x="23"/>
        <n x="8"/>
      </t>
    </mdx>
    <mdx n="0" f="v">
      <t c="4" si="37">
        <n x="34"/>
        <n x="1"/>
        <n x="27"/>
        <n x="10"/>
      </t>
    </mdx>
    <mdx n="0" f="v">
      <t c="3" si="38">
        <n x="34"/>
        <n x="16"/>
        <n x="15"/>
      </t>
    </mdx>
    <mdx n="0" f="v">
      <t c="4" si="37">
        <n x="34"/>
        <n x="1"/>
        <n x="24"/>
        <n x="6"/>
      </t>
    </mdx>
    <mdx n="0" f="v">
      <t c="4" si="37">
        <n x="34"/>
        <n x="1"/>
        <n x="30"/>
        <n x="12"/>
      </t>
    </mdx>
    <mdx n="0" f="v">
      <t c="4" si="37">
        <n x="34"/>
        <n x="1"/>
        <n x="31"/>
        <n x="6"/>
      </t>
    </mdx>
    <mdx n="0" f="v">
      <t c="4" si="37">
        <n x="34"/>
        <n x="1"/>
        <n x="25"/>
        <n x="11"/>
      </t>
    </mdx>
    <mdx n="0" f="v">
      <t c="4" si="37">
        <n x="34"/>
        <n x="1"/>
        <n x="26"/>
        <n x="10"/>
      </t>
    </mdx>
    <mdx n="0" f="v">
      <t c="4" si="37">
        <n x="34"/>
        <n x="1"/>
        <n x="31"/>
        <n x="8"/>
      </t>
    </mdx>
    <mdx n="0" f="v">
      <t c="4" si="37">
        <n x="34"/>
        <n x="1"/>
        <n x="23"/>
        <n x="2"/>
      </t>
    </mdx>
    <mdx n="0" f="v">
      <t c="4" si="37">
        <n x="34"/>
        <n x="1"/>
        <n x="25"/>
        <n x="10"/>
      </t>
    </mdx>
    <mdx n="0" f="v">
      <t c="4" si="37">
        <n x="34"/>
        <n x="1"/>
        <n x="29"/>
        <n x="11"/>
      </t>
    </mdx>
    <mdx n="0" f="v">
      <t c="4" si="37">
        <n x="34"/>
        <n x="1"/>
        <n x="20"/>
        <n x="9"/>
      </t>
    </mdx>
    <mdx n="0" f="v">
      <t c="4" si="37">
        <n x="34"/>
        <n x="1"/>
        <n x="31"/>
        <n x="4"/>
      </t>
    </mdx>
    <mdx n="0" f="v">
      <t c="4" si="37">
        <n x="34"/>
        <n x="1"/>
        <n x="31"/>
        <n x="9"/>
      </t>
    </mdx>
    <mdx n="0" f="v">
      <t c="4" si="37">
        <n x="34"/>
        <n x="1"/>
        <n x="22"/>
        <n x="5"/>
      </t>
    </mdx>
    <mdx n="0" f="v">
      <t c="4" si="37">
        <n x="34"/>
        <n x="1"/>
        <n x="19"/>
        <n x="16"/>
      </t>
    </mdx>
    <mdx n="0" f="v">
      <t c="4" si="37">
        <n x="34"/>
        <n x="1"/>
        <n x="18"/>
        <n x="11"/>
      </t>
    </mdx>
    <mdx n="0" f="v">
      <t c="4" si="37">
        <n x="34"/>
        <n x="1"/>
        <n x="29"/>
        <n x="8"/>
      </t>
    </mdx>
    <mdx n="0" f="v">
      <t c="4" si="37">
        <n x="34"/>
        <n x="1"/>
        <n x="27"/>
        <n x="4"/>
      </t>
    </mdx>
    <mdx n="0" f="v">
      <t c="4" si="37">
        <n x="34"/>
        <n x="1"/>
        <n x="31"/>
        <n x="16"/>
      </t>
    </mdx>
    <mdx n="0" f="v">
      <t c="4" si="37">
        <n x="34"/>
        <n x="1"/>
        <n x="28"/>
        <n x="11"/>
      </t>
    </mdx>
    <mdx n="0" f="v">
      <t c="4" si="37">
        <n x="34"/>
        <n x="1"/>
        <n x="31"/>
        <n x="11"/>
      </t>
    </mdx>
    <mdx n="0" f="v">
      <t c="4" si="37">
        <n x="34"/>
        <n x="1"/>
        <n x="23"/>
        <n x="6"/>
      </t>
    </mdx>
    <mdx n="0" f="v">
      <t c="4" si="37">
        <n x="34"/>
        <n x="1"/>
        <n x="23"/>
        <n x="16"/>
      </t>
    </mdx>
    <mdx n="0" f="v">
      <t c="4" si="37">
        <n x="34"/>
        <n x="1"/>
        <n x="25"/>
        <n x="5"/>
      </t>
    </mdx>
    <mdx n="0" f="v">
      <t c="4" si="37">
        <n x="34"/>
        <n x="1"/>
        <n x="30"/>
        <n x="8"/>
      </t>
    </mdx>
    <mdx n="0" f="v">
      <t c="4" si="37">
        <n x="34"/>
        <n x="1"/>
        <n x="19"/>
        <n x="6"/>
      </t>
    </mdx>
    <mdx n="0" f="v">
      <t c="3" si="38">
        <n x="34"/>
        <n x="12"/>
        <n x="15"/>
      </t>
    </mdx>
    <mdx n="0" f="v">
      <t c="4" si="37">
        <n x="34"/>
        <n x="1"/>
        <n x="23"/>
        <n x="12"/>
      </t>
    </mdx>
    <mdx n="0" f="v">
      <t c="4" si="37">
        <n x="34"/>
        <n x="1"/>
        <n x="24"/>
        <n x="11"/>
      </t>
    </mdx>
    <mdx n="0" f="v">
      <t c="4" si="37">
        <n x="34"/>
        <n x="1"/>
        <n x="22"/>
        <n x="6"/>
      </t>
    </mdx>
    <mdx n="0" f="v">
      <t c="4" si="37">
        <n x="34"/>
        <n x="1"/>
        <n x="27"/>
        <n x="2"/>
      </t>
    </mdx>
    <mdx n="0" f="v">
      <t c="4" si="37">
        <n x="34"/>
        <n x="1"/>
        <n x="28"/>
        <n x="6"/>
      </t>
    </mdx>
    <mdx n="0" f="v">
      <t c="4" si="37">
        <n x="34"/>
        <n x="1"/>
        <n x="21"/>
        <n x="2"/>
      </t>
    </mdx>
    <mdx n="0" f="v">
      <t c="4" si="37">
        <n x="34"/>
        <n x="1"/>
        <n x="28"/>
        <n x="7"/>
      </t>
    </mdx>
    <mdx n="0" f="v">
      <t c="4" si="37">
        <n x="34"/>
        <n x="1"/>
        <n x="30"/>
        <n x="3"/>
      </t>
    </mdx>
    <mdx n="0" f="v">
      <t c="3" si="37">
        <n x="34"/>
        <n x="1"/>
        <n x="25"/>
      </t>
    </mdx>
    <mdx n="0" f="v">
      <t c="4" si="37">
        <n x="34"/>
        <n x="1"/>
        <n x="23"/>
        <n x="10"/>
      </t>
    </mdx>
    <mdx n="0" f="v">
      <t c="4" si="37">
        <n x="34"/>
        <n x="1"/>
        <n x="20"/>
        <n x="8"/>
      </t>
    </mdx>
    <mdx n="0" f="v">
      <t c="4" si="37">
        <n x="34"/>
        <n x="1"/>
        <n x="21"/>
        <n x="7"/>
      </t>
    </mdx>
    <mdx n="0" f="v">
      <t c="4" si="37">
        <n x="34"/>
        <n x="1"/>
        <n x="22"/>
        <n x="8"/>
      </t>
    </mdx>
    <mdx n="0" f="v">
      <t c="4" si="37">
        <n x="34"/>
        <n x="1"/>
        <n x="26"/>
        <n x="5"/>
      </t>
    </mdx>
    <mdx n="0" f="v">
      <t c="4" si="37">
        <n x="34"/>
        <n x="1"/>
        <n x="30"/>
        <n x="10"/>
      </t>
    </mdx>
    <mdx n="0" f="v">
      <t c="4" si="37">
        <n x="34"/>
        <n x="1"/>
        <n x="18"/>
        <n x="7"/>
      </t>
    </mdx>
    <mdx n="0" f="v">
      <t c="3" si="37">
        <n x="34"/>
        <n x="1"/>
        <n x="20"/>
      </t>
    </mdx>
    <mdx n="0" f="v">
      <t c="4" si="37">
        <n x="34"/>
        <n x="1"/>
        <n x="24"/>
        <n x="16"/>
      </t>
    </mdx>
    <mdx n="0" f="v">
      <t c="4" si="37">
        <n x="34"/>
        <n x="1"/>
        <n x="28"/>
        <n x="5"/>
      </t>
    </mdx>
    <mdx n="0" f="v">
      <t c="4" si="37">
        <n x="34"/>
        <n x="1"/>
        <n x="29"/>
        <n x="5"/>
      </t>
    </mdx>
    <mdx n="0" f="v">
      <t c="4" si="37">
        <n x="34"/>
        <n x="1"/>
        <n x="19"/>
        <n x="12"/>
      </t>
    </mdx>
    <mdx n="0" f="v">
      <t c="3" si="38">
        <n x="34"/>
        <n x="10"/>
        <n x="15"/>
      </t>
    </mdx>
    <mdx n="0" f="v">
      <t c="4" si="37">
        <n x="34"/>
        <n x="1"/>
        <n x="20"/>
        <n x="6"/>
      </t>
    </mdx>
    <mdx n="0" f="v">
      <t c="4" si="37">
        <n x="34"/>
        <n x="1"/>
        <n x="27"/>
        <n x="8"/>
      </t>
    </mdx>
    <mdx n="0" f="v">
      <t c="4" si="37">
        <n x="34"/>
        <n x="1"/>
        <n x="20"/>
        <n x="16"/>
      </t>
    </mdx>
    <mdx n="0" f="v">
      <t c="4" si="37">
        <n x="34"/>
        <n x="1"/>
        <n x="27"/>
        <n x="12"/>
      </t>
    </mdx>
    <mdx n="0" f="v">
      <t c="4" si="37">
        <n x="34"/>
        <n x="1"/>
        <n x="23"/>
        <n x="11"/>
      </t>
    </mdx>
    <mdx n="0" f="v">
      <t c="4" si="37">
        <n x="34"/>
        <n x="1"/>
        <n x="22"/>
        <n x="7"/>
      </t>
    </mdx>
    <mdx n="0" f="v">
      <t c="4" si="37">
        <n x="34"/>
        <n x="1"/>
        <n x="21"/>
        <n x="8"/>
      </t>
    </mdx>
    <mdx n="0" f="v">
      <t c="4" si="37">
        <n x="34"/>
        <n x="1"/>
        <n x="26"/>
        <n x="11"/>
      </t>
    </mdx>
    <mdx n="0" f="v">
      <t c="4" si="37">
        <n x="34"/>
        <n x="1"/>
        <n x="21"/>
        <n x="12"/>
      </t>
    </mdx>
    <mdx n="0" f="v">
      <t c="4" si="37">
        <n x="34"/>
        <n x="1"/>
        <n x="24"/>
        <n x="2"/>
      </t>
    </mdx>
    <mdx n="0" f="v">
      <t c="3" si="37">
        <n x="34"/>
        <n x="1"/>
        <n x="10"/>
      </t>
    </mdx>
    <mdx n="0" f="v">
      <t c="4" si="37">
        <n x="34"/>
        <n x="1"/>
        <n x="23"/>
        <n x="9"/>
      </t>
    </mdx>
    <mdx n="0" f="v">
      <t c="4" si="37">
        <n x="34"/>
        <n x="1"/>
        <n x="26"/>
        <n x="7"/>
      </t>
    </mdx>
    <mdx n="0" f="v">
      <t c="3" si="38">
        <n x="34"/>
        <n x="5"/>
        <n x="15"/>
      </t>
    </mdx>
    <mdx n="0" f="v">
      <t c="4" si="37">
        <n x="34"/>
        <n x="1"/>
        <n x="26"/>
        <n x="3"/>
      </t>
    </mdx>
    <mdx n="0" f="v">
      <t c="3" si="38">
        <n x="34"/>
        <n x="2"/>
        <n x="13"/>
      </t>
    </mdx>
    <mdx n="0" f="v">
      <t c="4" si="37">
        <n x="34"/>
        <n x="1"/>
        <n x="24"/>
        <n x="7"/>
      </t>
    </mdx>
    <mdx n="0" f="v">
      <t c="4" si="37">
        <n x="34"/>
        <n x="1"/>
        <n x="28"/>
        <n x="3"/>
      </t>
    </mdx>
    <mdx n="0" f="v">
      <t c="4" si="37">
        <n x="34"/>
        <n x="1"/>
        <n x="27"/>
        <n x="5"/>
      </t>
    </mdx>
    <mdx n="0" f="v">
      <t c="4" si="37">
        <n x="34"/>
        <n x="1"/>
        <n x="22"/>
        <n x="11"/>
      </t>
    </mdx>
    <mdx n="0" f="v">
      <t c="4" si="37">
        <n x="34"/>
        <n x="1"/>
        <n x="28"/>
        <n x="10"/>
      </t>
    </mdx>
    <mdx n="0" f="v">
      <t c="4" si="37">
        <n x="34"/>
        <n x="1"/>
        <n x="21"/>
        <n x="9"/>
      </t>
    </mdx>
    <mdx n="0" f="v">
      <t c="4" si="37">
        <n x="34"/>
        <n x="1"/>
        <n x="31"/>
        <n x="12"/>
      </t>
    </mdx>
    <mdx n="0" f="v">
      <t c="4" si="37">
        <n x="34"/>
        <n x="1"/>
        <n x="23"/>
        <n x="3"/>
      </t>
    </mdx>
    <mdx n="0" f="v">
      <t c="4" si="37">
        <n x="34"/>
        <n x="1"/>
        <n x="18"/>
        <n x="8"/>
      </t>
    </mdx>
    <mdx n="0" f="v">
      <t c="4" si="37">
        <n x="34"/>
        <n x="1"/>
        <n x="18"/>
        <n x="4"/>
      </t>
    </mdx>
    <mdx n="0" f="v">
      <t c="4" si="37">
        <n x="34"/>
        <n x="1"/>
        <n x="18"/>
        <n x="5"/>
      </t>
    </mdx>
    <mdx n="0" f="v">
      <t c="4" si="37">
        <n x="34"/>
        <n x="1"/>
        <n x="27"/>
        <n x="3"/>
      </t>
    </mdx>
    <mdx n="0" f="v">
      <t c="4" si="37">
        <n x="34"/>
        <n x="1"/>
        <n x="29"/>
        <n x="3"/>
      </t>
    </mdx>
    <mdx n="0" f="v">
      <t c="3" si="38">
        <n x="34"/>
        <n x="9"/>
        <n x="14"/>
      </t>
    </mdx>
    <mdx n="0" f="v">
      <t c="4" si="37">
        <n x="34"/>
        <n x="1"/>
        <n x="27"/>
        <n x="16"/>
      </t>
    </mdx>
    <mdx n="0" f="v">
      <t c="4" si="37">
        <n x="34"/>
        <n x="1"/>
        <n x="30"/>
        <n x="16"/>
      </t>
    </mdx>
    <mdx n="0" f="v">
      <t c="3" si="37">
        <n x="34"/>
        <n x="1"/>
        <n x="19"/>
      </t>
    </mdx>
    <mdx n="0" f="v">
      <t c="4" si="37">
        <n x="34"/>
        <n x="1"/>
        <n x="28"/>
        <n x="9"/>
      </t>
    </mdx>
    <mdx n="0" f="v">
      <t c="3" si="37">
        <n x="34"/>
        <n x="1"/>
        <n x="9"/>
      </t>
    </mdx>
    <mdx n="0" f="v">
      <t c="4" si="37">
        <n x="34"/>
        <n x="1"/>
        <n x="21"/>
        <n x="16"/>
      </t>
    </mdx>
    <mdx n="0" f="v">
      <t c="3" si="37">
        <n x="34"/>
        <n x="1"/>
        <n x="18"/>
      </t>
    </mdx>
    <mdx n="0" f="v">
      <t c="4" si="37">
        <n x="34"/>
        <n x="1"/>
        <n x="22"/>
        <n x="9"/>
      </t>
    </mdx>
    <mdx n="0" f="v">
      <t c="4" si="37">
        <n x="34"/>
        <n x="1"/>
        <n x="25"/>
        <n x="7"/>
      </t>
    </mdx>
    <mdx n="0" f="v">
      <t c="3" si="38">
        <n x="34"/>
        <n x="17"/>
        <n x="13"/>
      </t>
    </mdx>
    <mdx n="0" f="v">
      <t c="4" si="37">
        <n x="34"/>
        <n x="1"/>
        <n x="22"/>
        <n x="2"/>
      </t>
    </mdx>
    <mdx n="0" f="v">
      <t c="4" si="37">
        <n x="34"/>
        <n x="1"/>
        <n x="20"/>
        <n x="3"/>
      </t>
    </mdx>
    <mdx n="0" f="v">
      <t c="3" si="38">
        <n x="34"/>
        <n x="5"/>
        <n x="13"/>
      </t>
    </mdx>
    <mdx n="0" f="v">
      <t c="4" si="37">
        <n x="34"/>
        <n x="1"/>
        <n x="21"/>
        <n x="5"/>
      </t>
    </mdx>
    <mdx n="0" f="v">
      <t c="4" si="37">
        <n x="34"/>
        <n x="1"/>
        <n x="21"/>
        <n x="3"/>
      </t>
    </mdx>
    <mdx n="0" f="v">
      <t c="4" si="37">
        <n x="34"/>
        <n x="1"/>
        <n x="20"/>
        <n x="11"/>
      </t>
    </mdx>
    <mdx n="0" f="v">
      <t c="3" si="38">
        <n x="34"/>
        <n x="3"/>
        <n x="15"/>
      </t>
    </mdx>
    <mdx n="0" f="v">
      <t c="4" si="37">
        <n x="34"/>
        <n x="1"/>
        <n x="30"/>
        <n x="4"/>
      </t>
    </mdx>
    <mdx n="0" f="v">
      <t c="4" si="37">
        <n x="34"/>
        <n x="1"/>
        <n x="29"/>
        <n x="10"/>
      </t>
    </mdx>
    <mdx n="0" f="v">
      <t c="3" si="37">
        <n x="34"/>
        <n x="1"/>
        <n x="26"/>
      </t>
    </mdx>
    <mdx n="0" f="v">
      <t c="4" si="37">
        <n x="34"/>
        <n x="1"/>
        <n x="24"/>
        <n x="5"/>
      </t>
    </mdx>
    <mdx n="0" f="v">
      <t c="3" si="38">
        <n x="34"/>
        <n x="9"/>
        <n x="13"/>
      </t>
    </mdx>
    <mdx n="0" f="v">
      <t c="4" si="37">
        <n x="34"/>
        <n x="1"/>
        <n x="27"/>
        <n x="11"/>
      </t>
    </mdx>
    <mdx n="0" f="v">
      <t c="3" si="38">
        <n x="34"/>
        <n x="8"/>
        <n x="15"/>
      </t>
    </mdx>
    <mdx n="0" f="v">
      <t c="4" si="37">
        <n x="34"/>
        <n x="1"/>
        <n x="21"/>
        <n x="11"/>
      </t>
    </mdx>
    <mdx n="0" f="v">
      <t c="4" si="37">
        <n x="34"/>
        <n x="1"/>
        <n x="19"/>
        <n x="10"/>
      </t>
    </mdx>
    <mdx n="0" f="v">
      <t c="4" si="37">
        <n x="34"/>
        <n x="1"/>
        <n x="26"/>
        <n x="4"/>
      </t>
    </mdx>
    <mdx n="0" f="v">
      <t c="4" si="37">
        <n x="34"/>
        <n x="1"/>
        <n x="19"/>
        <n x="7"/>
      </t>
    </mdx>
    <mdx n="0" f="v">
      <t c="4" si="37">
        <n x="34"/>
        <n x="1"/>
        <n x="29"/>
        <n x="16"/>
      </t>
    </mdx>
    <mdx n="0" f="v">
      <t c="4" si="37">
        <n x="34"/>
        <n x="1"/>
        <n x="20"/>
        <n x="4"/>
      </t>
    </mdx>
    <mdx n="0" f="v">
      <t c="3" si="38">
        <n x="34"/>
        <n x="2"/>
        <n x="14"/>
      </t>
    </mdx>
    <mdx n="0" f="v">
      <t c="4" si="37">
        <n x="34"/>
        <n x="1"/>
        <n x="27"/>
        <n x="9"/>
      </t>
    </mdx>
    <mdx n="0" f="v">
      <t c="3" si="38">
        <n x="34"/>
        <n x="7"/>
        <n x="14"/>
      </t>
    </mdx>
    <mdx n="0" f="v">
      <t c="4" si="37">
        <n x="34"/>
        <n x="1"/>
        <n x="30"/>
        <n x="11"/>
      </t>
    </mdx>
    <mdx n="0" f="v">
      <t c="4" si="37">
        <n x="34"/>
        <n x="1"/>
        <n x="18"/>
        <n x="2"/>
      </t>
    </mdx>
    <mdx n="0" f="v">
      <t c="4" si="37">
        <n x="34"/>
        <n x="1"/>
        <n x="25"/>
        <n x="3"/>
      </t>
    </mdx>
    <mdx n="0" f="v">
      <t c="4" si="37">
        <n x="34"/>
        <n x="1"/>
        <n x="21"/>
        <n x="6"/>
      </t>
    </mdx>
    <mdx n="0" f="v">
      <t c="4" si="37">
        <n x="34"/>
        <n x="1"/>
        <n x="26"/>
        <n x="12"/>
      </t>
    </mdx>
    <mdx n="0" f="v">
      <t c="3" si="37">
        <n x="34"/>
        <n x="1"/>
        <n x="21"/>
      </t>
    </mdx>
    <mdx n="0" f="v">
      <t c="4" si="37">
        <n x="34"/>
        <n x="1"/>
        <n x="26"/>
        <n x="8"/>
      </t>
    </mdx>
    <mdx n="0" f="v">
      <t c="4" si="37">
        <n x="34"/>
        <n x="1"/>
        <n x="30"/>
        <n x="6"/>
      </t>
    </mdx>
    <mdx n="0" f="v">
      <t c="4" si="37">
        <n x="34"/>
        <n x="1"/>
        <n x="31"/>
        <n x="5"/>
      </t>
    </mdx>
    <mdx n="0" f="v">
      <t c="4" si="37">
        <n x="34"/>
        <n x="1"/>
        <n x="29"/>
        <n x="4"/>
      </t>
    </mdx>
    <mdx n="0" f="v">
      <t c="4" si="37">
        <n x="34"/>
        <n x="1"/>
        <n x="23"/>
        <n x="5"/>
      </t>
    </mdx>
    <mdx n="0" f="v">
      <t c="4" si="37">
        <n x="34"/>
        <n x="1"/>
        <n x="18"/>
        <n x="12"/>
      </t>
    </mdx>
    <mdx n="0" f="v">
      <t c="4" si="37">
        <n x="34"/>
        <n x="1"/>
        <n x="24"/>
        <n x="10"/>
      </t>
    </mdx>
    <mdx n="0" f="v">
      <t c="4" si="37">
        <n x="34"/>
        <n x="1"/>
        <n x="22"/>
        <n x="12"/>
      </t>
    </mdx>
    <mdx n="0" f="v">
      <t c="3" si="38">
        <n x="34"/>
        <n x="11"/>
        <n x="13"/>
      </t>
    </mdx>
    <mdx n="0" f="v">
      <t c="4">
        <n x="33"/>
        <n x="39"/>
        <n x="12"/>
        <n x="36"/>
      </t>
    </mdx>
    <mdx n="0" f="v">
      <t c="4">
        <n x="33"/>
        <n x="39"/>
        <n x="9"/>
        <n x="36"/>
      </t>
    </mdx>
    <mdx n="0" f="v">
      <t c="4">
        <n x="33"/>
        <n x="39"/>
        <n x="10"/>
        <n x="36"/>
      </t>
    </mdx>
    <mdx n="0" f="v">
      <t c="4">
        <n x="33"/>
        <n x="39"/>
        <n x="6"/>
        <n x="36"/>
      </t>
    </mdx>
    <mdx n="0" f="v">
      <t c="4">
        <n x="33"/>
        <n x="39"/>
        <n x="7"/>
        <n x="36"/>
      </t>
    </mdx>
    <mdx n="0" f="v">
      <t c="4">
        <n x="33"/>
        <n x="39"/>
        <n x="8"/>
        <n x="36"/>
      </t>
    </mdx>
    <mdx n="0" f="v">
      <t c="4">
        <n x="33"/>
        <n x="39"/>
        <n x="11"/>
        <n x="36"/>
      </t>
    </mdx>
    <mdx n="0" f="v">
      <t c="4">
        <n x="33"/>
        <n x="39"/>
        <n x="3"/>
        <n x="36"/>
      </t>
    </mdx>
    <mdx n="0" f="v">
      <t c="4">
        <n x="33"/>
        <n x="39"/>
        <n x="2"/>
        <n x="36"/>
      </t>
    </mdx>
    <mdx n="0" f="v">
      <t c="4">
        <n x="33"/>
        <n x="39"/>
        <n x="5"/>
        <n x="36"/>
      </t>
    </mdx>
    <mdx n="0" f="v">
      <t c="4">
        <n x="33"/>
        <n x="39"/>
        <n x="4"/>
        <n x="36"/>
      </t>
    </mdx>
    <mdx n="0" f="v">
      <t c="4" si="37">
        <n x="35"/>
        <n x="39"/>
        <n x="17"/>
        <n x="36"/>
      </t>
    </mdx>
    <mdx n="0" f="v">
      <t c="4" si="38">
        <n x="15"/>
        <n x="39"/>
        <n x="17"/>
        <n x="36"/>
      </t>
    </mdx>
    <mdx n="0" f="v">
      <t c="4" si="38">
        <n x="14"/>
        <n x="39"/>
        <n x="17"/>
        <n x="36"/>
      </t>
    </mdx>
    <mdx n="0" f="v">
      <t c="4" si="38">
        <n x="13"/>
        <n x="39"/>
        <n x="17"/>
        <n x="36"/>
      </t>
    </mdx>
    <mdx n="0" f="v">
      <t c="4">
        <n x="35"/>
        <n x="39"/>
        <n x="12"/>
        <n x="36"/>
      </t>
    </mdx>
    <mdx n="0" f="v">
      <t c="4">
        <n x="15"/>
        <n x="39"/>
        <n x="12"/>
        <n x="36"/>
      </t>
    </mdx>
    <mdx n="0" f="v">
      <t c="4">
        <n x="14"/>
        <n x="39"/>
        <n x="12"/>
        <n x="36"/>
      </t>
    </mdx>
    <mdx n="0" f="v">
      <t c="4">
        <n x="13"/>
        <n x="39"/>
        <n x="12"/>
        <n x="36"/>
      </t>
    </mdx>
    <mdx n="0" f="v">
      <t c="4">
        <n x="35"/>
        <n x="39"/>
        <n x="9"/>
        <n x="36"/>
      </t>
    </mdx>
    <mdx n="0" f="v">
      <t c="4">
        <n x="15"/>
        <n x="39"/>
        <n x="9"/>
        <n x="36"/>
      </t>
    </mdx>
    <mdx n="0" f="v">
      <t c="4">
        <n x="14"/>
        <n x="39"/>
        <n x="9"/>
        <n x="36"/>
      </t>
    </mdx>
    <mdx n="0" f="v">
      <t c="4">
        <n x="13"/>
        <n x="39"/>
        <n x="9"/>
        <n x="36"/>
      </t>
    </mdx>
    <mdx n="0" f="v">
      <t c="4">
        <n x="35"/>
        <n x="39"/>
        <n x="10"/>
        <n x="36"/>
      </t>
    </mdx>
    <mdx n="0" f="v">
      <t c="4">
        <n x="15"/>
        <n x="39"/>
        <n x="10"/>
        <n x="36"/>
      </t>
    </mdx>
    <mdx n="0" f="v">
      <t c="4">
        <n x="14"/>
        <n x="39"/>
        <n x="10"/>
        <n x="36"/>
      </t>
    </mdx>
    <mdx n="0" f="v">
      <t c="4">
        <n x="13"/>
        <n x="39"/>
        <n x="10"/>
        <n x="36"/>
      </t>
    </mdx>
    <mdx n="0" f="v">
      <t c="4" si="37">
        <n x="35"/>
        <n x="39"/>
        <n x="16"/>
        <n x="36"/>
      </t>
    </mdx>
    <mdx n="0" f="v">
      <t c="4" si="38">
        <n x="15"/>
        <n x="39"/>
        <n x="16"/>
        <n x="36"/>
      </t>
    </mdx>
    <mdx n="0" f="v">
      <t c="4" si="38">
        <n x="14"/>
        <n x="39"/>
        <n x="16"/>
        <n x="36"/>
      </t>
    </mdx>
    <mdx n="0" f="v">
      <t c="4" si="38">
        <n x="13"/>
        <n x="39"/>
        <n x="16"/>
        <n x="36"/>
      </t>
    </mdx>
    <mdx n="0" f="v">
      <t c="4">
        <n x="35"/>
        <n x="39"/>
        <n x="6"/>
        <n x="36"/>
      </t>
    </mdx>
    <mdx n="0" f="v">
      <t c="4">
        <n x="15"/>
        <n x="39"/>
        <n x="6"/>
        <n x="36"/>
      </t>
    </mdx>
    <mdx n="0" f="v">
      <t c="4">
        <n x="14"/>
        <n x="39"/>
        <n x="6"/>
        <n x="36"/>
      </t>
    </mdx>
    <mdx n="0" f="v">
      <t c="4">
        <n x="13"/>
        <n x="39"/>
        <n x="6"/>
        <n x="36"/>
      </t>
    </mdx>
    <mdx n="0" f="v">
      <t c="4">
        <n x="35"/>
        <n x="39"/>
        <n x="7"/>
        <n x="36"/>
      </t>
    </mdx>
    <mdx n="0" f="v">
      <t c="4">
        <n x="15"/>
        <n x="39"/>
        <n x="7"/>
        <n x="36"/>
      </t>
    </mdx>
    <mdx n="0" f="v">
      <t c="4">
        <n x="14"/>
        <n x="39"/>
        <n x="7"/>
        <n x="36"/>
      </t>
    </mdx>
    <mdx n="0" f="v">
      <t c="4">
        <n x="13"/>
        <n x="39"/>
        <n x="7"/>
        <n x="36"/>
      </t>
    </mdx>
    <mdx n="0" f="v">
      <t c="4">
        <n x="35"/>
        <n x="39"/>
        <n x="8"/>
        <n x="36"/>
      </t>
    </mdx>
    <mdx n="0" f="v">
      <t c="4">
        <n x="15"/>
        <n x="39"/>
        <n x="8"/>
        <n x="36"/>
      </t>
    </mdx>
    <mdx n="0" f="v">
      <t c="4">
        <n x="14"/>
        <n x="39"/>
        <n x="8"/>
        <n x="36"/>
      </t>
    </mdx>
    <mdx n="0" f="v">
      <t c="4">
        <n x="13"/>
        <n x="39"/>
        <n x="8"/>
        <n x="36"/>
      </t>
    </mdx>
    <mdx n="0" f="v">
      <t c="4">
        <n x="35"/>
        <n x="39"/>
        <n x="11"/>
        <n x="36"/>
      </t>
    </mdx>
    <mdx n="0" f="v">
      <t c="4">
        <n x="15"/>
        <n x="39"/>
        <n x="11"/>
        <n x="36"/>
      </t>
    </mdx>
    <mdx n="0" f="v">
      <t c="4">
        <n x="14"/>
        <n x="39"/>
        <n x="11"/>
        <n x="36"/>
      </t>
    </mdx>
    <mdx n="0" f="v">
      <t c="4">
        <n x="13"/>
        <n x="39"/>
        <n x="11"/>
        <n x="36"/>
      </t>
    </mdx>
    <mdx n="0" f="v">
      <t c="4">
        <n x="35"/>
        <n x="39"/>
        <n x="3"/>
        <n x="36"/>
      </t>
    </mdx>
    <mdx n="0" f="v">
      <t c="4">
        <n x="15"/>
        <n x="39"/>
        <n x="3"/>
        <n x="36"/>
      </t>
    </mdx>
    <mdx n="0" f="v">
      <t c="4">
        <n x="14"/>
        <n x="39"/>
        <n x="3"/>
        <n x="36"/>
      </t>
    </mdx>
    <mdx n="0" f="v">
      <t c="4">
        <n x="13"/>
        <n x="39"/>
        <n x="3"/>
        <n x="36"/>
      </t>
    </mdx>
    <mdx n="0" f="v">
      <t c="4">
        <n x="35"/>
        <n x="39"/>
        <n x="2"/>
        <n x="36"/>
      </t>
    </mdx>
    <mdx n="0" f="v">
      <t c="4">
        <n x="15"/>
        <n x="39"/>
        <n x="2"/>
        <n x="36"/>
      </t>
    </mdx>
    <mdx n="0" f="v">
      <t c="4">
        <n x="14"/>
        <n x="39"/>
        <n x="2"/>
        <n x="36"/>
      </t>
    </mdx>
    <mdx n="0" f="v">
      <t c="4">
        <n x="13"/>
        <n x="39"/>
        <n x="2"/>
        <n x="36"/>
      </t>
    </mdx>
    <mdx n="0" f="v">
      <t c="4">
        <n x="35"/>
        <n x="39"/>
        <n x="5"/>
        <n x="36"/>
      </t>
    </mdx>
    <mdx n="0" f="v">
      <t c="4">
        <n x="15"/>
        <n x="39"/>
        <n x="5"/>
        <n x="36"/>
      </t>
    </mdx>
    <mdx n="0" f="v">
      <t c="4">
        <n x="14"/>
        <n x="39"/>
        <n x="5"/>
        <n x="36"/>
      </t>
    </mdx>
    <mdx n="0" f="v">
      <t c="4">
        <n x="13"/>
        <n x="39"/>
        <n x="5"/>
        <n x="36"/>
      </t>
    </mdx>
    <mdx n="0" f="v">
      <t c="4">
        <n x="35"/>
        <n x="39"/>
        <n x="4"/>
        <n x="36"/>
      </t>
    </mdx>
    <mdx n="0" f="v">
      <t c="4">
        <n x="14"/>
        <n x="39"/>
        <n x="4"/>
        <n x="36"/>
      </t>
    </mdx>
    <mdx n="0" f="v">
      <t c="4">
        <n x="13"/>
        <n x="39"/>
        <n x="4"/>
        <n x="36"/>
      </t>
    </mdx>
    <mdx n="0" f="v">
      <t c="4" si="38">
        <n x="15"/>
        <n x="32"/>
        <n x="4"/>
        <n x="36"/>
      </t>
    </mdx>
  </mdxMetadata>
  <valueMetadata count="34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</valueMetadata>
</metadata>
</file>

<file path=xl/sharedStrings.xml><?xml version="1.0" encoding="utf-8"?>
<sst xmlns="http://schemas.openxmlformats.org/spreadsheetml/2006/main" count="7754" uniqueCount="321">
  <si>
    <t>Por favor, actualizar los datos pulsando el botón adyacente</t>
  </si>
  <si>
    <t>SP</t>
  </si>
  <si>
    <t>MP</t>
  </si>
  <si>
    <t>OEE</t>
  </si>
  <si>
    <t>Benhill</t>
  </si>
  <si>
    <t>Emzo</t>
  </si>
  <si>
    <t>Extrusora</t>
  </si>
  <si>
    <t>Flexline</t>
  </si>
  <si>
    <t>Hutamaki</t>
  </si>
  <si>
    <t>Polocup</t>
  </si>
  <si>
    <t>Sanduchera</t>
  </si>
  <si>
    <t>Vita 12</t>
  </si>
  <si>
    <t>Vita 6</t>
  </si>
  <si>
    <t>Vita 8</t>
  </si>
  <si>
    <t>Vita 8 N</t>
  </si>
  <si>
    <t>Extruído</t>
  </si>
  <si>
    <t>Moldeados</t>
  </si>
  <si>
    <t>Others</t>
  </si>
  <si>
    <t>Ice Cream</t>
  </si>
  <si>
    <t>Spreads</t>
  </si>
  <si>
    <t>Eficiencia reportada con respecto a:</t>
  </si>
  <si>
    <t>Línea</t>
  </si>
  <si>
    <t>Tecnología</t>
  </si>
  <si>
    <t>Categoría</t>
  </si>
  <si>
    <t>PINGUINO POLITO VAINILLA 75X55ML</t>
  </si>
  <si>
    <t>PINGUINO POLITO FRESA 75X55ML</t>
  </si>
  <si>
    <t>PINGÜINO PINTA LENGUA 44X60ML</t>
  </si>
  <si>
    <t>DORINA MARG 12X1KG</t>
  </si>
  <si>
    <t>BONELLA MARG VITAL SCH 6X20X50G</t>
  </si>
  <si>
    <t>BONELLA MARG LIGHT 36X250G</t>
  </si>
  <si>
    <t>BONELLA MARG VITAL 36X250G</t>
  </si>
  <si>
    <t>PINGUINO TORTA HELADA FESTIVAL 2.5L</t>
  </si>
  <si>
    <t>PINGUINO CEREZAS Y VAINILLA TAMB1X10LT</t>
  </si>
  <si>
    <t>PINGUINO SANDUCHE VAINILLA 55X135ML</t>
  </si>
  <si>
    <t>PINGÜINO MAGNUM TRUFA 18X100ML</t>
  </si>
  <si>
    <t>PINGÜINO MAGNUM CHOC ALMEND 18X100ML</t>
  </si>
  <si>
    <t>PINGÜINO PALETA MANICHO 24X80ML</t>
  </si>
  <si>
    <t>PINGUINO CASERO PLTA RON C/PASAS 28X90ML</t>
  </si>
  <si>
    <t>PINGUINO CASERO PALETA COCO 28X90ML</t>
  </si>
  <si>
    <t>PINGUINO CASERO CHOCOLATE 28X90M</t>
  </si>
  <si>
    <t>Turno C</t>
  </si>
  <si>
    <t>Turno B</t>
  </si>
  <si>
    <t>PINGUINO FRESA C/CHOC MINI YOG 100X30ML</t>
  </si>
  <si>
    <t>Turno A</t>
  </si>
  <si>
    <t>Comentario</t>
  </si>
  <si>
    <t>Cajas</t>
  </si>
  <si>
    <t>Producto</t>
  </si>
  <si>
    <t>Turno</t>
  </si>
  <si>
    <t>Fecha</t>
  </si>
  <si>
    <t>Turno C 
Comentarios</t>
  </si>
  <si>
    <t>Turno B 
Comentarios</t>
  </si>
  <si>
    <t>Turno A 
Comentarios</t>
  </si>
  <si>
    <t>Total</t>
  </si>
  <si>
    <t>Turno C 
Cajas</t>
  </si>
  <si>
    <t>Turno B 
Cajas</t>
  </si>
  <si>
    <t>Turno A 
Cajas</t>
  </si>
  <si>
    <t>Turno C 
Horas Planeadas de Producción</t>
  </si>
  <si>
    <t>Turno B 
Horas Planeadas de Producción</t>
  </si>
  <si>
    <t>Turno A 
Horas Planeadas de Producción</t>
  </si>
  <si>
    <t>Cajas/Hora sin eficiencia</t>
  </si>
  <si>
    <t>Cajas/Hora con eficiencia</t>
  </si>
  <si>
    <t>NEW OEE (%)</t>
  </si>
  <si>
    <t>UN/CAJA</t>
  </si>
  <si>
    <t>VOL/UN (L)</t>
  </si>
  <si>
    <t>UN/MIN</t>
  </si>
  <si>
    <t>UN/GP</t>
  </si>
  <si>
    <t>GPM</t>
  </si>
  <si>
    <t>Descripción sku´s</t>
  </si>
  <si>
    <t>Puesto de Trabajo</t>
  </si>
  <si>
    <t>Línea de Envasado</t>
  </si>
  <si>
    <t>Concatenar</t>
  </si>
  <si>
    <t>Versión</t>
  </si>
  <si>
    <t>Código SAP</t>
  </si>
  <si>
    <t>Comentarios</t>
  </si>
  <si>
    <t>Cajas Planeadas</t>
  </si>
  <si>
    <t>Fecha de Registro:</t>
  </si>
  <si>
    <t>Cajas para reporte diario</t>
  </si>
  <si>
    <t>Horas y Cajas de Producción Planeadas</t>
  </si>
  <si>
    <t>Cumplimiento Turno %</t>
  </si>
  <si>
    <t>Plan del Turno</t>
  </si>
  <si>
    <t>SPREADS</t>
  </si>
  <si>
    <t>ICE CREAM</t>
  </si>
  <si>
    <t>Paros Mayores (min)</t>
  </si>
  <si>
    <t>Target OEE</t>
  </si>
  <si>
    <t>Plan</t>
  </si>
  <si>
    <t>Q</t>
  </si>
  <si>
    <t>SHE</t>
  </si>
  <si>
    <t>Turno:</t>
  </si>
  <si>
    <t>Coordinador de turno:</t>
  </si>
  <si>
    <t>Cajas reportadas con respecto a:</t>
  </si>
  <si>
    <t>Total general</t>
  </si>
  <si>
    <t>3 horas de limpieza</t>
  </si>
  <si>
    <t>Falta de personal</t>
  </si>
  <si>
    <t>Reunion</t>
  </si>
  <si>
    <t>Problemas</t>
  </si>
  <si>
    <t>Prueba para verificar dinamicidad</t>
  </si>
  <si>
    <t>Antártida</t>
  </si>
  <si>
    <t>Pérdidas en SP</t>
  </si>
  <si>
    <t>Pérdidas en MP</t>
  </si>
  <si>
    <t>Pérdida en MP</t>
  </si>
  <si>
    <t>Helados</t>
  </si>
  <si>
    <t>Margarinas</t>
  </si>
  <si>
    <t>Mensual</t>
  </si>
  <si>
    <t>- Reporte Diario</t>
  </si>
  <si>
    <t>- Planificación</t>
  </si>
  <si>
    <t>- Pérdidas del día</t>
  </si>
  <si>
    <t>(en blanco)</t>
  </si>
  <si>
    <t>comentario 1</t>
  </si>
  <si>
    <t>cierre</t>
  </si>
  <si>
    <t>Mantenimiento Planeado</t>
  </si>
  <si>
    <t>Limpieza y Sanitización</t>
  </si>
  <si>
    <t>Cambio de Piezas</t>
  </si>
  <si>
    <t>Reducciones de Velocidad</t>
  </si>
  <si>
    <t>Pérdida en SP</t>
  </si>
  <si>
    <t>Q3</t>
  </si>
  <si>
    <t>Cakes</t>
  </si>
  <si>
    <t>Tubs SP</t>
  </si>
  <si>
    <t>trabamiento de helados</t>
  </si>
  <si>
    <t>calibracion embolsadora</t>
  </si>
  <si>
    <t>guia porta rollo rotos</t>
  </si>
  <si>
    <t>enjuague de tinas</t>
  </si>
  <si>
    <t>camara llena</t>
  </si>
  <si>
    <t>revision de producto bloqueado</t>
  </si>
  <si>
    <t>dañio de clavija paro de emergencia</t>
  </si>
  <si>
    <t>daño de elevador de torta no llega a altura</t>
  </si>
  <si>
    <t>cambio de formato</t>
  </si>
  <si>
    <t>daño de banda de transmision principal</t>
  </si>
  <si>
    <t>limpieza inesperada</t>
  </si>
  <si>
    <t>galleta fragil</t>
  </si>
  <si>
    <t>deshielo</t>
  </si>
  <si>
    <t>Diferencia</t>
  </si>
  <si>
    <t>Falta de Operadores</t>
  </si>
  <si>
    <t>Pequeñas Paradas</t>
  </si>
  <si>
    <t>Preparación y Cierre de Línea</t>
  </si>
  <si>
    <t>Defectos de Calidad</t>
  </si>
  <si>
    <t>Breaks</t>
  </si>
  <si>
    <t>Change Over</t>
  </si>
  <si>
    <t>Medición y Ajuste</t>
  </si>
  <si>
    <t>Disponibilidad de Materiales en la Línea/Site</t>
  </si>
  <si>
    <t>Gráfico</t>
  </si>
  <si>
    <t>Porcentaje</t>
  </si>
  <si>
    <t>Planta</t>
  </si>
  <si>
    <t>Pérdida</t>
  </si>
  <si>
    <t>Falla de Equipos (Breakdown)</t>
  </si>
  <si>
    <t>Falla en área de procesos</t>
  </si>
  <si>
    <t>Tubs IC</t>
  </si>
  <si>
    <t>Cones</t>
  </si>
  <si>
    <t>Cups</t>
  </si>
  <si>
    <t>PINGUINO ACIDIX LIMON 44X60ML</t>
  </si>
  <si>
    <t>PINGUINO VASITO VAINILLA 40X100ML</t>
  </si>
  <si>
    <t>PINGUINO SANDUCHE VAINILLA 54X135ML</t>
  </si>
  <si>
    <t>PINGUINO TORTA HELADA CAPRICHO 1.5L</t>
  </si>
  <si>
    <t>Problema con cuchilla de corte, moldes trabados, falla de selladora.</t>
  </si>
  <si>
    <t>Limpieza de arranque.</t>
  </si>
  <si>
    <t>Falla selladora de cajas, falla de cuña de avance de moldes.</t>
  </si>
  <si>
    <t>PINGUINO CASERO PALETA MORA 28X90ML</t>
  </si>
  <si>
    <t>Inicio de Producción</t>
  </si>
  <si>
    <t>BONELLA MARG VITAL 24X500G</t>
  </si>
  <si>
    <t>PINGUINO SANDUCHE VAIN/CHOCO 55X135ML</t>
  </si>
  <si>
    <t>DORINA MARG 24X500G</t>
  </si>
  <si>
    <t>limpieza y comida</t>
  </si>
  <si>
    <t>comida</t>
  </si>
  <si>
    <t>comida, limpieza de bandjas recolectora</t>
  </si>
  <si>
    <t>se baja velocidad por comida</t>
  </si>
  <si>
    <t>reparacion de selladora de cajas programada por mantenimiento</t>
  </si>
  <si>
    <t>se rompe pelicula</t>
  </si>
  <si>
    <t>traslado de cloruro a la linea por nivel bajo</t>
  </si>
  <si>
    <t>revision de cilindro de boquilla de llenado, comida</t>
  </si>
  <si>
    <t>galleta muy fragil</t>
  </si>
  <si>
    <t>cambio de tq</t>
  </si>
  <si>
    <t>arranque de linea</t>
  </si>
  <si>
    <t>cambio de sabor</t>
  </si>
  <si>
    <t>limpieza de pistones</t>
  </si>
  <si>
    <t>limpieza por cambio de formato</t>
  </si>
  <si>
    <t>PINGUINO CR REAL GIGANTE 60X85ML</t>
  </si>
  <si>
    <t>DORINA MARG 36X250GR</t>
  </si>
  <si>
    <t>DORINA MARG LIGHT 36X250GR</t>
  </si>
  <si>
    <t>BONELLA MARG VITAL 12X1KG</t>
  </si>
  <si>
    <t>Cambio de formato, jornada de AM.</t>
  </si>
  <si>
    <t>PINGUINO VASITO CHOCOLATE 40X100ML</t>
  </si>
  <si>
    <t>PINGUINO VAINILLA GOURMET TAMB 1X10L</t>
  </si>
  <si>
    <t>PINGUINO CREMOSSITO RON PASAS 1X900ML</t>
  </si>
  <si>
    <t>BONELLA MARG VITAL 4X3KG</t>
  </si>
  <si>
    <t>Limpieza de 48h00</t>
  </si>
  <si>
    <t>Limpieza de 48h00, falta de presión de crema en tolva.</t>
  </si>
  <si>
    <t>Limpieza por cambio de sabor.</t>
  </si>
  <si>
    <t>PINGUINO MANJAR DE ALMENDRA TAMB 1X10L</t>
  </si>
  <si>
    <t>se pega la uña que empuja los moldes</t>
  </si>
  <si>
    <t>problema con el sellado del foil, se cambia un molde</t>
  </si>
  <si>
    <t>cambio de linea, se afloja tuerca de vastago de cilindro de cuchilla</t>
  </si>
  <si>
    <t>falla de mordazaen la embolsadora, se lijan, comida</t>
  </si>
  <si>
    <t>acumulacion de helado en tunel, comida</t>
  </si>
  <si>
    <t>prueba de collarin, parada por acumulacion de sanduche, calibracion de maquina de collarin</t>
  </si>
  <si>
    <t xml:space="preserve">cambio a tambor, </t>
  </si>
  <si>
    <t>comida, arranque</t>
  </si>
  <si>
    <t>Falla de videojet y sensor 1, ajuste de tapas</t>
  </si>
  <si>
    <t>falla de videojet</t>
  </si>
  <si>
    <t>falla de palillera se sale un perno en guia de carrilera y se lo ajusta, se para por bajo nivel de agua en tinas, se lavan las 3 tinas, comida</t>
  </si>
  <si>
    <t>PINGUINO CHOCOEMPASTADO 60X80ML</t>
  </si>
  <si>
    <t>Problemas de temperatura con cobertura, Baja densidad de cloruro.</t>
  </si>
  <si>
    <t>PINGUINO BUBBALOO 10L</t>
  </si>
  <si>
    <t>Cambio de sabor</t>
  </si>
  <si>
    <t>PINGÜINO PALETA MAX BUBBALOO 44X60ML</t>
  </si>
  <si>
    <t>PINGUINO CORNETTO CHOC MIX VAIN 22X110ML</t>
  </si>
  <si>
    <t>PINGUINO BUBBALOO 900ML</t>
  </si>
  <si>
    <t>PINGUINO CREMOSSITO VAINILLA TAMB 1X10L</t>
  </si>
  <si>
    <t>PINGUINO CREMOSSITO VAINILLA 1X900ML</t>
  </si>
  <si>
    <t>PINGÜINO MAGNUM ALMENDRAS 18X100ML</t>
  </si>
  <si>
    <t>parada por cobertura incompleta en el helado, se apaga videojet</t>
  </si>
  <si>
    <t>se tapa baño de cobertura, no succiona el cilindro, falla en el sensor de nivel de cobertura.</t>
  </si>
  <si>
    <t>se baja velocidad, comida</t>
  </si>
  <si>
    <t>prueba de collarin, comida</t>
  </si>
  <si>
    <t>limpieza</t>
  </si>
  <si>
    <t>cambio de tambor a potes</t>
  </si>
  <si>
    <t>limpieza de 50horas, comida</t>
  </si>
  <si>
    <t>falla de micro de cilindro principal sist barra, falta de vapor en ducha de desmolde</t>
  </si>
  <si>
    <t>se pasa cloruro a la linea</t>
  </si>
  <si>
    <t>limpieza de area</t>
  </si>
  <si>
    <t>calibracion de tapas</t>
  </si>
  <si>
    <t>se queda pegado la uña de avance de molde</t>
  </si>
  <si>
    <t>cambio de rollo</t>
  </si>
  <si>
    <t>PINGUINO CHOCOLATE CON GALLETA 1X900ML</t>
  </si>
  <si>
    <t>Falla de videojet y comisionamiento, collarines</t>
  </si>
  <si>
    <t xml:space="preserve">Falla de árbol de leva y cuña de avance de moldes </t>
  </si>
  <si>
    <t>Limpieza de 48 horas</t>
  </si>
  <si>
    <t>PINGUINO CORNETTO CLASICO 22X120ML</t>
  </si>
  <si>
    <t>TAPONAMIENTO EN LA TUBERIA DE COBERTURA</t>
  </si>
  <si>
    <t>SE ROMPE PELICULA EN LA EMBOLSADORA,</t>
  </si>
  <si>
    <t>LIMPIEZA POR TERMINO DE PRODUCCION</t>
  </si>
  <si>
    <t xml:space="preserve">CAMBIO DE FORMATO, TRABAMIENTO DE BARRAS, </t>
  </si>
  <si>
    <t>REVISION DE MICROS, DESCALIBRACION DE EMBOLSADORA, SE REGULA CILINDRO BOTADOR, HELADOS MORDIDOS SE AJUSTA TRINCHE RETENEDOR DE HELADOS Y TIEMPO DE LEVA</t>
  </si>
  <si>
    <t>Problema con cilindro elevador de conos, limpieza, comida</t>
  </si>
  <si>
    <t>CAMBIO DE SABOR</t>
  </si>
  <si>
    <t>ACUMULACION DE HELADOS, BARRA SE SALE DE SU POSICION HACIENDO PERDER EL TIEMPO DE LA CADENA</t>
  </si>
  <si>
    <t>PINGUINO CREMOSSITO CHOCOLATE 1X900ML</t>
  </si>
  <si>
    <t>SE DOBLAN ORING DE SUCCIONADORA, SE ARMAN, SE SUELTA VASTAGO DE CILINDRO DE CORTE DE LA TOLVA 1</t>
  </si>
  <si>
    <t>CAMBIO DE ORING POR GOTEO</t>
  </si>
  <si>
    <t>PINGÜINO MAGNUM DULCE DE LECHE 18X100ML</t>
  </si>
  <si>
    <t>PINGUINO CORNETTO FRESA 22X110ML</t>
  </si>
  <si>
    <t>PINGUINO CREMOSSITO NAPOLITANO 1X900ML</t>
  </si>
  <si>
    <t>calibracion y arranque</t>
  </si>
  <si>
    <t>limpieza de bandeja recolectora</t>
  </si>
  <si>
    <t>limpieza de linea con 2 personas, ajuste calibracion de embolsadora, parada por rodillo de pelicula flojo</t>
  </si>
  <si>
    <t>taponamiento de olla y limpieza de barras</t>
  </si>
  <si>
    <t>calibracion de maquina de collarines, parada por daño de la banda curva (T2A)</t>
  </si>
  <si>
    <t>REVISION DE MICROS DE SEGURIDAD</t>
  </si>
  <si>
    <t>problema en la velocidad de la maquina esta receteado en 27gpm y el actual es 24,5gpm</t>
  </si>
  <si>
    <t>Preparación</t>
  </si>
  <si>
    <t>GEMELOS PALETA LIMON NARANJA 50X100ML</t>
  </si>
  <si>
    <t>PINGÜINO WHITE ALMOND 18X100ML</t>
  </si>
  <si>
    <t>PINGUINO CEREZAS Y VAINILLA 1X900ML</t>
  </si>
  <si>
    <t>PROBLEMA CON ALCANTARILLA TAPADA</t>
  </si>
  <si>
    <t>TERMINO DE PRODUCCION</t>
  </si>
  <si>
    <t>GEMELOS PALETA CHOCOLATE LECHE 50X100ML</t>
  </si>
  <si>
    <t>PINGUINO SANDUCHE TAMB 1X10LT</t>
  </si>
  <si>
    <t>Cambio de formato</t>
  </si>
  <si>
    <t>limpieza de 48h, CIP, DESHIELO,FRIGUS 2 SE ALARMA</t>
  </si>
  <si>
    <t>BRIGUS 2 SE ALARMA, CABLE RID DEL DASHER SE REEMPLAZA CABLE</t>
  </si>
  <si>
    <t>limpieza de 48h</t>
  </si>
  <si>
    <t>LIMPIEZA DE TINAS, SE TRABAJA CON VELOCIDAD REDUCIDA, PROBLEMA CON COMPRESORES DE FRIO</t>
  </si>
  <si>
    <t>LIMPIEZA DE 48H</t>
  </si>
  <si>
    <t>ESPERA DE SALIDA DEL TUNEL</t>
  </si>
  <si>
    <t>CAMBIO DE TAMBOR A POTES</t>
  </si>
  <si>
    <t>CAMBIO DE POTES A TAMBOR</t>
  </si>
  <si>
    <t xml:space="preserve">PARADA POR INSTALACION DEL SUJETADOR                                     </t>
  </si>
  <si>
    <t>SE ROMPE VINCHA INTERNA EN EMBRAGUE</t>
  </si>
  <si>
    <t>ESPERA DE LIBERACION DE MOLDES</t>
  </si>
  <si>
    <t>SE ROMPE ROLLO ACUMULACION DE HELADOS</t>
  </si>
  <si>
    <t>LIMPIEZA DE PISTONES DE TOLVA, COMIDA</t>
  </si>
  <si>
    <t>PINGUINO SANDUCHE 1X900ML</t>
  </si>
  <si>
    <t>PINGUINO CHOCOLATE C/GALLETA 1X10L</t>
  </si>
  <si>
    <t>PINGUINO MANJAR DE ALMENDRAS 1X900ML</t>
  </si>
  <si>
    <t>Limpieza final de produccioón</t>
  </si>
  <si>
    <t>Limpieza final de producción</t>
  </si>
  <si>
    <t>PINGUINO CORNETTO CHOC MIX VAIN 22X120ML</t>
  </si>
  <si>
    <t>PINGUINO SANDUCHE VAIN/CHOCO 54X135ML</t>
  </si>
  <si>
    <t>PINGUINO OREO CHOCOLATE 1X900ML</t>
  </si>
  <si>
    <t>PINGUINO OREO CHOCOLATE TAMB 1X10L</t>
  </si>
  <si>
    <t>PARADA PLANIFICADA</t>
  </si>
  <si>
    <t>PINGUINO CORNETTO CLASICO VAIN 22X110ML</t>
  </si>
  <si>
    <t>se rompe pelicula en embolsadora, limpieza de 48h</t>
  </si>
  <si>
    <t>se rectifica canguilon doblada se calibra posicion de palilllo</t>
  </si>
  <si>
    <t>se parte manguera de dosificacion de cobertura</t>
  </si>
  <si>
    <t>se traba pelicula en rodillos</t>
  </si>
  <si>
    <t>PINGÜINO MAGNUM BLACK MOCHACCINO18X100ML</t>
  </si>
  <si>
    <t>MANICHO 1X900ML.</t>
  </si>
  <si>
    <t>PINGUINO RECETAS TRES LECHES 10L</t>
  </si>
  <si>
    <r>
      <t>*</t>
    </r>
    <r>
      <rPr>
        <b/>
        <sz val="11"/>
        <color rgb="FF0070C0"/>
        <rFont val="Calibri"/>
        <family val="2"/>
        <scheme val="minor"/>
      </rPr>
      <t>Es negativo, está sobrando tiempo</t>
    </r>
    <r>
      <rPr>
        <sz val="11"/>
        <color theme="1"/>
        <rFont val="Calibri"/>
        <family val="2"/>
        <scheme val="minor"/>
      </rPr>
      <t xml:space="preserve">.
  </t>
    </r>
    <r>
      <rPr>
        <b/>
        <sz val="11"/>
        <color rgb="FFFF0000"/>
        <rFont val="Calibri"/>
        <family val="2"/>
        <scheme val="minor"/>
      </rPr>
      <t>Es positivo, está faltando tiempo.</t>
    </r>
  </si>
  <si>
    <t>Deshielo a túnel jackstone 2.</t>
  </si>
  <si>
    <t>Deshielo a túnel jackstone 2, falta de perno en micro de guarda de la estación de tapas.</t>
  </si>
  <si>
    <t>SE ROMPE HILO DE CORTE</t>
  </si>
  <si>
    <t>CAMBIO DE FORMATO</t>
  </si>
  <si>
    <t>PINGUINO CREMOSSITO RON PASAS TAMB 1X10L</t>
  </si>
  <si>
    <t>sam 1 no cerraba pinzas y se descuadraba con respecto a bandejas</t>
  </si>
  <si>
    <t>termino de produccion</t>
  </si>
  <si>
    <t>PINGUINO VASITO FRUTILLA 40X100ML</t>
  </si>
  <si>
    <t>limpieza de maquina sanduchera termino de produccion</t>
  </si>
  <si>
    <t>PINGUINO CREMOSSITO FRUTILLA 1X900ML</t>
  </si>
  <si>
    <t>PINGUINO CREMOSSITO FRUTILLA TAMB 1X10LT</t>
  </si>
  <si>
    <t>limpieza especial por temino de proceso</t>
  </si>
  <si>
    <t>cambio a tambor por falta de material de potes ron pasas</t>
  </si>
  <si>
    <t>se activa sensor, de palillera</t>
  </si>
  <si>
    <t>calibracion de tapas, limpieza  de electrovalvula</t>
  </si>
  <si>
    <t>PINGUINO CREMOSSITO MARMOL MORA 1X900ML</t>
  </si>
  <si>
    <t>limpieza y desengrase</t>
  </si>
  <si>
    <t>limpieza de equipo</t>
  </si>
  <si>
    <t>LIMPIEZA DE ARRANQUE</t>
  </si>
  <si>
    <t>NO ORDEN DE PRODUCCION</t>
  </si>
  <si>
    <t>JORNADA DE MA Y LIMPIEZA DE ARRANQUE</t>
  </si>
  <si>
    <t>BONELLA MARG LIGHT 24X500G</t>
  </si>
  <si>
    <t>AJUSTE Y CALIBRACION</t>
  </si>
  <si>
    <t>calibracion de hojas dosificadoras de gallets</t>
  </si>
  <si>
    <t>Manual</t>
  </si>
  <si>
    <t>Q1</t>
  </si>
  <si>
    <t>Q2</t>
  </si>
  <si>
    <t>Abril</t>
  </si>
  <si>
    <t>Junio</t>
  </si>
  <si>
    <t>Mayo</t>
  </si>
  <si>
    <t>Q4</t>
  </si>
  <si>
    <t>Turno B: termino de produccion</t>
  </si>
  <si>
    <t>Turno B: limpieza especial por temino de proceso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</si>
</sst>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0.00\ %;\-0.00\ %;0.00\ %"/>
    <numFmt numFmtId="166" formatCode="0.000"/>
    <numFmt numFmtId="167" formatCode="0.0"/>
    <numFmt numFmtId="168" formatCode="_(* #,##0.000_);_(* \(#,##0.000\);_(* &quot;-&quot;??_);_(@_)"/>
    <numFmt numFmtId="169" formatCode="0.00_);[Red]\(0.00\)"/>
    <numFmt numFmtId="170" formatCode="_(* #,##0_);_(* \(#,##0\);_(* &quot;-&quot;??_);_(@_)"/>
    <numFmt numFmtId="171" formatCode="0.000%"/>
    <numFmt numFmtId="172" formatCode="0.00000"/>
  </numFmts>
  <fonts count="41">
    <font>
      <sz val="11"/>
      <color theme="1"/>
      <name val="Calibri"/>
      <family val="2"/>
      <scheme val="minor"/>
    </font>
    <font>
      <sz val="11"/>
      <color theme="1"/>
      <name val="Unilever DIN Offc Pro"/>
      <family val="2"/>
    </font>
    <font>
      <sz val="11"/>
      <color theme="1"/>
      <name val="Calibri"/>
      <family val="2"/>
      <scheme val="minor"/>
    </font>
    <font>
      <b/>
      <sz val="11"/>
      <color theme="0"/>
      <name val="Unilever DIN Offc Pro"/>
      <family val="2"/>
    </font>
    <font>
      <sz val="11"/>
      <color theme="1"/>
      <name val="Unilever Illustrative Type"/>
    </font>
    <font>
      <sz val="20"/>
      <color theme="1"/>
      <name val="Unilever DIN Offc Pro"/>
      <family val="2"/>
    </font>
    <font>
      <sz val="20"/>
      <color theme="1"/>
      <name val="Unilever Illustrative Type"/>
    </font>
    <font>
      <sz val="16"/>
      <color theme="1"/>
      <name val="Unilever Illustrative Type"/>
    </font>
    <font>
      <sz val="10"/>
      <color theme="1"/>
      <name val="Unilever DIN Offc Pro"/>
      <family val="2"/>
    </font>
    <font>
      <sz val="10"/>
      <name val="MS Sans Serif"/>
      <family val="2"/>
    </font>
    <font>
      <sz val="10"/>
      <name val="Unilever DIN Offc Pro"/>
      <family val="2"/>
    </font>
    <font>
      <sz val="10"/>
      <name val="Arial"/>
      <family val="2"/>
    </font>
    <font>
      <sz val="10"/>
      <color rgb="FFFF0000"/>
      <name val="Unilever DIN Offc Pro"/>
      <family val="2"/>
    </font>
    <font>
      <b/>
      <sz val="10"/>
      <color theme="0"/>
      <name val="Unilever DIN Offc Pro"/>
      <family val="2"/>
    </font>
    <font>
      <b/>
      <sz val="10"/>
      <name val="Arial"/>
      <family val="2"/>
    </font>
    <font>
      <sz val="10"/>
      <color theme="1"/>
      <name val="Unilever Illustrative Type"/>
    </font>
    <font>
      <sz val="8"/>
      <color theme="1"/>
      <name val="Unilever DIN Offc Pro"/>
      <family val="2"/>
    </font>
    <font>
      <b/>
      <sz val="8"/>
      <color theme="1"/>
      <name val="Unilever DIN Offc Pro"/>
      <family val="2"/>
    </font>
    <font>
      <sz val="8"/>
      <name val="Unilever DIN Offc Pro"/>
      <family val="2"/>
    </font>
    <font>
      <b/>
      <sz val="10"/>
      <color theme="1"/>
      <name val="Unilever DIN Offc Pro"/>
      <family val="2"/>
    </font>
    <font>
      <b/>
      <sz val="8"/>
      <color rgb="FFFF0000"/>
      <name val="Unilever DIN Offc Pro"/>
      <family val="2"/>
    </font>
    <font>
      <b/>
      <sz val="10"/>
      <name val="Unilever DIN Offc Pro"/>
      <family val="2"/>
    </font>
    <font>
      <b/>
      <sz val="10"/>
      <color rgb="FFFF0000"/>
      <name val="Unilever DIN Offc Pro"/>
      <family val="2"/>
    </font>
    <font>
      <sz val="10"/>
      <color theme="0"/>
      <name val="Unilever DIN Offc Pro"/>
      <family val="2"/>
    </font>
    <font>
      <b/>
      <sz val="10"/>
      <color rgb="FF000000"/>
      <name val="Unilever DIN Offc Pro"/>
      <family val="2"/>
    </font>
    <font>
      <b/>
      <sz val="8"/>
      <color rgb="FF000000"/>
      <name val="Unilever DIN Offc Pro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Unilever Illustrative Type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Unilever DIN Offc Pro"/>
      <family val="2"/>
    </font>
    <font>
      <sz val="10"/>
      <name val="Unilever DIN Offc Pro"/>
      <family val="2"/>
    </font>
    <font>
      <sz val="10"/>
      <color theme="1"/>
      <name val="Unilever DIN Offc Pro"/>
      <family val="2"/>
    </font>
    <font>
      <sz val="11"/>
      <color rgb="FF6B9CFD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Unilever DIN Offc Pro"/>
      <family val="2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Unilever DIN Offc Pro"/>
    </font>
    <font>
      <sz val="11"/>
      <name val="Unilever DIN Offc Pro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medium">
        <color theme="0"/>
      </left>
      <right/>
      <top style="hair">
        <color theme="0"/>
      </top>
      <bottom/>
      <diagonal/>
    </border>
    <border>
      <left/>
      <right/>
      <top style="hair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thin">
        <color theme="4" tint="0.79998168889431442"/>
      </bottom>
      <diagonal/>
    </border>
    <border>
      <left style="medium">
        <color theme="4" tint="-0.49998474074526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theme="4" tint="-0.499984740745262"/>
      </left>
      <right/>
      <top style="thin">
        <color theme="4" tint="0.7999816888943144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/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-0.499984740745262"/>
      </left>
      <right/>
      <top/>
      <bottom/>
      <diagonal/>
    </border>
    <border>
      <left style="medium">
        <color theme="4" tint="-0.499984740745262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0" borderId="0"/>
    <xf numFmtId="164" fontId="11" fillId="0" borderId="0" applyFont="0" applyFill="0" applyBorder="0" applyAlignment="0" applyProtection="0"/>
    <xf numFmtId="0" fontId="11" fillId="0" borderId="0"/>
    <xf numFmtId="0" fontId="30" fillId="0" borderId="0" applyNumberFormat="0" applyFill="0" applyBorder="0" applyAlignment="0" applyProtection="0"/>
  </cellStyleXfs>
  <cellXfs count="257">
    <xf numFmtId="0" fontId="0" fillId="0" borderId="0" xfId="0"/>
    <xf numFmtId="0" fontId="1" fillId="0" borderId="0" xfId="0" applyFont="1"/>
    <xf numFmtId="165" fontId="1" fillId="0" borderId="0" xfId="0" applyNumberFormat="1" applyFont="1"/>
    <xf numFmtId="0" fontId="1" fillId="0" borderId="0" xfId="0" applyFont="1" applyAlignment="1">
      <alignment horizontal="centerContinuous"/>
    </xf>
    <xf numFmtId="0" fontId="5" fillId="0" borderId="0" xfId="0" applyFont="1"/>
    <xf numFmtId="0" fontId="6" fillId="0" borderId="0" xfId="0" applyFont="1" applyAlignment="1">
      <alignment horizontal="centerContinuous"/>
    </xf>
    <xf numFmtId="0" fontId="7" fillId="0" borderId="0" xfId="0" applyFont="1"/>
    <xf numFmtId="2" fontId="8" fillId="0" borderId="0" xfId="0" applyNumberFormat="1" applyFont="1" applyFill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164" fontId="8" fillId="0" borderId="0" xfId="0" applyNumberFormat="1" applyFont="1" applyFill="1" applyAlignment="1">
      <alignment horizontal="right" vertical="center"/>
    </xf>
    <xf numFmtId="166" fontId="10" fillId="0" borderId="0" xfId="3" applyNumberFormat="1" applyFont="1" applyFill="1" applyAlignment="1">
      <alignment horizontal="center"/>
    </xf>
    <xf numFmtId="0" fontId="10" fillId="0" borderId="0" xfId="3" applyFont="1" applyFill="1" applyAlignment="1">
      <alignment horizontal="center"/>
    </xf>
    <xf numFmtId="0" fontId="8" fillId="0" borderId="0" xfId="0" applyNumberFormat="1" applyFont="1" applyFill="1" applyAlignment="1">
      <alignment horizontal="right" vertical="center"/>
    </xf>
    <xf numFmtId="0" fontId="10" fillId="0" borderId="0" xfId="3" applyFont="1" applyFill="1" applyAlignment="1"/>
    <xf numFmtId="0" fontId="10" fillId="0" borderId="0" xfId="3" applyFont="1" applyFill="1" applyAlignment="1">
      <alignment horizontal="right"/>
    </xf>
    <xf numFmtId="0" fontId="8" fillId="0" borderId="0" xfId="0" applyNumberFormat="1" applyFont="1" applyFill="1" applyAlignment="1">
      <alignment horizontal="left" vertical="center"/>
    </xf>
    <xf numFmtId="0" fontId="10" fillId="0" borderId="0" xfId="3" applyNumberFormat="1" applyFont="1" applyFill="1" applyBorder="1" applyAlignment="1">
      <alignment horizontal="right"/>
    </xf>
    <xf numFmtId="166" fontId="10" fillId="0" borderId="0" xfId="3" applyNumberFormat="1" applyFont="1" applyFill="1" applyBorder="1" applyAlignment="1">
      <alignment horizontal="center"/>
    </xf>
    <xf numFmtId="0" fontId="10" fillId="0" borderId="0" xfId="3" applyFont="1" applyFill="1" applyBorder="1" applyAlignment="1">
      <alignment horizontal="center"/>
    </xf>
    <xf numFmtId="0" fontId="10" fillId="0" borderId="0" xfId="3" applyFont="1" applyFill="1" applyBorder="1" applyAlignment="1"/>
    <xf numFmtId="0" fontId="10" fillId="0" borderId="0" xfId="3" applyFont="1" applyFill="1" applyBorder="1" applyAlignment="1">
      <alignment horizontal="right"/>
    </xf>
    <xf numFmtId="0" fontId="10" fillId="0" borderId="0" xfId="4" applyNumberFormat="1" applyFont="1" applyFill="1" applyBorder="1" applyAlignment="1">
      <alignment horizontal="right"/>
    </xf>
    <xf numFmtId="166" fontId="12" fillId="0" borderId="0" xfId="3" applyNumberFormat="1" applyFont="1" applyFill="1" applyBorder="1" applyAlignment="1">
      <alignment horizontal="center"/>
    </xf>
    <xf numFmtId="2" fontId="8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164" fontId="8" fillId="0" borderId="0" xfId="4" applyNumberFormat="1" applyFont="1" applyFill="1" applyBorder="1" applyAlignment="1">
      <alignment horizontal="right" vertical="center"/>
    </xf>
    <xf numFmtId="0" fontId="8" fillId="0" borderId="0" xfId="5" applyNumberFormat="1" applyFont="1" applyFill="1" applyBorder="1" applyAlignment="1">
      <alignment horizontal="right" vertical="center"/>
    </xf>
    <xf numFmtId="0" fontId="8" fillId="0" borderId="0" xfId="5" applyNumberFormat="1" applyFont="1" applyFill="1" applyBorder="1" applyAlignment="1">
      <alignment horizontal="left" vertical="center"/>
    </xf>
    <xf numFmtId="164" fontId="8" fillId="0" borderId="0" xfId="0" applyNumberFormat="1" applyFont="1" applyFill="1" applyBorder="1" applyAlignment="1">
      <alignment horizontal="right" vertical="center"/>
    </xf>
    <xf numFmtId="0" fontId="8" fillId="0" borderId="0" xfId="0" applyNumberFormat="1" applyFont="1" applyFill="1" applyBorder="1" applyAlignment="1">
      <alignment horizontal="right" vertical="center"/>
    </xf>
    <xf numFmtId="0" fontId="8" fillId="0" borderId="0" xfId="0" applyNumberFormat="1" applyFont="1" applyFill="1" applyBorder="1" applyAlignment="1">
      <alignment horizontal="left" vertical="center"/>
    </xf>
    <xf numFmtId="167" fontId="10" fillId="0" borderId="0" xfId="3" applyNumberFormat="1" applyFont="1" applyFill="1" applyBorder="1" applyAlignment="1">
      <alignment horizontal="center"/>
    </xf>
    <xf numFmtId="164" fontId="8" fillId="0" borderId="0" xfId="4" applyFont="1" applyFill="1" applyBorder="1" applyAlignment="1">
      <alignment horizontal="right" vertical="center"/>
    </xf>
    <xf numFmtId="0" fontId="8" fillId="0" borderId="0" xfId="3" applyNumberFormat="1" applyFont="1" applyFill="1" applyBorder="1" applyAlignment="1">
      <alignment horizontal="right" vertical="center"/>
    </xf>
    <xf numFmtId="0" fontId="8" fillId="0" borderId="0" xfId="3" applyNumberFormat="1" applyFont="1" applyFill="1" applyBorder="1" applyAlignment="1">
      <alignment horizontal="left" vertical="center"/>
    </xf>
    <xf numFmtId="0" fontId="8" fillId="0" borderId="0" xfId="5" applyFont="1" applyFill="1" applyBorder="1" applyAlignment="1">
      <alignment horizontal="right" vertical="center"/>
    </xf>
    <xf numFmtId="0" fontId="8" fillId="0" borderId="0" xfId="5" applyFont="1" applyFill="1" applyBorder="1" applyAlignment="1">
      <alignment horizontal="left" vertical="center"/>
    </xf>
    <xf numFmtId="14" fontId="0" fillId="0" borderId="0" xfId="0" applyNumberFormat="1"/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5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vertical="center" wrapText="1"/>
    </xf>
    <xf numFmtId="14" fontId="4" fillId="0" borderId="0" xfId="0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0" fillId="0" borderId="5" xfId="0" applyBorder="1"/>
    <xf numFmtId="0" fontId="0" fillId="0" borderId="0" xfId="0" applyAlignment="1">
      <alignment horizontal="centerContinuous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0" fontId="7" fillId="0" borderId="0" xfId="0" applyFont="1" applyAlignment="1">
      <alignment horizontal="centerContinuous"/>
    </xf>
    <xf numFmtId="0" fontId="6" fillId="0" borderId="0" xfId="0" applyFont="1" applyAlignment="1"/>
    <xf numFmtId="0" fontId="0" fillId="0" borderId="0" xfId="0" applyFill="1" applyBorder="1"/>
    <xf numFmtId="0" fontId="16" fillId="0" borderId="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18" fillId="0" borderId="0" xfId="0" applyFont="1" applyFill="1" applyBorder="1" applyAlignment="1" applyProtection="1">
      <alignment horizontal="center" vertical="center"/>
    </xf>
    <xf numFmtId="0" fontId="17" fillId="0" borderId="0" xfId="0" applyFont="1" applyFill="1" applyProtection="1">
      <protection locked="0"/>
    </xf>
    <xf numFmtId="169" fontId="18" fillId="0" borderId="0" xfId="0" applyNumberFormat="1" applyFont="1" applyFill="1" applyBorder="1" applyAlignment="1" applyProtection="1">
      <alignment horizontal="center" vertical="center"/>
    </xf>
    <xf numFmtId="0" fontId="8" fillId="0" borderId="10" xfId="0" applyFont="1" applyFill="1" applyBorder="1" applyAlignment="1" applyProtection="1">
      <alignment horizontal="center" vertical="center"/>
      <protection locked="0"/>
    </xf>
    <xf numFmtId="9" fontId="21" fillId="0" borderId="10" xfId="2" applyNumberFormat="1" applyFont="1" applyFill="1" applyBorder="1" applyAlignment="1" applyProtection="1">
      <alignment horizontal="center" vertical="center"/>
    </xf>
    <xf numFmtId="0" fontId="22" fillId="0" borderId="10" xfId="0" applyFont="1" applyFill="1" applyBorder="1" applyAlignment="1" applyProtection="1">
      <alignment horizontal="center" vertical="center"/>
    </xf>
    <xf numFmtId="164" fontId="10" fillId="0" borderId="10" xfId="1" applyFont="1" applyFill="1" applyBorder="1" applyAlignment="1" applyProtection="1">
      <alignment horizontal="center" vertical="center"/>
    </xf>
    <xf numFmtId="0" fontId="19" fillId="0" borderId="10" xfId="0" applyFont="1" applyFill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Fill="1" applyBorder="1" applyAlignment="1" applyProtection="1">
      <alignment horizontal="center" vertical="center"/>
      <protection locked="0"/>
    </xf>
    <xf numFmtId="9" fontId="21" fillId="0" borderId="13" xfId="2" applyNumberFormat="1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horizontal="center" vertical="center"/>
    </xf>
    <xf numFmtId="0" fontId="19" fillId="0" borderId="13" xfId="0" applyFont="1" applyFill="1" applyBorder="1" applyAlignment="1" applyProtection="1">
      <alignment horizontal="center" vertical="center"/>
      <protection locked="0"/>
    </xf>
    <xf numFmtId="0" fontId="23" fillId="2" borderId="15" xfId="0" applyFont="1" applyFill="1" applyBorder="1" applyAlignment="1" applyProtection="1">
      <alignment horizontal="center" vertical="center" wrapText="1"/>
      <protection locked="0"/>
    </xf>
    <xf numFmtId="170" fontId="10" fillId="0" borderId="14" xfId="1" applyNumberFormat="1" applyFont="1" applyFill="1" applyBorder="1" applyAlignment="1" applyProtection="1">
      <alignment horizontal="center" vertical="center"/>
    </xf>
    <xf numFmtId="0" fontId="24" fillId="4" borderId="17" xfId="0" applyFont="1" applyFill="1" applyBorder="1" applyAlignment="1" applyProtection="1">
      <alignment vertical="center"/>
      <protection locked="0"/>
    </xf>
    <xf numFmtId="10" fontId="24" fillId="4" borderId="17" xfId="0" applyNumberFormat="1" applyFont="1" applyFill="1" applyBorder="1" applyAlignment="1" applyProtection="1">
      <alignment vertical="center"/>
      <protection locked="0"/>
    </xf>
    <xf numFmtId="0" fontId="24" fillId="4" borderId="18" xfId="0" applyFont="1" applyFill="1" applyBorder="1" applyAlignment="1" applyProtection="1">
      <alignment vertical="center"/>
      <protection locked="0"/>
    </xf>
    <xf numFmtId="1" fontId="22" fillId="0" borderId="14" xfId="0" applyNumberFormat="1" applyFont="1" applyFill="1" applyBorder="1" applyAlignment="1" applyProtection="1">
      <alignment horizontal="center" vertical="center"/>
    </xf>
    <xf numFmtId="0" fontId="13" fillId="2" borderId="15" xfId="0" applyFont="1" applyFill="1" applyBorder="1" applyAlignment="1" applyProtection="1">
      <alignment horizontal="center" vertical="center" wrapText="1"/>
      <protection locked="0"/>
    </xf>
    <xf numFmtId="0" fontId="24" fillId="4" borderId="8" xfId="0" applyFont="1" applyFill="1" applyBorder="1" applyAlignment="1" applyProtection="1">
      <alignment vertical="center"/>
      <protection locked="0"/>
    </xf>
    <xf numFmtId="0" fontId="17" fillId="3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8" fillId="0" borderId="0" xfId="0" applyFont="1" applyFill="1" applyAlignment="1" applyProtection="1">
      <alignment horizontal="right" wrapText="1"/>
      <protection locked="0"/>
    </xf>
    <xf numFmtId="4" fontId="1" fillId="0" borderId="0" xfId="0" applyNumberFormat="1" applyFont="1"/>
    <xf numFmtId="0" fontId="7" fillId="0" borderId="0" xfId="0" applyFont="1" applyAlignment="1"/>
    <xf numFmtId="10" fontId="10" fillId="3" borderId="13" xfId="2" applyNumberFormat="1" applyFont="1" applyFill="1" applyBorder="1" applyAlignment="1" applyProtection="1">
      <alignment horizontal="center" vertical="center"/>
    </xf>
    <xf numFmtId="10" fontId="10" fillId="3" borderId="13" xfId="0" applyNumberFormat="1" applyFont="1" applyFill="1" applyBorder="1" applyAlignment="1" applyProtection="1">
      <alignment horizontal="center" vertical="center"/>
    </xf>
    <xf numFmtId="10" fontId="10" fillId="3" borderId="10" xfId="2" applyNumberFormat="1" applyFont="1" applyFill="1" applyBorder="1" applyAlignment="1" applyProtection="1">
      <alignment horizontal="center" vertical="center"/>
    </xf>
    <xf numFmtId="10" fontId="10" fillId="3" borderId="10" xfId="0" applyNumberFormat="1" applyFont="1" applyFill="1" applyBorder="1" applyAlignment="1" applyProtection="1">
      <alignment horizontal="center" vertical="center"/>
    </xf>
    <xf numFmtId="10" fontId="21" fillId="3" borderId="13" xfId="2" applyNumberFormat="1" applyFont="1" applyFill="1" applyBorder="1" applyAlignment="1" applyProtection="1">
      <alignment horizontal="center" vertical="center"/>
    </xf>
    <xf numFmtId="10" fontId="21" fillId="3" borderId="10" xfId="2" applyNumberFormat="1" applyFont="1" applyFill="1" applyBorder="1" applyAlignment="1" applyProtection="1">
      <alignment horizontal="center" vertical="center"/>
    </xf>
    <xf numFmtId="0" fontId="25" fillId="4" borderId="7" xfId="0" applyFont="1" applyFill="1" applyBorder="1" applyAlignment="1" applyProtection="1">
      <alignment vertical="center"/>
      <protection locked="0"/>
    </xf>
    <xf numFmtId="164" fontId="0" fillId="0" borderId="0" xfId="1" applyFont="1" applyAlignment="1">
      <alignment horizontal="center"/>
    </xf>
    <xf numFmtId="164" fontId="25" fillId="4" borderId="20" xfId="1" applyFont="1" applyFill="1" applyBorder="1" applyAlignment="1" applyProtection="1">
      <alignment horizontal="center" vertical="center"/>
      <protection locked="0"/>
    </xf>
    <xf numFmtId="164" fontId="24" fillId="4" borderId="16" xfId="1" applyFont="1" applyFill="1" applyBorder="1" applyAlignment="1" applyProtection="1">
      <alignment horizontal="center" vertical="center"/>
      <protection locked="0"/>
    </xf>
    <xf numFmtId="164" fontId="16" fillId="0" borderId="0" xfId="1" applyFont="1" applyFill="1" applyBorder="1" applyAlignment="1" applyProtection="1">
      <alignment horizontal="center"/>
      <protection locked="0"/>
    </xf>
    <xf numFmtId="164" fontId="0" fillId="0" borderId="0" xfId="1" applyFont="1" applyFill="1" applyBorder="1" applyAlignment="1">
      <alignment horizontal="center"/>
    </xf>
    <xf numFmtId="0" fontId="0" fillId="0" borderId="0" xfId="0" applyNumberFormat="1" applyFill="1"/>
    <xf numFmtId="0" fontId="8" fillId="0" borderId="12" xfId="1" applyNumberFormat="1" applyFont="1" applyFill="1" applyBorder="1" applyAlignment="1" applyProtection="1">
      <alignment horizontal="center" vertical="center" wrapText="1"/>
    </xf>
    <xf numFmtId="0" fontId="8" fillId="0" borderId="9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/>
    <xf numFmtId="164" fontId="0" fillId="0" borderId="0" xfId="1" applyFont="1" applyAlignment="1"/>
    <xf numFmtId="49" fontId="0" fillId="0" borderId="0" xfId="0" applyNumberFormat="1" applyAlignment="1">
      <alignment horizontal="left"/>
    </xf>
    <xf numFmtId="0" fontId="27" fillId="2" borderId="0" xfId="0" applyFont="1" applyFill="1"/>
    <xf numFmtId="0" fontId="26" fillId="0" borderId="0" xfId="0" applyFont="1"/>
    <xf numFmtId="171" fontId="0" fillId="0" borderId="22" xfId="2" applyNumberFormat="1" applyFont="1" applyBorder="1"/>
    <xf numFmtId="0" fontId="28" fillId="0" borderId="0" xfId="0" applyFont="1" applyAlignment="1">
      <alignment horizontal="centerContinuous"/>
    </xf>
    <xf numFmtId="171" fontId="28" fillId="0" borderId="0" xfId="0" applyNumberFormat="1" applyFont="1" applyAlignment="1">
      <alignment horizontal="centerContinuous"/>
    </xf>
    <xf numFmtId="171" fontId="0" fillId="0" borderId="24" xfId="2" applyNumberFormat="1" applyFont="1" applyBorder="1"/>
    <xf numFmtId="171" fontId="0" fillId="0" borderId="25" xfId="2" applyNumberFormat="1" applyFont="1" applyBorder="1"/>
    <xf numFmtId="171" fontId="0" fillId="0" borderId="26" xfId="2" applyNumberFormat="1" applyFont="1" applyBorder="1"/>
    <xf numFmtId="171" fontId="0" fillId="0" borderId="27" xfId="2" applyNumberFormat="1" applyFont="1" applyBorder="1"/>
    <xf numFmtId="171" fontId="0" fillId="0" borderId="28" xfId="2" applyNumberFormat="1" applyFont="1" applyBorder="1"/>
    <xf numFmtId="171" fontId="0" fillId="0" borderId="29" xfId="2" applyNumberFormat="1" applyFont="1" applyBorder="1"/>
    <xf numFmtId="171" fontId="0" fillId="0" borderId="29" xfId="2" applyNumberFormat="1" applyFont="1" applyFill="1" applyBorder="1"/>
    <xf numFmtId="171" fontId="0" fillId="0" borderId="25" xfId="2" applyNumberFormat="1" applyFont="1" applyFill="1" applyBorder="1"/>
    <xf numFmtId="171" fontId="0" fillId="0" borderId="26" xfId="2" applyNumberFormat="1" applyFont="1" applyFill="1" applyBorder="1"/>
    <xf numFmtId="0" fontId="27" fillId="2" borderId="33" xfId="0" applyFont="1" applyFill="1" applyBorder="1" applyAlignment="1">
      <alignment horizontal="left"/>
    </xf>
    <xf numFmtId="0" fontId="27" fillId="2" borderId="33" xfId="0" applyFont="1" applyFill="1" applyBorder="1"/>
    <xf numFmtId="0" fontId="27" fillId="2" borderId="34" xfId="0" applyFont="1" applyFill="1" applyBorder="1" applyAlignment="1">
      <alignment horizontal="left"/>
    </xf>
    <xf numFmtId="171" fontId="0" fillId="0" borderId="0" xfId="2" applyNumberFormat="1" applyFont="1" applyFill="1" applyBorder="1"/>
    <xf numFmtId="164" fontId="0" fillId="0" borderId="0" xfId="1" applyFont="1" applyFill="1" applyBorder="1"/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164" fontId="0" fillId="0" borderId="22" xfId="1" applyFont="1" applyBorder="1"/>
    <xf numFmtId="10" fontId="0" fillId="0" borderId="0" xfId="2" applyNumberFormat="1" applyFont="1" applyFill="1" applyBorder="1"/>
    <xf numFmtId="171" fontId="0" fillId="0" borderId="35" xfId="2" applyNumberFormat="1" applyFont="1" applyBorder="1"/>
    <xf numFmtId="171" fontId="0" fillId="0" borderId="36" xfId="2" applyNumberFormat="1" applyFont="1" applyBorder="1"/>
    <xf numFmtId="171" fontId="0" fillId="0" borderId="37" xfId="1" applyNumberFormat="1" applyFont="1" applyBorder="1"/>
    <xf numFmtId="171" fontId="0" fillId="0" borderId="38" xfId="2" applyNumberFormat="1" applyFont="1" applyBorder="1"/>
    <xf numFmtId="171" fontId="0" fillId="0" borderId="39" xfId="1" applyNumberFormat="1" applyFont="1" applyBorder="1"/>
    <xf numFmtId="171" fontId="0" fillId="0" borderId="40" xfId="2" applyNumberFormat="1" applyFont="1" applyBorder="1"/>
    <xf numFmtId="171" fontId="0" fillId="0" borderId="41" xfId="2" applyNumberFormat="1" applyFont="1" applyBorder="1"/>
    <xf numFmtId="0" fontId="27" fillId="2" borderId="43" xfId="0" applyFont="1" applyFill="1" applyBorder="1"/>
    <xf numFmtId="0" fontId="27" fillId="2" borderId="43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171" fontId="0" fillId="0" borderId="0" xfId="0" applyNumberFormat="1" applyFill="1" applyBorder="1"/>
    <xf numFmtId="171" fontId="0" fillId="0" borderId="45" xfId="2" applyNumberFormat="1" applyFont="1" applyBorder="1"/>
    <xf numFmtId="171" fontId="0" fillId="0" borderId="0" xfId="0" applyNumberFormat="1" applyBorder="1"/>
    <xf numFmtId="164" fontId="0" fillId="0" borderId="38" xfId="1" applyFont="1" applyBorder="1"/>
    <xf numFmtId="164" fontId="0" fillId="0" borderId="39" xfId="1" applyFont="1" applyBorder="1"/>
    <xf numFmtId="0" fontId="0" fillId="0" borderId="0" xfId="0" applyBorder="1"/>
    <xf numFmtId="171" fontId="0" fillId="0" borderId="44" xfId="2" applyNumberFormat="1" applyFont="1" applyBorder="1"/>
    <xf numFmtId="171" fontId="0" fillId="0" borderId="0" xfId="1" applyNumberFormat="1" applyFont="1" applyFill="1" applyBorder="1"/>
    <xf numFmtId="0" fontId="27" fillId="0" borderId="0" xfId="0" applyFont="1" applyFill="1" applyBorder="1"/>
    <xf numFmtId="164" fontId="0" fillId="0" borderId="36" xfId="1" applyFont="1" applyBorder="1"/>
    <xf numFmtId="164" fontId="0" fillId="0" borderId="37" xfId="1" applyFont="1" applyBorder="1"/>
    <xf numFmtId="0" fontId="27" fillId="2" borderId="46" xfId="0" applyFont="1" applyFill="1" applyBorder="1" applyAlignment="1">
      <alignment horizontal="left"/>
    </xf>
    <xf numFmtId="0" fontId="27" fillId="2" borderId="47" xfId="0" applyFont="1" applyFill="1" applyBorder="1" applyAlignment="1">
      <alignment horizontal="left"/>
    </xf>
    <xf numFmtId="0" fontId="27" fillId="2" borderId="47" xfId="0" applyFont="1" applyFill="1" applyBorder="1"/>
    <xf numFmtId="0" fontId="27" fillId="2" borderId="48" xfId="0" applyFont="1" applyFill="1" applyBorder="1"/>
    <xf numFmtId="164" fontId="0" fillId="0" borderId="41" xfId="1" applyFont="1" applyBorder="1"/>
    <xf numFmtId="164" fontId="0" fillId="0" borderId="42" xfId="1" applyFont="1" applyBorder="1"/>
    <xf numFmtId="164" fontId="0" fillId="0" borderId="35" xfId="1" applyFont="1" applyBorder="1"/>
    <xf numFmtId="164" fontId="0" fillId="0" borderId="40" xfId="1" applyFont="1" applyBorder="1"/>
    <xf numFmtId="0" fontId="0" fillId="0" borderId="49" xfId="0" applyBorder="1"/>
    <xf numFmtId="4" fontId="0" fillId="0" borderId="0" xfId="0" applyNumberFormat="1" applyBorder="1"/>
    <xf numFmtId="164" fontId="0" fillId="0" borderId="50" xfId="1" applyFont="1" applyBorder="1"/>
    <xf numFmtId="164" fontId="0" fillId="0" borderId="25" xfId="1" applyFont="1" applyBorder="1"/>
    <xf numFmtId="164" fontId="0" fillId="0" borderId="26" xfId="1" applyFont="1" applyBorder="1"/>
    <xf numFmtId="171" fontId="0" fillId="0" borderId="50" xfId="1" applyNumberFormat="1" applyFont="1" applyBorder="1"/>
    <xf numFmtId="171" fontId="0" fillId="0" borderId="25" xfId="1" applyNumberFormat="1" applyFont="1" applyBorder="1"/>
    <xf numFmtId="0" fontId="0" fillId="0" borderId="28" xfId="0" applyBorder="1"/>
    <xf numFmtId="0" fontId="29" fillId="0" borderId="51" xfId="0" applyFont="1" applyFill="1" applyBorder="1" applyAlignment="1">
      <alignment horizontal="left"/>
    </xf>
    <xf numFmtId="0" fontId="29" fillId="0" borderId="24" xfId="0" applyFont="1" applyBorder="1"/>
    <xf numFmtId="0" fontId="29" fillId="0" borderId="51" xfId="0" applyFont="1" applyBorder="1"/>
    <xf numFmtId="171" fontId="0" fillId="0" borderId="50" xfId="2" applyNumberFormat="1" applyFont="1" applyBorder="1"/>
    <xf numFmtId="171" fontId="26" fillId="0" borderId="38" xfId="2" applyNumberFormat="1" applyFont="1" applyBorder="1"/>
    <xf numFmtId="171" fontId="26" fillId="0" borderId="22" xfId="2" applyNumberFormat="1" applyFont="1" applyBorder="1"/>
    <xf numFmtId="171" fontId="26" fillId="0" borderId="39" xfId="1" applyNumberFormat="1" applyFont="1" applyBorder="1"/>
    <xf numFmtId="164" fontId="26" fillId="0" borderId="0" xfId="1" applyFont="1" applyFill="1" applyBorder="1"/>
    <xf numFmtId="171" fontId="26" fillId="0" borderId="38" xfId="1" applyNumberFormat="1" applyFont="1" applyBorder="1"/>
    <xf numFmtId="171" fontId="26" fillId="0" borderId="22" xfId="1" applyNumberFormat="1" applyFont="1" applyBorder="1"/>
    <xf numFmtId="171" fontId="26" fillId="0" borderId="0" xfId="1" applyNumberFormat="1" applyFont="1" applyFill="1" applyBorder="1"/>
    <xf numFmtId="171" fontId="26" fillId="0" borderId="25" xfId="1" applyNumberFormat="1" applyFont="1" applyBorder="1"/>
    <xf numFmtId="171" fontId="26" fillId="0" borderId="40" xfId="0" applyNumberFormat="1" applyFont="1" applyBorder="1"/>
    <xf numFmtId="171" fontId="26" fillId="0" borderId="41" xfId="0" applyNumberFormat="1" applyFont="1" applyBorder="1"/>
    <xf numFmtId="171" fontId="26" fillId="0" borderId="42" xfId="0" applyNumberFormat="1" applyFont="1" applyBorder="1"/>
    <xf numFmtId="0" fontId="26" fillId="0" borderId="0" xfId="0" applyFont="1" applyFill="1" applyBorder="1"/>
    <xf numFmtId="171" fontId="26" fillId="0" borderId="0" xfId="0" applyNumberFormat="1" applyFont="1" applyFill="1" applyBorder="1"/>
    <xf numFmtId="171" fontId="26" fillId="0" borderId="26" xfId="0" applyNumberFormat="1" applyFont="1" applyBorder="1"/>
    <xf numFmtId="171" fontId="26" fillId="0" borderId="39" xfId="2" applyNumberFormat="1" applyFont="1" applyBorder="1"/>
    <xf numFmtId="171" fontId="26" fillId="0" borderId="25" xfId="2" applyNumberFormat="1" applyFont="1" applyBorder="1"/>
    <xf numFmtId="171" fontId="0" fillId="0" borderId="0" xfId="0" applyNumberFormat="1"/>
    <xf numFmtId="10" fontId="0" fillId="0" borderId="0" xfId="2" applyNumberFormat="1" applyFont="1"/>
    <xf numFmtId="164" fontId="0" fillId="0" borderId="0" xfId="1" applyFont="1"/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13" fillId="2" borderId="52" xfId="0" applyFont="1" applyFill="1" applyBorder="1" applyAlignment="1" applyProtection="1">
      <alignment horizontal="center" vertical="center" wrapText="1"/>
      <protection locked="0"/>
    </xf>
    <xf numFmtId="0" fontId="13" fillId="2" borderId="53" xfId="0" applyFont="1" applyFill="1" applyBorder="1" applyAlignment="1" applyProtection="1">
      <alignment horizontal="center" vertical="center" wrapText="1"/>
      <protection locked="0"/>
    </xf>
    <xf numFmtId="164" fontId="13" fillId="2" borderId="54" xfId="1" applyFont="1" applyFill="1" applyBorder="1" applyAlignment="1" applyProtection="1">
      <alignment horizontal="center" vertical="center" wrapText="1"/>
      <protection locked="0"/>
    </xf>
    <xf numFmtId="0" fontId="31" fillId="0" borderId="0" xfId="6" quotePrefix="1" applyFont="1"/>
    <xf numFmtId="0" fontId="0" fillId="0" borderId="55" xfId="0" applyBorder="1"/>
    <xf numFmtId="0" fontId="0" fillId="0" borderId="56" xfId="0" applyBorder="1"/>
    <xf numFmtId="0" fontId="0" fillId="0" borderId="19" xfId="0" applyBorder="1"/>
    <xf numFmtId="0" fontId="32" fillId="0" borderId="0" xfId="3" applyFont="1" applyFill="1" applyAlignment="1">
      <alignment horizontal="right"/>
    </xf>
    <xf numFmtId="0" fontId="32" fillId="0" borderId="0" xfId="4" applyNumberFormat="1" applyFont="1" applyFill="1" applyBorder="1" applyAlignment="1">
      <alignment horizontal="right"/>
    </xf>
    <xf numFmtId="0" fontId="33" fillId="0" borderId="0" xfId="0" applyNumberFormat="1" applyFont="1" applyFill="1" applyAlignment="1">
      <alignment horizontal="left" vertical="center"/>
    </xf>
    <xf numFmtId="0" fontId="32" fillId="0" borderId="0" xfId="3" applyFont="1" applyFill="1" applyAlignment="1"/>
    <xf numFmtId="0" fontId="32" fillId="0" borderId="0" xfId="3" applyFont="1" applyFill="1" applyAlignment="1">
      <alignment horizontal="center"/>
    </xf>
    <xf numFmtId="0" fontId="33" fillId="0" borderId="0" xfId="0" applyNumberFormat="1" applyFont="1" applyFill="1" applyAlignment="1">
      <alignment horizontal="right" vertical="center"/>
    </xf>
    <xf numFmtId="166" fontId="32" fillId="0" borderId="0" xfId="3" applyNumberFormat="1" applyFont="1" applyFill="1" applyAlignment="1">
      <alignment horizontal="center"/>
    </xf>
    <xf numFmtId="164" fontId="33" fillId="0" borderId="0" xfId="0" applyNumberFormat="1" applyFont="1" applyFill="1" applyAlignment="1">
      <alignment horizontal="right" vertical="center"/>
    </xf>
    <xf numFmtId="0" fontId="33" fillId="0" borderId="0" xfId="0" applyFont="1" applyFill="1" applyAlignment="1">
      <alignment horizontal="left" vertical="center"/>
    </xf>
    <xf numFmtId="2" fontId="33" fillId="0" borderId="0" xfId="0" applyNumberFormat="1" applyFont="1" applyFill="1" applyAlignment="1">
      <alignment horizontal="left" vertical="center"/>
    </xf>
    <xf numFmtId="0" fontId="10" fillId="0" borderId="0" xfId="4" applyNumberFormat="1" applyFont="1" applyFill="1" applyBorder="1" applyAlignment="1"/>
    <xf numFmtId="0" fontId="10" fillId="0" borderId="0" xfId="3" applyNumberFormat="1" applyFont="1" applyFill="1" applyAlignment="1"/>
    <xf numFmtId="0" fontId="32" fillId="0" borderId="0" xfId="3" applyNumberFormat="1" applyFont="1" applyFill="1" applyAlignment="1"/>
    <xf numFmtId="0" fontId="13" fillId="0" borderId="0" xfId="5" applyFont="1" applyFill="1" applyBorder="1" applyAlignment="1">
      <alignment horizontal="center" vertical="center" wrapText="1"/>
    </xf>
    <xf numFmtId="168" fontId="13" fillId="0" borderId="0" xfId="4" applyNumberFormat="1" applyFont="1" applyFill="1" applyBorder="1" applyAlignment="1">
      <alignment horizontal="center" vertical="center" wrapText="1"/>
    </xf>
    <xf numFmtId="164" fontId="13" fillId="0" borderId="0" xfId="4" applyFont="1" applyFill="1" applyBorder="1" applyAlignment="1">
      <alignment horizontal="center" vertical="center" wrapText="1"/>
    </xf>
    <xf numFmtId="9" fontId="19" fillId="0" borderId="21" xfId="2" applyFont="1" applyFill="1" applyBorder="1" applyAlignment="1" applyProtection="1">
      <alignment horizontal="center" vertical="center"/>
      <protection locked="0"/>
    </xf>
    <xf numFmtId="170" fontId="22" fillId="0" borderId="60" xfId="0" applyNumberFormat="1" applyFont="1" applyFill="1" applyBorder="1" applyAlignment="1" applyProtection="1">
      <alignment horizontal="center" vertical="center"/>
    </xf>
    <xf numFmtId="0" fontId="24" fillId="4" borderId="62" xfId="0" applyFont="1" applyFill="1" applyBorder="1" applyAlignment="1" applyProtection="1">
      <alignment vertical="center"/>
      <protection locked="0"/>
    </xf>
    <xf numFmtId="164" fontId="10" fillId="0" borderId="63" xfId="1" applyFont="1" applyFill="1" applyBorder="1" applyAlignment="1" applyProtection="1">
      <alignment horizontal="center" vertical="center"/>
    </xf>
    <xf numFmtId="170" fontId="22" fillId="0" borderId="64" xfId="0" applyNumberFormat="1" applyFont="1" applyFill="1" applyBorder="1" applyAlignment="1" applyProtection="1">
      <alignment horizontal="center" vertical="center"/>
    </xf>
    <xf numFmtId="170" fontId="22" fillId="0" borderId="6" xfId="0" applyNumberFormat="1" applyFont="1" applyFill="1" applyBorder="1" applyAlignment="1" applyProtection="1">
      <alignment horizontal="center" vertical="center"/>
    </xf>
    <xf numFmtId="0" fontId="24" fillId="4" borderId="14" xfId="0" applyFont="1" applyFill="1" applyBorder="1" applyAlignment="1" applyProtection="1">
      <alignment vertical="center"/>
      <protection locked="0"/>
    </xf>
    <xf numFmtId="1" fontId="20" fillId="0" borderId="53" xfId="0" applyNumberFormat="1" applyFont="1" applyFill="1" applyBorder="1" applyAlignment="1" applyProtection="1">
      <alignment horizontal="center" vertical="center"/>
    </xf>
    <xf numFmtId="171" fontId="27" fillId="2" borderId="0" xfId="2" applyNumberFormat="1" applyFont="1" applyFill="1"/>
    <xf numFmtId="0" fontId="0" fillId="0" borderId="22" xfId="0" applyBorder="1"/>
    <xf numFmtId="171" fontId="0" fillId="0" borderId="22" xfId="0" applyNumberFormat="1" applyBorder="1"/>
    <xf numFmtId="0" fontId="34" fillId="0" borderId="0" xfId="0" applyFont="1"/>
    <xf numFmtId="0" fontId="35" fillId="0" borderId="0" xfId="0" applyFont="1" applyFill="1"/>
    <xf numFmtId="14" fontId="0" fillId="0" borderId="0" xfId="0" applyNumberFormat="1" applyAlignment="1">
      <alignment wrapText="1"/>
    </xf>
    <xf numFmtId="0" fontId="36" fillId="0" borderId="0" xfId="0" applyFont="1" applyFill="1" applyAlignment="1">
      <alignment horizontal="left" vertical="center"/>
    </xf>
    <xf numFmtId="0" fontId="13" fillId="2" borderId="65" xfId="0" applyFont="1" applyFill="1" applyBorder="1" applyAlignment="1" applyProtection="1">
      <alignment horizontal="center" vertical="center" wrapText="1"/>
      <protection locked="0"/>
    </xf>
    <xf numFmtId="0" fontId="0" fillId="5" borderId="0" xfId="0" applyFill="1" applyAlignment="1">
      <alignment horizontal="left" wrapText="1"/>
    </xf>
    <xf numFmtId="172" fontId="8" fillId="0" borderId="66" xfId="0" applyNumberFormat="1" applyFont="1" applyFill="1" applyBorder="1" applyAlignment="1" applyProtection="1">
      <alignment horizontal="center" vertical="center" wrapText="1"/>
      <protection locked="0"/>
    </xf>
    <xf numFmtId="172" fontId="8" fillId="0" borderId="66" xfId="0" applyNumberFormat="1" applyFont="1" applyFill="1" applyBorder="1" applyAlignment="1" applyProtection="1">
      <alignment horizontal="center" vertical="center"/>
      <protection locked="0"/>
    </xf>
    <xf numFmtId="172" fontId="8" fillId="0" borderId="67" xfId="0" applyNumberFormat="1" applyFont="1" applyFill="1" applyBorder="1" applyAlignment="1" applyProtection="1">
      <alignment horizontal="center" vertical="center"/>
      <protection locked="0"/>
    </xf>
    <xf numFmtId="0" fontId="39" fillId="0" borderId="0" xfId="0" applyFont="1"/>
    <xf numFmtId="0" fontId="39" fillId="0" borderId="0" xfId="0" applyFont="1" applyAlignment="1">
      <alignment horizontal="left"/>
    </xf>
    <xf numFmtId="165" fontId="39" fillId="0" borderId="0" xfId="0" applyNumberFormat="1" applyFont="1"/>
    <xf numFmtId="0" fontId="39" fillId="0" borderId="0" xfId="0" applyFont="1" applyAlignment="1">
      <alignment horizontal="left" indent="1"/>
    </xf>
    <xf numFmtId="0" fontId="39" fillId="0" borderId="0" xfId="0" applyFont="1" applyAlignment="1">
      <alignment horizontal="left" indent="2"/>
    </xf>
    <xf numFmtId="0" fontId="39" fillId="0" borderId="0" xfId="0" applyFont="1" applyAlignment="1">
      <alignment horizontal="left" indent="3"/>
    </xf>
    <xf numFmtId="0" fontId="39" fillId="0" borderId="0" xfId="0" applyFont="1" applyAlignment="1">
      <alignment horizontal="left" indent="4"/>
    </xf>
    <xf numFmtId="0" fontId="40" fillId="0" borderId="0" xfId="0" applyFont="1" applyAlignment="1"/>
    <xf numFmtId="0" fontId="3" fillId="2" borderId="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14" fontId="8" fillId="0" borderId="19" xfId="0" applyNumberFormat="1" applyFont="1" applyFill="1" applyBorder="1" applyAlignment="1" applyProtection="1">
      <alignment horizontal="center"/>
      <protection locked="0"/>
    </xf>
    <xf numFmtId="0" fontId="8" fillId="0" borderId="19" xfId="0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Alignment="1" applyProtection="1">
      <alignment horizontal="center"/>
      <protection locked="0"/>
    </xf>
    <xf numFmtId="0" fontId="13" fillId="2" borderId="58" xfId="0" applyFont="1" applyFill="1" applyBorder="1" applyAlignment="1" applyProtection="1">
      <alignment horizontal="center" vertical="center" wrapText="1"/>
      <protection locked="0"/>
    </xf>
    <xf numFmtId="0" fontId="13" fillId="2" borderId="57" xfId="0" applyFont="1" applyFill="1" applyBorder="1" applyAlignment="1" applyProtection="1">
      <alignment horizontal="center" vertical="center" wrapText="1"/>
      <protection locked="0"/>
    </xf>
    <xf numFmtId="0" fontId="13" fillId="2" borderId="59" xfId="0" applyFont="1" applyFill="1" applyBorder="1" applyAlignment="1" applyProtection="1">
      <alignment horizontal="center" vertical="center" wrapText="1"/>
      <protection locked="0"/>
    </xf>
    <xf numFmtId="0" fontId="13" fillId="2" borderId="8" xfId="0" applyFont="1" applyFill="1" applyBorder="1" applyAlignment="1" applyProtection="1">
      <alignment horizontal="center" vertical="center" wrapText="1"/>
      <protection locked="0"/>
    </xf>
    <xf numFmtId="0" fontId="13" fillId="2" borderId="7" xfId="0" applyFont="1" applyFill="1" applyBorder="1" applyAlignment="1" applyProtection="1">
      <alignment horizontal="center" vertical="center" wrapText="1"/>
      <protection locked="0"/>
    </xf>
    <xf numFmtId="0" fontId="13" fillId="2" borderId="61" xfId="0" applyFont="1" applyFill="1" applyBorder="1" applyAlignment="1" applyProtection="1">
      <alignment horizontal="center" vertical="center" wrapText="1"/>
      <protection locked="0"/>
    </xf>
    <xf numFmtId="171" fontId="27" fillId="2" borderId="0" xfId="2" applyNumberFormat="1" applyFont="1" applyFill="1" applyAlignment="1">
      <alignment horizontal="center"/>
    </xf>
    <xf numFmtId="0" fontId="39" fillId="0" borderId="0" xfId="0" applyFont="1" applyAlignment="1">
      <alignment horizontal="left" indent="5"/>
    </xf>
    <xf numFmtId="0" fontId="39" fillId="0" borderId="0" xfId="0" applyFont="1" applyAlignment="1">
      <alignment horizontal="left" indent="6"/>
    </xf>
    <xf numFmtId="14" fontId="39" fillId="0" borderId="0" xfId="0" applyNumberFormat="1" applyFont="1" applyAlignment="1">
      <alignment horizontal="left" indent="4"/>
    </xf>
  </cellXfs>
  <cellStyles count="7">
    <cellStyle name="Hipervínculo" xfId="6" builtinId="8"/>
    <cellStyle name="Millares" xfId="1" builtinId="3"/>
    <cellStyle name="Millares 2" xfId="4"/>
    <cellStyle name="Normal" xfId="0" builtinId="0"/>
    <cellStyle name="Normal 2" xfId="5"/>
    <cellStyle name="Normal_Proyección Septiembre 2008-IC" xfId="3"/>
    <cellStyle name="Porcentaje" xfId="2" builtinId="5"/>
  </cellStyles>
  <dxfs count="106">
    <dxf>
      <font>
        <color theme="0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70C0"/>
      </font>
      <fill>
        <patternFill>
          <bgColor rgb="FFFFFF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00FF00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Unilever DIN Offc Pro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Unilever DIN Offc Pro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Unilever DIN Offc Pro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Unilever DIN Offc Pr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name val="Unilever DIN Offc Pro"/>
        <scheme val="none"/>
      </font>
    </dxf>
    <dxf>
      <font>
        <b/>
        <i val="0"/>
        <color theme="0"/>
      </font>
      <fill>
        <patternFill>
          <bgColor theme="4" tint="-0.499984740745262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4" tint="-0.49998474074526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</dxf>
    <dxf>
      <font>
        <b/>
        <i val="0"/>
        <color theme="0"/>
      </font>
      <fill>
        <patternFill patternType="solid">
          <fgColor auto="1"/>
          <bgColor theme="4" tint="-0.499984740745262"/>
        </patternFill>
      </fill>
    </dxf>
  </dxfs>
  <tableStyles count="2" defaultTableStyle="TableStyleMedium2" defaultPivotStyle="César León - Dinámica">
    <tableStyle name="César León - Dinámica" table="0" count="5">
      <tableStyleElement type="headerRow" dxfId="105"/>
      <tableStyleElement type="totalRow" dxfId="104"/>
      <tableStyleElement type="firstRowSubheading" dxfId="103"/>
      <tableStyleElement type="pageFieldLabels" dxfId="102"/>
      <tableStyleElement type="pageFieldValues" dxfId="101"/>
    </tableStyle>
    <tableStyle name="César León - Tabla" pivot="0" count="2">
      <tableStyleElement type="wholeTable" dxfId="100"/>
      <tableStyleElement type="headerRow" dxfId="9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FA977"/>
      <color rgb="FFB50000"/>
      <color rgb="FF9FF6FF"/>
      <color rgb="FF532476"/>
      <color rgb="FFE2E2E2"/>
      <color rgb="FFC4C4A4"/>
      <color rgb="FFE26714"/>
      <color rgb="FFC99971"/>
      <color rgb="FF96916A"/>
      <color rgb="FF00E2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N6" s="14"/>
        <tr r="L6" s="14"/>
        <tr r="K6" s="14"/>
        <tr r="J6" s="14"/>
        <tr r="I6" s="14"/>
        <tr r="B20" s="14"/>
        <tr r="B19" s="14"/>
        <tr r="B18" s="14"/>
        <tr r="B15" s="14"/>
        <tr r="B14" s="14"/>
        <tr r="B13" s="14"/>
        <tr r="B12" s="14"/>
        <tr r="B21" s="14"/>
        <tr r="B16" s="14"/>
        <tr r="B11" s="14"/>
        <tr r="B10" s="14"/>
        <tr r="B9" s="14"/>
        <tr r="B8" s="14"/>
        <tr r="F6" s="14"/>
        <tr r="K8" s="14"/>
        <tr r="K8" s="14"/>
        <tr r="K8" s="14"/>
        <tr r="K8" s="14"/>
        <tr r="K8" s="14"/>
        <tr r="I8" s="14"/>
        <tr r="I8" s="14"/>
        <tr r="I8" s="14"/>
        <tr r="I8" s="14"/>
        <tr r="I8" s="14"/>
        <tr r="J8" s="14"/>
        <tr r="J8" s="14"/>
        <tr r="J8" s="14"/>
        <tr r="J8" s="14"/>
        <tr r="J8" s="14"/>
        <tr r="N8" s="14"/>
        <tr r="N8" s="14"/>
        <tr r="N8" s="14"/>
        <tr r="N8" s="14"/>
        <tr r="N8" s="14"/>
        <tr r="I9" s="14"/>
        <tr r="I9" s="14"/>
        <tr r="I9" s="14"/>
        <tr r="I9" s="14"/>
        <tr r="I9" s="14"/>
        <tr r="J9" s="14"/>
        <tr r="J9" s="14"/>
        <tr r="J9" s="14"/>
        <tr r="J9" s="14"/>
        <tr r="J9" s="14"/>
        <tr r="K9" s="14"/>
        <tr r="K9" s="14"/>
        <tr r="K9" s="14"/>
        <tr r="K9" s="14"/>
        <tr r="K9" s="14"/>
        <tr r="N9" s="14"/>
        <tr r="N9" s="14"/>
        <tr r="N9" s="14"/>
        <tr r="N9" s="14"/>
        <tr r="N9" s="14"/>
        <tr r="I10" s="14"/>
        <tr r="I10" s="14"/>
        <tr r="I10" s="14"/>
        <tr r="I10" s="14"/>
        <tr r="I10" s="14"/>
        <tr r="J10" s="14"/>
        <tr r="J10" s="14"/>
        <tr r="J10" s="14"/>
        <tr r="J10" s="14"/>
        <tr r="J10" s="14"/>
        <tr r="K10" s="14"/>
        <tr r="K10" s="14"/>
        <tr r="K10" s="14"/>
        <tr r="K10" s="14"/>
        <tr r="K10" s="14"/>
        <tr r="N10" s="14"/>
        <tr r="N10" s="14"/>
        <tr r="N10" s="14"/>
        <tr r="N10" s="14"/>
        <tr r="N10" s="14"/>
        <tr r="I11" s="14"/>
        <tr r="I11" s="14"/>
        <tr r="I11" s="14"/>
        <tr r="I11" s="14"/>
        <tr r="I11" s="14"/>
        <tr r="J11" s="14"/>
        <tr r="J11" s="14"/>
        <tr r="J11" s="14"/>
        <tr r="J11" s="14"/>
        <tr r="J11" s="14"/>
        <tr r="K11" s="14"/>
        <tr r="K11" s="14"/>
        <tr r="K11" s="14"/>
        <tr r="K11" s="14"/>
        <tr r="K11" s="14"/>
        <tr r="N11" s="14"/>
        <tr r="N11" s="14"/>
        <tr r="N11" s="14"/>
        <tr r="N11" s="14"/>
        <tr r="N11" s="14"/>
        <tr r="I12" s="14"/>
        <tr r="I12" s="14"/>
        <tr r="I12" s="14"/>
        <tr r="I12" s="14"/>
        <tr r="I12" s="14"/>
        <tr r="J12" s="14"/>
        <tr r="J12" s="14"/>
        <tr r="J12" s="14"/>
        <tr r="J12" s="14"/>
        <tr r="J12" s="14"/>
        <tr r="K12" s="14"/>
        <tr r="K12" s="14"/>
        <tr r="K12" s="14"/>
        <tr r="K12" s="14"/>
        <tr r="K12" s="14"/>
        <tr r="N12" s="14"/>
        <tr r="N12" s="14"/>
        <tr r="N12" s="14"/>
        <tr r="N12" s="14"/>
        <tr r="N12" s="14"/>
        <tr r="I13" s="14"/>
        <tr r="I13" s="14"/>
        <tr r="I13" s="14"/>
        <tr r="I13" s="14"/>
        <tr r="I13" s="14"/>
        <tr r="J13" s="14"/>
        <tr r="J13" s="14"/>
        <tr r="J13" s="14"/>
        <tr r="J13" s="14"/>
        <tr r="J13" s="14"/>
        <tr r="K13" s="14"/>
        <tr r="K13" s="14"/>
        <tr r="K13" s="14"/>
        <tr r="K13" s="14"/>
        <tr r="K13" s="14"/>
        <tr r="N13" s="14"/>
        <tr r="N13" s="14"/>
        <tr r="N13" s="14"/>
        <tr r="N13" s="14"/>
        <tr r="N13" s="14"/>
        <tr r="I14" s="14"/>
        <tr r="I14" s="14"/>
        <tr r="I14" s="14"/>
        <tr r="I14" s="14"/>
        <tr r="I14" s="14"/>
        <tr r="J14" s="14"/>
        <tr r="J14" s="14"/>
        <tr r="J14" s="14"/>
        <tr r="J14" s="14"/>
        <tr r="J14" s="14"/>
        <tr r="K14" s="14"/>
        <tr r="K14" s="14"/>
        <tr r="K14" s="14"/>
        <tr r="K14" s="14"/>
        <tr r="K14" s="14"/>
        <tr r="N14" s="14"/>
        <tr r="N14" s="14"/>
        <tr r="N14" s="14"/>
        <tr r="N14" s="14"/>
        <tr r="N14" s="14"/>
        <tr r="I15" s="14"/>
        <tr r="I15" s="14"/>
        <tr r="I15" s="14"/>
        <tr r="I15" s="14"/>
        <tr r="I15" s="14"/>
        <tr r="J15" s="14"/>
        <tr r="J15" s="14"/>
        <tr r="J15" s="14"/>
        <tr r="J15" s="14"/>
        <tr r="J15" s="14"/>
        <tr r="K15" s="14"/>
        <tr r="K15" s="14"/>
        <tr r="K15" s="14"/>
        <tr r="K15" s="14"/>
        <tr r="K15" s="14"/>
        <tr r="N15" s="14"/>
        <tr r="N15" s="14"/>
        <tr r="N15" s="14"/>
        <tr r="N15" s="14"/>
        <tr r="N15" s="14"/>
        <tr r="I16" s="14"/>
        <tr r="I16" s="14"/>
        <tr r="I16" s="14"/>
        <tr r="I16" s="14"/>
        <tr r="I16" s="14"/>
        <tr r="J16" s="14"/>
        <tr r="J16" s="14"/>
        <tr r="J16" s="14"/>
        <tr r="J16" s="14"/>
        <tr r="J16" s="14"/>
        <tr r="K16" s="14"/>
        <tr r="K16" s="14"/>
        <tr r="K16" s="14"/>
        <tr r="K16" s="14"/>
        <tr r="K16" s="14"/>
        <tr r="N16" s="14"/>
        <tr r="N16" s="14"/>
        <tr r="N16" s="14"/>
        <tr r="N16" s="14"/>
        <tr r="N16" s="14"/>
        <tr r="I18" s="14"/>
        <tr r="I18" s="14"/>
        <tr r="I18" s="14"/>
        <tr r="I18" s="14"/>
        <tr r="I18" s="14"/>
        <tr r="J18" s="14"/>
        <tr r="J18" s="14"/>
        <tr r="J18" s="14"/>
        <tr r="J18" s="14"/>
        <tr r="J18" s="14"/>
        <tr r="K18" s="14"/>
        <tr r="K18" s="14"/>
        <tr r="K18" s="14"/>
        <tr r="K18" s="14"/>
        <tr r="K18" s="14"/>
        <tr r="N18" s="14"/>
        <tr r="N18" s="14"/>
        <tr r="N18" s="14"/>
        <tr r="N18" s="14"/>
        <tr r="N18" s="14"/>
        <tr r="I19" s="14"/>
        <tr r="I19" s="14"/>
        <tr r="I19" s="14"/>
        <tr r="I19" s="14"/>
        <tr r="I19" s="14"/>
        <tr r="J19" s="14"/>
        <tr r="J19" s="14"/>
        <tr r="J19" s="14"/>
        <tr r="J19" s="14"/>
        <tr r="J19" s="14"/>
        <tr r="K19" s="14"/>
        <tr r="K19" s="14"/>
        <tr r="K19" s="14"/>
        <tr r="K19" s="14"/>
        <tr r="K19" s="14"/>
        <tr r="N19" s="14"/>
        <tr r="N19" s="14"/>
        <tr r="N19" s="14"/>
        <tr r="N19" s="14"/>
        <tr r="N19" s="14"/>
        <tr r="I20" s="14"/>
        <tr r="I20" s="14"/>
        <tr r="I20" s="14"/>
        <tr r="I20" s="14"/>
        <tr r="I20" s="14"/>
        <tr r="J20" s="14"/>
        <tr r="J20" s="14"/>
        <tr r="J20" s="14"/>
        <tr r="J20" s="14"/>
        <tr r="J20" s="14"/>
        <tr r="K20" s="14"/>
        <tr r="K20" s="14"/>
        <tr r="K20" s="14"/>
        <tr r="K20" s="14"/>
        <tr r="K20" s="14"/>
        <tr r="N20" s="14"/>
        <tr r="N20" s="14"/>
        <tr r="N20" s="14"/>
        <tr r="N20" s="14"/>
        <tr r="N20" s="14"/>
        <tr r="I21" s="14"/>
        <tr r="I21" s="14"/>
        <tr r="I21" s="14"/>
        <tr r="I21" s="14"/>
        <tr r="I21" s="14"/>
        <tr r="J21" s="14"/>
        <tr r="J21" s="14"/>
        <tr r="J21" s="14"/>
        <tr r="J21" s="14"/>
        <tr r="J21" s="14"/>
        <tr r="K21" s="14"/>
        <tr r="K21" s="14"/>
        <tr r="K21" s="14"/>
        <tr r="K21" s="14"/>
        <tr r="K21" s="14"/>
        <tr r="N21" s="14"/>
        <tr r="N21" s="14"/>
        <tr r="N21" s="14"/>
        <tr r="N21" s="14"/>
        <tr r="N21" s="14"/>
        <tr r="F8" s="14"/>
        <tr r="F8" s="14"/>
        <tr r="F8" s="14"/>
        <tr r="F8" s="14"/>
        <tr r="F8" s="14"/>
        <tr r="F9" s="14"/>
        <tr r="F9" s="14"/>
        <tr r="F9" s="14"/>
        <tr r="F9" s="14"/>
        <tr r="F9" s="14"/>
        <tr r="F10" s="14"/>
        <tr r="F10" s="14"/>
        <tr r="F10" s="14"/>
        <tr r="F10" s="14"/>
        <tr r="F10" s="14"/>
        <tr r="F11" s="14"/>
        <tr r="F11" s="14"/>
        <tr r="F11" s="14"/>
        <tr r="F11" s="14"/>
        <tr r="F11" s="14"/>
        <tr r="F12" s="14"/>
        <tr r="F12" s="14"/>
        <tr r="F12" s="14"/>
        <tr r="F12" s="14"/>
        <tr r="F12" s="14"/>
        <tr r="F13" s="14"/>
        <tr r="F13" s="14"/>
        <tr r="F13" s="14"/>
        <tr r="F13" s="14"/>
        <tr r="F13" s="14"/>
        <tr r="F14" s="14"/>
        <tr r="F14" s="14"/>
        <tr r="F14" s="14"/>
        <tr r="F14" s="14"/>
        <tr r="F14" s="14"/>
        <tr r="F15" s="14"/>
        <tr r="F15" s="14"/>
        <tr r="F15" s="14"/>
        <tr r="F15" s="14"/>
        <tr r="F15" s="14"/>
        <tr r="F18" s="14"/>
        <tr r="F18" s="14"/>
        <tr r="F18" s="14"/>
        <tr r="F18" s="14"/>
        <tr r="F18" s="14"/>
        <tr r="F19" s="14"/>
        <tr r="F19" s="14"/>
        <tr r="F19" s="14"/>
        <tr r="F19" s="14"/>
        <tr r="F19" s="14"/>
        <tr r="F20" s="14"/>
        <tr r="F20" s="14"/>
        <tr r="F20" s="14"/>
        <tr r="F20" s="14"/>
        <tr r="F20" s="14"/>
        <tr r="L8" s="14"/>
        <tr r="L8" s="14"/>
        <tr r="L8" s="14"/>
        <tr r="L8" s="14"/>
        <tr r="L8" s="14"/>
        <tr r="L9" s="14"/>
        <tr r="L9" s="14"/>
        <tr r="L9" s="14"/>
        <tr r="L9" s="14"/>
        <tr r="L9" s="14"/>
        <tr r="L10" s="14"/>
        <tr r="L10" s="14"/>
        <tr r="L10" s="14"/>
        <tr r="L10" s="14"/>
        <tr r="L10" s="14"/>
        <tr r="L11" s="14"/>
        <tr r="L11" s="14"/>
        <tr r="L11" s="14"/>
        <tr r="L11" s="14"/>
        <tr r="L11" s="14"/>
        <tr r="L12" s="14"/>
        <tr r="L12" s="14"/>
        <tr r="L12" s="14"/>
        <tr r="L12" s="14"/>
        <tr r="L12" s="14"/>
        <tr r="L13" s="14"/>
        <tr r="L13" s="14"/>
        <tr r="L13" s="14"/>
        <tr r="L13" s="14"/>
        <tr r="L13" s="14"/>
        <tr r="L14" s="14"/>
        <tr r="L14" s="14"/>
        <tr r="L14" s="14"/>
        <tr r="L14" s="14"/>
        <tr r="L14" s="14"/>
        <tr r="L15" s="14"/>
        <tr r="L15" s="14"/>
        <tr r="L15" s="14"/>
        <tr r="L15" s="14"/>
        <tr r="L15" s="14"/>
        <tr r="L16" s="14"/>
        <tr r="L16" s="14"/>
        <tr r="L16" s="14"/>
        <tr r="L16" s="14"/>
        <tr r="L16" s="14"/>
        <tr r="L18" s="14"/>
        <tr r="L18" s="14"/>
        <tr r="L18" s="14"/>
        <tr r="L18" s="14"/>
        <tr r="L18" s="14"/>
        <tr r="L19" s="14"/>
        <tr r="L19" s="14"/>
        <tr r="L19" s="14"/>
        <tr r="L19" s="14"/>
        <tr r="L19" s="14"/>
        <tr r="L20" s="14"/>
        <tr r="L20" s="14"/>
        <tr r="L20" s="14"/>
        <tr r="L20" s="14"/>
        <tr r="L20" s="14"/>
        <tr r="L21" s="14"/>
        <tr r="L21" s="14"/>
        <tr r="L21" s="14"/>
        <tr r="L21" s="14"/>
        <tr r="L21" s="14"/>
        <tr r="I7" s="16"/>
        <tr r="N17" s="16"/>
        <tr r="L19" s="16"/>
        <tr r="N13" s="16"/>
        <tr r="E18" s="16"/>
        <tr r="D24" s="16"/>
        <tr r="E26" s="16"/>
        <tr r="F25" s="16"/>
        <tr r="H21" s="16"/>
        <tr r="Q16" s="16"/>
        <tr r="N21" s="16"/>
        <tr r="F16" s="16"/>
        <tr r="C20" s="16"/>
        <tr r="B13" s="16"/>
        <tr r="I25" s="16"/>
        <tr r="G8" s="16"/>
        <tr r="M22" s="16"/>
        <tr r="B8" s="16"/>
        <tr r="D15" s="16"/>
        <tr r="J24" s="16"/>
        <tr r="G14" s="16"/>
        <tr r="D21" s="16"/>
        <tr r="L14" s="16"/>
        <tr r="I16" s="16"/>
        <tr r="H9" s="16"/>
        <tr r="I22" s="16"/>
        <tr r="M7" s="16"/>
        <tr r="E19" s="16"/>
        <tr r="Q21" s="16"/>
        <tr r="L24" s="16"/>
        <tr r="D25" s="16"/>
        <tr r="C9" s="16"/>
        <tr r="I15" s="16"/>
        <tr r="C16" s="16"/>
        <tr r="E16" s="16"/>
        <tr r="E7" s="16"/>
        <tr r="C15" s="16"/>
        <tr r="B17" s="16"/>
        <tr r="O7" s="16"/>
        <tr r="G20" s="16"/>
        <tr r="M17" s="16"/>
        <tr r="Q13" s="16"/>
        <tr r="J16" s="16"/>
        <tr r="M12" s="16"/>
        <tr r="M23" s="16"/>
        <tr r="Q14" s="16"/>
        <tr r="J25" s="16"/>
        <tr r="J22" s="16"/>
        <tr r="M8" s="16"/>
        <tr r="C24" s="16"/>
        <tr r="C22" s="16"/>
        <tr r="E13" s="16"/>
        <tr r="D13" s="16"/>
        <tr r="H13" s="16"/>
        <tr r="C18" s="16"/>
        <tr r="N26" s="16"/>
        <tr r="M16" s="16"/>
        <tr r="L23" s="16"/>
        <tr r="I17" s="16"/>
        <tr r="E22" s="16"/>
        <tr r="C23" s="16"/>
        <tr r="G19" s="16"/>
        <tr r="B7" s="16"/>
        <tr r="C21" s="16"/>
        <tr r="E9" s="16"/>
        <tr r="G21" s="16"/>
        <tr r="M18" s="16"/>
        <tr r="L12" s="16"/>
        <tr r="B19" s="16"/>
        <tr r="N16" s="16"/>
        <tr r="I21" s="16"/>
        <tr r="H16" s="16"/>
        <tr r="G17" s="16"/>
        <tr r="I18" s="16"/>
        <tr r="N22" s="16"/>
        <tr r="J15" s="16"/>
        <tr r="H22" s="16"/>
        <tr r="F15" s="16"/>
        <tr r="L9" s="16"/>
        <tr r="N14" s="16"/>
        <tr r="E24" s="16"/>
        <tr r="E23" s="16"/>
        <tr r="J19" s="16"/>
        <tr r="Q15" s="16"/>
        <tr r="G13" s="16"/>
        <tr r="L25" s="16"/>
        <tr r="E21" s="16"/>
        <tr r="H17" s="16"/>
        <tr r="G16" s="16"/>
        <tr r="H15" s="16"/>
        <tr r="L18" s="16"/>
        <tr r="Q20" s="16"/>
        <tr r="C25" s="16"/>
        <tr r="G23" s="16"/>
        <tr r="B16" s="16"/>
        <tr r="F23" s="16"/>
        <tr r="B22" s="16"/>
        <tr r="F17" s="16"/>
        <tr r="I19" s="16"/>
        <tr r="N18" s="16"/>
        <tr r="N9" s="16"/>
        <tr r="F14" s="16"/>
        <tr r="H25" s="16"/>
        <tr r="E20" s="16"/>
        <tr r="J18" s="16"/>
        <tr r="F18" s="16"/>
        <tr r="I26" s="16"/>
        <tr r="I23" s="16"/>
        <tr r="J26" s="16"/>
        <tr r="D22" s="16"/>
        <tr r="H24" s="16"/>
        <tr r="I13" s="16"/>
        <tr r="J14" s="16"/>
        <tr r="E17" s="16"/>
        <tr r="M26" s="16"/>
        <tr r="D26" s="16"/>
        <tr r="M15" s="16"/>
        <tr r="I24" s="16"/>
        <tr r="L20" s="16"/>
        <tr r="B18" s="16"/>
        <tr r="H26" s="16"/>
        <tr r="L21" s="16"/>
        <tr r="I20" s="16"/>
        <tr r="F26" s="16"/>
        <tr r="N25" s="16"/>
        <tr r="F19" s="16"/>
        <tr r="J9" s="16"/>
        <tr r="L22" s="16"/>
        <tr r="H18" s="16"/>
        <tr r="F22" s="16"/>
        <tr r="G25" s="16"/>
        <tr r="H20" s="16"/>
        <tr r="G26" s="16"/>
        <tr r="H7" s="16"/>
        <tr r="F20" s="16"/>
        <tr r="L26" s="16"/>
        <tr r="D17" s="16"/>
        <tr r="D20" s="16"/>
        <tr r="E15" s="16"/>
        <tr r="H19" s="16"/>
        <tr r="M25" s="16"/>
        <tr r="J20" s="16"/>
        <tr r="F24" s="16"/>
        <tr r="M24" s="16"/>
        <tr r="C26" s="16"/>
        <tr r="J13" s="16"/>
        <tr r="B9" s="16"/>
        <tr r="H23" s="16"/>
        <tr r="B25" s="16"/>
        <tr r="J23" s="16"/>
        <tr r="C17" s="16"/>
        <tr r="D14" s="16"/>
        <tr r="M21" s="16"/>
        <tr r="B23" s="16"/>
        <tr r="M20" s="16"/>
        <tr r="B24" s="16"/>
        <tr r="Q24" s="16"/>
        <tr r="Q12" s="16"/>
        <tr r="G15" s="16"/>
        <tr r="L16" s="16"/>
        <tr r="G18" s="16"/>
        <tr r="G24" s="16"/>
        <tr r="I14" s="16"/>
        <tr r="Q26" s="16"/>
        <tr r="G22" s="16"/>
        <tr r="F13" s="16"/>
        <tr r="M19" s="16"/>
        <tr r="Q17" s="16"/>
        <tr r="M13" s="16"/>
        <tr r="D7" s="16"/>
        <tr r="N15" s="16"/>
        <tr r="N7" s="16"/>
        <tr r="H14" s="16"/>
        <tr r="D19" s="16"/>
        <tr r="F21" s="16"/>
        <tr r="B26" s="16"/>
        <tr r="C19" s="16"/>
        <tr r="B14" s="16"/>
        <tr r="Q22" s="16"/>
        <tr r="C13" s="16"/>
        <tr r="L15" s="16"/>
        <tr r="N20" s="16"/>
        <tr r="L17" s="16"/>
        <tr r="N23" s="16"/>
        <tr r="J17" s="16"/>
        <tr r="E25" s="16"/>
        <tr r="D18" s="16"/>
        <tr r="E14" s="16"/>
        <tr r="Q19" s="16"/>
        <tr r="N24" s="16"/>
        <tr r="G9" s="16"/>
        <tr r="N19" s="16"/>
        <tr r="Q23" s="16"/>
        <tr r="B15" s="16"/>
        <tr r="M14" s="16"/>
        <tr r="Q25" s="16"/>
        <tr r="L13" s="16"/>
        <tr r="J21" s="16"/>
        <tr r="C14" s="16"/>
        <tr r="D23" s="16"/>
        <tr r="E8" s="16"/>
        <tr r="B21" s="16"/>
        <tr r="Q18" s="16"/>
        <tr r="N12" s="16"/>
        <tr r="D16" s="16"/>
        <tr r="B20" s="16"/>
        <tr r="N8" s="16"/>
        <tr r="F8" s="16"/>
        <tr r="L8" s="16"/>
        <tr r="H8" s="16"/>
        <tr r="I9" s="16"/>
        <tr r="O8" s="16"/>
        <tr r="D9" s="16"/>
        <tr r="O9" s="16"/>
        <tr r="J7" s="16"/>
        <tr r="D12" s="16"/>
        <tr r="D8" s="16"/>
        <tr r="J12" s="16"/>
        <tr r="Q7" s="16"/>
        <tr r="L7" s="16"/>
        <tr r="I8" s="16"/>
        <tr r="H12" s="16"/>
        <tr r="M9" s="16"/>
        <tr r="C8" s="16"/>
        <tr r="Q9" s="16"/>
        <tr r="Q8" s="16"/>
        <tr r="F12" s="16"/>
        <tr r="I12" s="16"/>
        <tr r="F9" s="16"/>
        <tr r="F7" s="16"/>
        <tr r="E12" s="16"/>
        <tr r="B12" s="16"/>
        <tr r="C7" s="16"/>
        <tr r="J8" s="16"/>
        <tr r="C12" s="16"/>
        <tr r="G7" s="16"/>
        <tr r="G12" s="16"/>
        <tr r="F6" s="16"/>
        <tr r="A52" s="16"/>
        <tr r="A30" s="16"/>
        <tr r="A60" s="16"/>
        <tr r="A40" s="16"/>
        <tr r="A24" s="16"/>
        <tr r="A62" s="16"/>
        <tr r="A9" s="16"/>
        <tr r="A39" s="16"/>
        <tr r="I6" s="16"/>
        <tr r="A7" s="16"/>
        <tr r="A25" s="16"/>
        <tr r="A22" s="16"/>
        <tr r="C6" s="16"/>
        <tr r="A17" s="16"/>
        <tr r="A29" s="16"/>
        <tr r="J6" s="16"/>
        <tr r="A12" s="16"/>
        <tr r="A13" s="16"/>
        <tr r="A56" s="16"/>
        <tr r="B6" s="16"/>
        <tr r="A48" s="16"/>
        <tr r="A21" s="16"/>
        <tr r="A8" s="16"/>
        <tr r="A44" s="16"/>
        <tr r="A14" s="16"/>
        <tr r="A38" s="16"/>
        <tr r="A19" s="16"/>
        <tr r="A63" s="16"/>
        <tr r="A31" s="16"/>
        <tr r="E6" s="16"/>
        <tr r="G6" s="16"/>
        <tr r="A53" s="16"/>
        <tr r="L6" s="16"/>
        <tr r="A33" s="16"/>
        <tr r="A34" s="16"/>
        <tr r="A16" s="16"/>
        <tr r="A36" s="16"/>
        <tr r="A43" s="16"/>
        <tr r="H6" s="16"/>
        <tr r="D6" s="16"/>
        <tr r="N6" s="16"/>
        <tr r="A18" s="16"/>
        <tr r="A37" s="16"/>
        <tr r="A23" s="16"/>
        <tr r="A55" s="16"/>
        <tr r="A41" s="16"/>
        <tr r="A51" s="16"/>
        <tr r="A26" s="16"/>
        <tr r="A57" s="16"/>
        <tr r="A42" s="16"/>
        <tr r="A49" s="16"/>
        <tr r="A58" s="16"/>
        <tr r="A20" s="16"/>
        <tr r="A59" s="16"/>
        <tr r="M6" s="16"/>
        <tr r="A50" s="16"/>
        <tr r="A32" s="16"/>
        <tr r="A15" s="16"/>
        <tr r="A61" s="16"/>
        <tr r="O6" s="16"/>
        <tr r="A65" s="16"/>
        <tr r="A46" s="16"/>
        <tr r="A27" s="16"/>
        <tr r="B3" s="16"/>
      </tp>
    </main>
  </volType>
</volTypes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84.xml"/><Relationship Id="rId21" Type="http://schemas.openxmlformats.org/officeDocument/2006/relationships/pivotCacheDefinition" Target="pivotCache/pivotCacheDefinition2.xml"/><Relationship Id="rId42" Type="http://schemas.openxmlformats.org/officeDocument/2006/relationships/customXml" Target="../customXml/item9.xml"/><Relationship Id="rId63" Type="http://schemas.openxmlformats.org/officeDocument/2006/relationships/customXml" Target="../customXml/item30.xml"/><Relationship Id="rId84" Type="http://schemas.openxmlformats.org/officeDocument/2006/relationships/customXml" Target="../customXml/item51.xml"/><Relationship Id="rId138" Type="http://schemas.openxmlformats.org/officeDocument/2006/relationships/customXml" Target="../customXml/item105.xml"/><Relationship Id="rId159" Type="http://schemas.openxmlformats.org/officeDocument/2006/relationships/customXml" Target="../customXml/item126.xml"/><Relationship Id="rId107" Type="http://schemas.openxmlformats.org/officeDocument/2006/relationships/customXml" Target="../customXml/item74.xml"/><Relationship Id="rId11" Type="http://schemas.openxmlformats.org/officeDocument/2006/relationships/externalLink" Target="externalLinks/externalLink4.xml"/><Relationship Id="rId32" Type="http://schemas.openxmlformats.org/officeDocument/2006/relationships/powerPivotData" Target="model/item.data"/><Relationship Id="rId53" Type="http://schemas.openxmlformats.org/officeDocument/2006/relationships/customXml" Target="../customXml/item20.xml"/><Relationship Id="rId74" Type="http://schemas.openxmlformats.org/officeDocument/2006/relationships/customXml" Target="../customXml/item41.xml"/><Relationship Id="rId128" Type="http://schemas.openxmlformats.org/officeDocument/2006/relationships/customXml" Target="../customXml/item95.xml"/><Relationship Id="rId149" Type="http://schemas.openxmlformats.org/officeDocument/2006/relationships/customXml" Target="../customXml/item116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62.xml"/><Relationship Id="rId160" Type="http://schemas.openxmlformats.org/officeDocument/2006/relationships/customXml" Target="../customXml/item127.xml"/><Relationship Id="rId22" Type="http://schemas.openxmlformats.org/officeDocument/2006/relationships/pivotCacheDefinition" Target="pivotCache/pivotCacheDefinition3.xml"/><Relationship Id="rId43" Type="http://schemas.openxmlformats.org/officeDocument/2006/relationships/customXml" Target="../customXml/item10.xml"/><Relationship Id="rId64" Type="http://schemas.openxmlformats.org/officeDocument/2006/relationships/customXml" Target="../customXml/item31.xml"/><Relationship Id="rId118" Type="http://schemas.openxmlformats.org/officeDocument/2006/relationships/customXml" Target="../customXml/item85.xml"/><Relationship Id="rId139" Type="http://schemas.openxmlformats.org/officeDocument/2006/relationships/customXml" Target="../customXml/item106.xml"/><Relationship Id="rId85" Type="http://schemas.openxmlformats.org/officeDocument/2006/relationships/customXml" Target="../customXml/item52.xml"/><Relationship Id="rId150" Type="http://schemas.openxmlformats.org/officeDocument/2006/relationships/customXml" Target="../customXml/item11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59" Type="http://schemas.openxmlformats.org/officeDocument/2006/relationships/customXml" Target="../customXml/item26.xml"/><Relationship Id="rId103" Type="http://schemas.openxmlformats.org/officeDocument/2006/relationships/customXml" Target="../customXml/item70.xml"/><Relationship Id="rId108" Type="http://schemas.openxmlformats.org/officeDocument/2006/relationships/customXml" Target="../customXml/item75.xml"/><Relationship Id="rId124" Type="http://schemas.openxmlformats.org/officeDocument/2006/relationships/customXml" Target="../customXml/item91.xml"/><Relationship Id="rId129" Type="http://schemas.openxmlformats.org/officeDocument/2006/relationships/customXml" Target="../customXml/item96.xml"/><Relationship Id="rId54" Type="http://schemas.openxmlformats.org/officeDocument/2006/relationships/customXml" Target="../customXml/item21.xml"/><Relationship Id="rId70" Type="http://schemas.openxmlformats.org/officeDocument/2006/relationships/customXml" Target="../customXml/item37.xml"/><Relationship Id="rId75" Type="http://schemas.openxmlformats.org/officeDocument/2006/relationships/customXml" Target="../customXml/item42.xml"/><Relationship Id="rId91" Type="http://schemas.openxmlformats.org/officeDocument/2006/relationships/customXml" Target="../customXml/item58.xml"/><Relationship Id="rId96" Type="http://schemas.openxmlformats.org/officeDocument/2006/relationships/customXml" Target="../customXml/item63.xml"/><Relationship Id="rId140" Type="http://schemas.openxmlformats.org/officeDocument/2006/relationships/customXml" Target="../customXml/item107.xml"/><Relationship Id="rId145" Type="http://schemas.openxmlformats.org/officeDocument/2006/relationships/customXml" Target="../customXml/item112.xml"/><Relationship Id="rId161" Type="http://schemas.openxmlformats.org/officeDocument/2006/relationships/customXml" Target="../customXml/item1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4.xml"/><Relationship Id="rId28" Type="http://schemas.openxmlformats.org/officeDocument/2006/relationships/connections" Target="connections.xml"/><Relationship Id="rId49" Type="http://schemas.openxmlformats.org/officeDocument/2006/relationships/customXml" Target="../customXml/item16.xml"/><Relationship Id="rId114" Type="http://schemas.openxmlformats.org/officeDocument/2006/relationships/customXml" Target="../customXml/item81.xml"/><Relationship Id="rId119" Type="http://schemas.openxmlformats.org/officeDocument/2006/relationships/customXml" Target="../customXml/item86.xml"/><Relationship Id="rId44" Type="http://schemas.openxmlformats.org/officeDocument/2006/relationships/customXml" Target="../customXml/item11.xml"/><Relationship Id="rId60" Type="http://schemas.openxmlformats.org/officeDocument/2006/relationships/customXml" Target="../customXml/item27.xml"/><Relationship Id="rId65" Type="http://schemas.openxmlformats.org/officeDocument/2006/relationships/customXml" Target="../customXml/item32.xml"/><Relationship Id="rId81" Type="http://schemas.openxmlformats.org/officeDocument/2006/relationships/customXml" Target="../customXml/item48.xml"/><Relationship Id="rId86" Type="http://schemas.openxmlformats.org/officeDocument/2006/relationships/customXml" Target="../customXml/item53.xml"/><Relationship Id="rId130" Type="http://schemas.openxmlformats.org/officeDocument/2006/relationships/customXml" Target="../customXml/item97.xml"/><Relationship Id="rId135" Type="http://schemas.openxmlformats.org/officeDocument/2006/relationships/customXml" Target="../customXml/item102.xml"/><Relationship Id="rId151" Type="http://schemas.openxmlformats.org/officeDocument/2006/relationships/customXml" Target="../customXml/item118.xml"/><Relationship Id="rId156" Type="http://schemas.openxmlformats.org/officeDocument/2006/relationships/customXml" Target="../customXml/item123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39" Type="http://schemas.openxmlformats.org/officeDocument/2006/relationships/customXml" Target="../customXml/item6.xml"/><Relationship Id="rId109" Type="http://schemas.openxmlformats.org/officeDocument/2006/relationships/customXml" Target="../customXml/item76.xml"/><Relationship Id="rId34" Type="http://schemas.openxmlformats.org/officeDocument/2006/relationships/customXml" Target="../customXml/item1.xml"/><Relationship Id="rId50" Type="http://schemas.openxmlformats.org/officeDocument/2006/relationships/customXml" Target="../customXml/item17.xml"/><Relationship Id="rId55" Type="http://schemas.openxmlformats.org/officeDocument/2006/relationships/customXml" Target="../customXml/item22.xml"/><Relationship Id="rId76" Type="http://schemas.openxmlformats.org/officeDocument/2006/relationships/customXml" Target="../customXml/item43.xml"/><Relationship Id="rId97" Type="http://schemas.openxmlformats.org/officeDocument/2006/relationships/customXml" Target="../customXml/item64.xml"/><Relationship Id="rId104" Type="http://schemas.openxmlformats.org/officeDocument/2006/relationships/customXml" Target="../customXml/item71.xml"/><Relationship Id="rId120" Type="http://schemas.openxmlformats.org/officeDocument/2006/relationships/customXml" Target="../customXml/item87.xml"/><Relationship Id="rId125" Type="http://schemas.openxmlformats.org/officeDocument/2006/relationships/customXml" Target="../customXml/item92.xml"/><Relationship Id="rId141" Type="http://schemas.openxmlformats.org/officeDocument/2006/relationships/customXml" Target="../customXml/item108.xml"/><Relationship Id="rId146" Type="http://schemas.openxmlformats.org/officeDocument/2006/relationships/customXml" Target="../customXml/item11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8.xml"/><Relationship Id="rId92" Type="http://schemas.openxmlformats.org/officeDocument/2006/relationships/customXml" Target="../customXml/item59.xml"/><Relationship Id="rId162" Type="http://schemas.openxmlformats.org/officeDocument/2006/relationships/customXml" Target="../customXml/item129.xml"/><Relationship Id="rId2" Type="http://schemas.openxmlformats.org/officeDocument/2006/relationships/worksheet" Target="worksheets/sheet2.xml"/><Relationship Id="rId29" Type="http://schemas.openxmlformats.org/officeDocument/2006/relationships/styles" Target="styles.xml"/><Relationship Id="rId24" Type="http://schemas.openxmlformats.org/officeDocument/2006/relationships/pivotCacheDefinition" Target="pivotCache/pivotCacheDefinition5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66" Type="http://schemas.openxmlformats.org/officeDocument/2006/relationships/customXml" Target="../customXml/item33.xml"/><Relationship Id="rId87" Type="http://schemas.openxmlformats.org/officeDocument/2006/relationships/customXml" Target="../customXml/item54.xml"/><Relationship Id="rId110" Type="http://schemas.openxmlformats.org/officeDocument/2006/relationships/customXml" Target="../customXml/item77.xml"/><Relationship Id="rId115" Type="http://schemas.openxmlformats.org/officeDocument/2006/relationships/customXml" Target="../customXml/item82.xml"/><Relationship Id="rId131" Type="http://schemas.openxmlformats.org/officeDocument/2006/relationships/customXml" Target="../customXml/item98.xml"/><Relationship Id="rId136" Type="http://schemas.openxmlformats.org/officeDocument/2006/relationships/customXml" Target="../customXml/item103.xml"/><Relationship Id="rId157" Type="http://schemas.openxmlformats.org/officeDocument/2006/relationships/customXml" Target="../customXml/item124.xml"/><Relationship Id="rId61" Type="http://schemas.openxmlformats.org/officeDocument/2006/relationships/customXml" Target="../customXml/item28.xml"/><Relationship Id="rId82" Type="http://schemas.openxmlformats.org/officeDocument/2006/relationships/customXml" Target="../customXml/item49.xml"/><Relationship Id="rId152" Type="http://schemas.openxmlformats.org/officeDocument/2006/relationships/customXml" Target="../customXml/item119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56" Type="http://schemas.openxmlformats.org/officeDocument/2006/relationships/customXml" Target="../customXml/item23.xml"/><Relationship Id="rId77" Type="http://schemas.openxmlformats.org/officeDocument/2006/relationships/customXml" Target="../customXml/item44.xml"/><Relationship Id="rId100" Type="http://schemas.openxmlformats.org/officeDocument/2006/relationships/customXml" Target="../customXml/item67.xml"/><Relationship Id="rId105" Type="http://schemas.openxmlformats.org/officeDocument/2006/relationships/customXml" Target="../customXml/item72.xml"/><Relationship Id="rId126" Type="http://schemas.openxmlformats.org/officeDocument/2006/relationships/customXml" Target="../customXml/item93.xml"/><Relationship Id="rId147" Type="http://schemas.openxmlformats.org/officeDocument/2006/relationships/customXml" Target="../customXml/item114.xml"/><Relationship Id="rId8" Type="http://schemas.openxmlformats.org/officeDocument/2006/relationships/externalLink" Target="externalLinks/externalLink1.xml"/><Relationship Id="rId51" Type="http://schemas.openxmlformats.org/officeDocument/2006/relationships/customXml" Target="../customXml/item18.xml"/><Relationship Id="rId72" Type="http://schemas.openxmlformats.org/officeDocument/2006/relationships/customXml" Target="../customXml/item39.xml"/><Relationship Id="rId93" Type="http://schemas.openxmlformats.org/officeDocument/2006/relationships/customXml" Target="../customXml/item60.xml"/><Relationship Id="rId98" Type="http://schemas.openxmlformats.org/officeDocument/2006/relationships/customXml" Target="../customXml/item65.xml"/><Relationship Id="rId121" Type="http://schemas.openxmlformats.org/officeDocument/2006/relationships/customXml" Target="../customXml/item88.xml"/><Relationship Id="rId142" Type="http://schemas.openxmlformats.org/officeDocument/2006/relationships/customXml" Target="../customXml/item109.xml"/><Relationship Id="rId16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6.xml"/><Relationship Id="rId46" Type="http://schemas.openxmlformats.org/officeDocument/2006/relationships/customXml" Target="../customXml/item13.xml"/><Relationship Id="rId67" Type="http://schemas.openxmlformats.org/officeDocument/2006/relationships/customXml" Target="../customXml/item34.xml"/><Relationship Id="rId116" Type="http://schemas.openxmlformats.org/officeDocument/2006/relationships/customXml" Target="../customXml/item83.xml"/><Relationship Id="rId137" Type="http://schemas.openxmlformats.org/officeDocument/2006/relationships/customXml" Target="../customXml/item104.xml"/><Relationship Id="rId158" Type="http://schemas.openxmlformats.org/officeDocument/2006/relationships/customXml" Target="../customXml/item125.xml"/><Relationship Id="rId20" Type="http://schemas.openxmlformats.org/officeDocument/2006/relationships/pivotCacheDefinition" Target="pivotCache/pivotCacheDefinition1.xml"/><Relationship Id="rId41" Type="http://schemas.openxmlformats.org/officeDocument/2006/relationships/customXml" Target="../customXml/item8.xml"/><Relationship Id="rId62" Type="http://schemas.openxmlformats.org/officeDocument/2006/relationships/customXml" Target="../customXml/item29.xml"/><Relationship Id="rId83" Type="http://schemas.openxmlformats.org/officeDocument/2006/relationships/customXml" Target="../customXml/item50.xml"/><Relationship Id="rId88" Type="http://schemas.openxmlformats.org/officeDocument/2006/relationships/customXml" Target="../customXml/item55.xml"/><Relationship Id="rId111" Type="http://schemas.openxmlformats.org/officeDocument/2006/relationships/customXml" Target="../customXml/item78.xml"/><Relationship Id="rId132" Type="http://schemas.openxmlformats.org/officeDocument/2006/relationships/customXml" Target="../customXml/item99.xml"/><Relationship Id="rId153" Type="http://schemas.openxmlformats.org/officeDocument/2006/relationships/customXml" Target="../customXml/item120.xml"/><Relationship Id="rId15" Type="http://schemas.openxmlformats.org/officeDocument/2006/relationships/externalLink" Target="externalLinks/externalLink8.xml"/><Relationship Id="rId36" Type="http://schemas.openxmlformats.org/officeDocument/2006/relationships/customXml" Target="../customXml/item3.xml"/><Relationship Id="rId57" Type="http://schemas.openxmlformats.org/officeDocument/2006/relationships/customXml" Target="../customXml/item24.xml"/><Relationship Id="rId106" Type="http://schemas.openxmlformats.org/officeDocument/2006/relationships/customXml" Target="../customXml/item73.xml"/><Relationship Id="rId127" Type="http://schemas.openxmlformats.org/officeDocument/2006/relationships/customXml" Target="../customXml/item94.xml"/><Relationship Id="rId10" Type="http://schemas.openxmlformats.org/officeDocument/2006/relationships/externalLink" Target="externalLinks/externalLink3.xml"/><Relationship Id="rId31" Type="http://schemas.openxmlformats.org/officeDocument/2006/relationships/sheetMetadata" Target="metadata.xml"/><Relationship Id="rId52" Type="http://schemas.openxmlformats.org/officeDocument/2006/relationships/customXml" Target="../customXml/item19.xml"/><Relationship Id="rId73" Type="http://schemas.openxmlformats.org/officeDocument/2006/relationships/customXml" Target="../customXml/item40.xml"/><Relationship Id="rId78" Type="http://schemas.openxmlformats.org/officeDocument/2006/relationships/customXml" Target="../customXml/item45.xml"/><Relationship Id="rId94" Type="http://schemas.openxmlformats.org/officeDocument/2006/relationships/customXml" Target="../customXml/item61.xml"/><Relationship Id="rId99" Type="http://schemas.openxmlformats.org/officeDocument/2006/relationships/customXml" Target="../customXml/item66.xml"/><Relationship Id="rId101" Type="http://schemas.openxmlformats.org/officeDocument/2006/relationships/customXml" Target="../customXml/item68.xml"/><Relationship Id="rId122" Type="http://schemas.openxmlformats.org/officeDocument/2006/relationships/customXml" Target="../customXml/item89.xml"/><Relationship Id="rId143" Type="http://schemas.openxmlformats.org/officeDocument/2006/relationships/customXml" Target="../customXml/item110.xml"/><Relationship Id="rId148" Type="http://schemas.openxmlformats.org/officeDocument/2006/relationships/customXml" Target="../customXml/item115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26" Type="http://schemas.openxmlformats.org/officeDocument/2006/relationships/pivotCacheDefinition" Target="pivotCache/pivotCacheDefinition7.xml"/><Relationship Id="rId47" Type="http://schemas.openxmlformats.org/officeDocument/2006/relationships/customXml" Target="../customXml/item14.xml"/><Relationship Id="rId68" Type="http://schemas.openxmlformats.org/officeDocument/2006/relationships/customXml" Target="../customXml/item35.xml"/><Relationship Id="rId89" Type="http://schemas.openxmlformats.org/officeDocument/2006/relationships/customXml" Target="../customXml/item56.xml"/><Relationship Id="rId112" Type="http://schemas.openxmlformats.org/officeDocument/2006/relationships/customXml" Target="../customXml/item79.xml"/><Relationship Id="rId133" Type="http://schemas.openxmlformats.org/officeDocument/2006/relationships/customXml" Target="../customXml/item100.xml"/><Relationship Id="rId154" Type="http://schemas.openxmlformats.org/officeDocument/2006/relationships/customXml" Target="../customXml/item121.xml"/><Relationship Id="rId16" Type="http://schemas.openxmlformats.org/officeDocument/2006/relationships/externalLink" Target="externalLinks/externalLink9.xml"/><Relationship Id="rId37" Type="http://schemas.openxmlformats.org/officeDocument/2006/relationships/customXml" Target="../customXml/item4.xml"/><Relationship Id="rId58" Type="http://schemas.openxmlformats.org/officeDocument/2006/relationships/customXml" Target="../customXml/item25.xml"/><Relationship Id="rId79" Type="http://schemas.openxmlformats.org/officeDocument/2006/relationships/customXml" Target="../customXml/item46.xml"/><Relationship Id="rId102" Type="http://schemas.openxmlformats.org/officeDocument/2006/relationships/customXml" Target="../customXml/item69.xml"/><Relationship Id="rId123" Type="http://schemas.openxmlformats.org/officeDocument/2006/relationships/customXml" Target="../customXml/item90.xml"/><Relationship Id="rId144" Type="http://schemas.openxmlformats.org/officeDocument/2006/relationships/customXml" Target="../customXml/item111.xml"/><Relationship Id="rId90" Type="http://schemas.openxmlformats.org/officeDocument/2006/relationships/customXml" Target="../customXml/item57.xml"/><Relationship Id="rId27" Type="http://schemas.openxmlformats.org/officeDocument/2006/relationships/theme" Target="theme/theme1.xml"/><Relationship Id="rId48" Type="http://schemas.openxmlformats.org/officeDocument/2006/relationships/customXml" Target="../customXml/item15.xml"/><Relationship Id="rId69" Type="http://schemas.openxmlformats.org/officeDocument/2006/relationships/customXml" Target="../customXml/item36.xml"/><Relationship Id="rId113" Type="http://schemas.openxmlformats.org/officeDocument/2006/relationships/customXml" Target="../customXml/item80.xml"/><Relationship Id="rId134" Type="http://schemas.openxmlformats.org/officeDocument/2006/relationships/customXml" Target="../customXml/item101.xml"/><Relationship Id="rId80" Type="http://schemas.openxmlformats.org/officeDocument/2006/relationships/customXml" Target="../customXml/item47.xml"/><Relationship Id="rId155" Type="http://schemas.openxmlformats.org/officeDocument/2006/relationships/customXml" Target="../customXml/item12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Preparación y Cierre de Línea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'Template-Gráfico'!$B$6</c:f>
              <c:strCache>
                <c:ptCount val="1"/>
                <c:pt idx="0">
                  <c:v>Vitaline 8</c:v>
                </c:pt>
              </c:strCache>
            </c:strRef>
          </c:tx>
          <c:spPr>
            <a:solidFill>
              <a:srgbClr val="0AEF07">
                <a:lumMod val="88000"/>
                <a:lumOff val="12000"/>
                <a:alpha val="99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'Template-Gráfico'!$B$53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8-4795-BD50-6E7994EE170B}"/>
            </c:ext>
          </c:extLst>
        </c:ser>
        <c:ser>
          <c:idx val="1"/>
          <c:order val="1"/>
          <c:tx>
            <c:strRef>
              <c:f>'Template-Gráfico'!$C$6</c:f>
              <c:strCache>
                <c:ptCount val="1"/>
                <c:pt idx="0">
                  <c:v>Vitaline 6</c:v>
                </c:pt>
              </c:strCache>
            </c:strRef>
          </c:tx>
          <c:spPr>
            <a:solidFill>
              <a:srgbClr val="0AEF07">
                <a:lumMod val="76000"/>
                <a:lumOff val="24000"/>
                <a:alpha val="98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'Template-Gráfico'!$C$53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98-4795-BD50-6E7994EE170B}"/>
            </c:ext>
          </c:extLst>
        </c:ser>
        <c:ser>
          <c:idx val="2"/>
          <c:order val="2"/>
          <c:tx>
            <c:strRef>
              <c:f>'Template-Gráfico'!$D$6</c:f>
              <c:strCache>
                <c:ptCount val="1"/>
                <c:pt idx="0">
                  <c:v>Vitaline 12</c:v>
                </c:pt>
              </c:strCache>
            </c:strRef>
          </c:tx>
          <c:spPr>
            <a:solidFill>
              <a:srgbClr val="0AEF07">
                <a:lumMod val="64000"/>
                <a:lumOff val="36000"/>
                <a:alpha val="97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'Template-Gráfico'!$D$53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98-4795-BD50-6E7994EE170B}"/>
            </c:ext>
          </c:extLst>
        </c:ser>
        <c:ser>
          <c:idx val="3"/>
          <c:order val="3"/>
          <c:tx>
            <c:strRef>
              <c:f>'Template-Gráfico'!$E$6</c:f>
              <c:strCache>
                <c:ptCount val="1"/>
                <c:pt idx="0">
                  <c:v>Vitaline 8 Nueva</c:v>
                </c:pt>
              </c:strCache>
            </c:strRef>
          </c:tx>
          <c:spPr>
            <a:solidFill>
              <a:srgbClr val="0AEF07">
                <a:lumMod val="52000"/>
                <a:lumOff val="48000"/>
                <a:alpha val="96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'Template-Gráfico'!$E$53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98-4795-BD50-6E7994EE170B}"/>
            </c:ext>
          </c:extLst>
        </c:ser>
        <c:ser>
          <c:idx val="4"/>
          <c:order val="4"/>
          <c:tx>
            <c:strRef>
              <c:f>'Template-Gráfico'!$F$6</c:f>
              <c:strCache>
                <c:ptCount val="1"/>
                <c:pt idx="0">
                  <c:v>Extrusora</c:v>
                </c:pt>
              </c:strCache>
            </c:strRef>
          </c:tx>
          <c:spPr>
            <a:solidFill>
              <a:srgbClr val="0AEF07">
                <a:lumMod val="40000"/>
                <a:lumOff val="60000"/>
                <a:alpha val="95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'Template-Gráfico'!$F$53</c:f>
              <c:numCache>
                <c:formatCode>0.000%</c:formatCode>
                <c:ptCount val="1"/>
                <c:pt idx="0">
                  <c:v>1.681746159663609E-2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98-4795-BD50-6E7994EE170B}"/>
            </c:ext>
          </c:extLst>
        </c:ser>
        <c:ser>
          <c:idx val="5"/>
          <c:order val="5"/>
          <c:tx>
            <c:strRef>
              <c:f>'Template-Gráfico'!$G$6</c:f>
              <c:strCache>
                <c:ptCount val="1"/>
                <c:pt idx="0">
                  <c:v>Polocup</c:v>
                </c:pt>
              </c:strCache>
            </c:strRef>
          </c:tx>
          <c:spPr>
            <a:solidFill>
              <a:srgbClr val="0AEF07">
                <a:lumMod val="28000"/>
                <a:lumOff val="72000"/>
                <a:alpha val="94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'Template-Gráfico'!$G$53</c:f>
              <c:numCache>
                <c:formatCode>0.000%</c:formatCode>
                <c:ptCount val="1"/>
                <c:pt idx="0">
                  <c:v>1.2186566374373974E-3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98-4795-BD50-6E7994EE170B}"/>
            </c:ext>
          </c:extLst>
        </c:ser>
        <c:ser>
          <c:idx val="6"/>
          <c:order val="6"/>
          <c:tx>
            <c:strRef>
              <c:f>'Template-Gráfico'!$H$6</c:f>
              <c:strCache>
                <c:ptCount val="1"/>
                <c:pt idx="0">
                  <c:v>Sanduchera</c:v>
                </c:pt>
              </c:strCache>
            </c:strRef>
          </c:tx>
          <c:spPr>
            <a:solidFill>
              <a:srgbClr val="0AEF07">
                <a:lumMod val="16000"/>
                <a:lumOff val="84000"/>
                <a:alpha val="93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'Template-Gráfico'!$H$53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98-4795-BD50-6E7994EE170B}"/>
            </c:ext>
          </c:extLst>
        </c:ser>
        <c:ser>
          <c:idx val="7"/>
          <c:order val="7"/>
          <c:tx>
            <c:strRef>
              <c:f>'Template-Gráfico'!$I$6</c:f>
              <c:strCache>
                <c:ptCount val="1"/>
                <c:pt idx="0">
                  <c:v>Flexline</c:v>
                </c:pt>
              </c:strCache>
            </c:strRef>
          </c:tx>
          <c:spPr>
            <a:solidFill>
              <a:srgbClr val="0AEF07">
                <a:lumMod val="4000"/>
                <a:lumOff val="96000"/>
                <a:alpha val="92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'Template-Gráfico'!$I$53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98-4795-BD50-6E7994EE17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904344"/>
        <c:axId val="484911400"/>
      </c:barChart>
      <c:catAx>
        <c:axId val="484904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911400"/>
        <c:crosses val="autoZero"/>
        <c:auto val="1"/>
        <c:lblAlgn val="ctr"/>
        <c:lblOffset val="100"/>
        <c:noMultiLvlLbl val="0"/>
      </c:catAx>
      <c:valAx>
        <c:axId val="48491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90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Medición y Ajuste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'Template-Gráfico'!$B$6</c:f>
              <c:strCache>
                <c:ptCount val="1"/>
                <c:pt idx="0">
                  <c:v>Vitaline 8</c:v>
                </c:pt>
              </c:strCache>
            </c:strRef>
          </c:tx>
          <c:spPr>
            <a:solidFill>
              <a:srgbClr val="FDFF00">
                <a:lumMod val="88000"/>
                <a:lumOff val="12000"/>
                <a:alpha val="99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'Template-Gráfico'!$B$63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3-4A4A-8474-52822B1374F1}"/>
            </c:ext>
          </c:extLst>
        </c:ser>
        <c:ser>
          <c:idx val="1"/>
          <c:order val="1"/>
          <c:tx>
            <c:strRef>
              <c:f>'Template-Gráfico'!$C$6</c:f>
              <c:strCache>
                <c:ptCount val="1"/>
                <c:pt idx="0">
                  <c:v>Vitaline 6</c:v>
                </c:pt>
              </c:strCache>
            </c:strRef>
          </c:tx>
          <c:spPr>
            <a:solidFill>
              <a:srgbClr val="FDFF00">
                <a:lumMod val="76000"/>
                <a:lumOff val="24000"/>
                <a:alpha val="98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'Template-Gráfico'!$C$63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C-4953-88E3-8DD24CD6A011}"/>
            </c:ext>
          </c:extLst>
        </c:ser>
        <c:ser>
          <c:idx val="2"/>
          <c:order val="2"/>
          <c:tx>
            <c:strRef>
              <c:f>'Template-Gráfico'!$D$6</c:f>
              <c:strCache>
                <c:ptCount val="1"/>
                <c:pt idx="0">
                  <c:v>Vitaline 12</c:v>
                </c:pt>
              </c:strCache>
            </c:strRef>
          </c:tx>
          <c:spPr>
            <a:solidFill>
              <a:srgbClr val="FDFF00">
                <a:lumMod val="64000"/>
                <a:lumOff val="36000"/>
                <a:alpha val="97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'Template-Gráfico'!$D$63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9C-4953-88E3-8DD24CD6A011}"/>
            </c:ext>
          </c:extLst>
        </c:ser>
        <c:ser>
          <c:idx val="3"/>
          <c:order val="3"/>
          <c:tx>
            <c:strRef>
              <c:f>'Template-Gráfico'!$E$6</c:f>
              <c:strCache>
                <c:ptCount val="1"/>
                <c:pt idx="0">
                  <c:v>Vitaline 8 Nueva</c:v>
                </c:pt>
              </c:strCache>
            </c:strRef>
          </c:tx>
          <c:spPr>
            <a:solidFill>
              <a:srgbClr val="FDFF00">
                <a:lumMod val="52000"/>
                <a:lumOff val="48000"/>
                <a:alpha val="96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'Template-Gráfico'!$E$63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9C-4953-88E3-8DD24CD6A011}"/>
            </c:ext>
          </c:extLst>
        </c:ser>
        <c:ser>
          <c:idx val="4"/>
          <c:order val="4"/>
          <c:tx>
            <c:strRef>
              <c:f>'Template-Gráfico'!$F$6</c:f>
              <c:strCache>
                <c:ptCount val="1"/>
                <c:pt idx="0">
                  <c:v>Extrusora</c:v>
                </c:pt>
              </c:strCache>
            </c:strRef>
          </c:tx>
          <c:spPr>
            <a:solidFill>
              <a:srgbClr val="FDFF00">
                <a:lumMod val="40000"/>
                <a:lumOff val="60000"/>
                <a:alpha val="95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'Template-Gráfico'!$F$63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9C-4953-88E3-8DD24CD6A011}"/>
            </c:ext>
          </c:extLst>
        </c:ser>
        <c:ser>
          <c:idx val="5"/>
          <c:order val="5"/>
          <c:tx>
            <c:strRef>
              <c:f>'Template-Gráfico'!$G$6</c:f>
              <c:strCache>
                <c:ptCount val="1"/>
                <c:pt idx="0">
                  <c:v>Polocup</c:v>
                </c:pt>
              </c:strCache>
            </c:strRef>
          </c:tx>
          <c:spPr>
            <a:solidFill>
              <a:srgbClr val="FDFF00">
                <a:lumMod val="28000"/>
                <a:lumOff val="72000"/>
                <a:alpha val="94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'Template-Gráfico'!$G$63</c:f>
              <c:numCache>
                <c:formatCode>0.000%</c:formatCode>
                <c:ptCount val="1"/>
                <c:pt idx="0">
                  <c:v>1.5842536286686147E-3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9C-4953-88E3-8DD24CD6A011}"/>
            </c:ext>
          </c:extLst>
        </c:ser>
        <c:ser>
          <c:idx val="6"/>
          <c:order val="6"/>
          <c:tx>
            <c:strRef>
              <c:f>'Template-Gráfico'!$H$6</c:f>
              <c:strCache>
                <c:ptCount val="1"/>
                <c:pt idx="0">
                  <c:v>Sanduchera</c:v>
                </c:pt>
              </c:strCache>
            </c:strRef>
          </c:tx>
          <c:spPr>
            <a:solidFill>
              <a:srgbClr val="FDFF00">
                <a:lumMod val="16000"/>
                <a:lumOff val="84000"/>
                <a:alpha val="93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'Template-Gráfico'!$H$63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9C-4953-88E3-8DD24CD6A011}"/>
            </c:ext>
          </c:extLst>
        </c:ser>
        <c:ser>
          <c:idx val="7"/>
          <c:order val="7"/>
          <c:tx>
            <c:strRef>
              <c:f>'Template-Gráfico'!$I$6</c:f>
              <c:strCache>
                <c:ptCount val="1"/>
                <c:pt idx="0">
                  <c:v>Flexline</c:v>
                </c:pt>
              </c:strCache>
            </c:strRef>
          </c:tx>
          <c:spPr>
            <a:solidFill>
              <a:srgbClr val="FDFF00">
                <a:lumMod val="4000"/>
                <a:lumOff val="96000"/>
                <a:alpha val="92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'Template-Gráfico'!$I$63</c:f>
              <c:numCache>
                <c:formatCode>0.000%</c:formatCode>
                <c:ptCount val="1"/>
                <c:pt idx="0">
                  <c:v>2.4373132748747959E-4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9C-4953-88E3-8DD24CD6A0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900032"/>
        <c:axId val="484902384"/>
      </c:barChart>
      <c:catAx>
        <c:axId val="4849000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902384"/>
        <c:crosses val="autoZero"/>
        <c:auto val="1"/>
        <c:lblAlgn val="ctr"/>
        <c:lblOffset val="100"/>
        <c:noMultiLvlLbl val="0"/>
      </c:catAx>
      <c:valAx>
        <c:axId val="4849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90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Preparación y Cierre de Línea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'Template-Gráfico'!$L$6</c:f>
              <c:strCache>
                <c:ptCount val="1"/>
                <c:pt idx="0">
                  <c:v>Benhill</c:v>
                </c:pt>
              </c:strCache>
            </c:strRef>
          </c:tx>
          <c:spPr>
            <a:solidFill>
              <a:srgbClr val="0AEF07">
                <a:lumMod val="75000"/>
                <a:lumOff val="25000"/>
                <a:alpha val="99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'Template-Gráfico'!$L$53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9-4826-9A33-2E2A42CC5DE2}"/>
            </c:ext>
          </c:extLst>
        </c:ser>
        <c:ser>
          <c:idx val="1"/>
          <c:order val="1"/>
          <c:tx>
            <c:strRef>
              <c:f>'Template-Gráfico'!$M$6</c:f>
              <c:strCache>
                <c:ptCount val="1"/>
                <c:pt idx="0">
                  <c:v>Emzo</c:v>
                </c:pt>
              </c:strCache>
            </c:strRef>
          </c:tx>
          <c:spPr>
            <a:solidFill>
              <a:srgbClr val="0AEF07">
                <a:lumMod val="50000"/>
                <a:lumOff val="50000"/>
                <a:alpha val="98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'Template-Gráfico'!$M$53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CAF-BDCB-6B87A8F0E4B4}"/>
            </c:ext>
          </c:extLst>
        </c:ser>
        <c:ser>
          <c:idx val="2"/>
          <c:order val="2"/>
          <c:tx>
            <c:strRef>
              <c:f>'Template-Gráfico'!$N$6</c:f>
              <c:strCache>
                <c:ptCount val="1"/>
                <c:pt idx="0">
                  <c:v>Hutamaki</c:v>
                </c:pt>
              </c:strCache>
            </c:strRef>
          </c:tx>
          <c:spPr>
            <a:solidFill>
              <a:srgbClr val="0AEF07">
                <a:lumMod val="25000"/>
                <a:lumOff val="75000"/>
                <a:alpha val="97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'Template-Gráfico'!$N$53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39-4CAF-BDCB-6B87A8F0E4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905912"/>
        <c:axId val="484906696"/>
      </c:barChart>
      <c:catAx>
        <c:axId val="484905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906696"/>
        <c:crosses val="autoZero"/>
        <c:auto val="1"/>
        <c:lblAlgn val="ctr"/>
        <c:lblOffset val="100"/>
        <c:noMultiLvlLbl val="0"/>
      </c:catAx>
      <c:valAx>
        <c:axId val="48490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90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Disponibilidad de Materiales en la Línea/Site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'Template-Gráfico'!$L$6</c:f>
              <c:strCache>
                <c:ptCount val="1"/>
                <c:pt idx="0">
                  <c:v>Benhill</c:v>
                </c:pt>
              </c:strCache>
            </c:strRef>
          </c:tx>
          <c:spPr>
            <a:solidFill>
              <a:srgbClr val="070074">
                <a:lumMod val="75000"/>
                <a:lumOff val="25000"/>
                <a:alpha val="99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'Template-Gráfico'!$L$58</c:f>
              <c:numCache>
                <c:formatCode>0.000%</c:formatCode>
                <c:ptCount val="1"/>
                <c:pt idx="0">
                  <c:v>7.7168393408075277E-3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E-4930-BEF9-81A1AE6FC264}"/>
            </c:ext>
          </c:extLst>
        </c:ser>
        <c:ser>
          <c:idx val="1"/>
          <c:order val="1"/>
          <c:tx>
            <c:strRef>
              <c:f>'Template-Gráfico'!$M$6</c:f>
              <c:strCache>
                <c:ptCount val="1"/>
                <c:pt idx="0">
                  <c:v>Emzo</c:v>
                </c:pt>
              </c:strCache>
            </c:strRef>
          </c:tx>
          <c:spPr>
            <a:solidFill>
              <a:srgbClr val="070074">
                <a:lumMod val="50000"/>
                <a:lumOff val="50000"/>
                <a:alpha val="98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'Template-Gráfico'!$M$58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9C-4A4E-B487-840223801349}"/>
            </c:ext>
          </c:extLst>
        </c:ser>
        <c:ser>
          <c:idx val="2"/>
          <c:order val="2"/>
          <c:tx>
            <c:strRef>
              <c:f>'Template-Gráfico'!$N$6</c:f>
              <c:strCache>
                <c:ptCount val="1"/>
                <c:pt idx="0">
                  <c:v>Hutamaki</c:v>
                </c:pt>
              </c:strCache>
            </c:strRef>
          </c:tx>
          <c:spPr>
            <a:solidFill>
              <a:srgbClr val="070074">
                <a:lumMod val="25000"/>
                <a:lumOff val="75000"/>
                <a:alpha val="97000"/>
              </a:srgbClr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'Template-Gráfico'!$N$58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9C-4A4E-B487-84022380134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909048"/>
        <c:axId val="484847504"/>
      </c:barChart>
      <c:catAx>
        <c:axId val="4849090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847504"/>
        <c:crosses val="autoZero"/>
        <c:auto val="1"/>
        <c:lblAlgn val="ctr"/>
        <c:lblOffset val="100"/>
        <c:noMultiLvlLbl val="0"/>
      </c:catAx>
      <c:valAx>
        <c:axId val="4848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909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sz="1600" b="1" i="0" u="none" strike="noStrike" baseline="0">
                <a:effectLst/>
              </a:rPr>
              <a:t>Pérdidas en SP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0513263228804458E-2"/>
          <c:y val="0.120952118687659"/>
          <c:w val="0.88564990017364886"/>
          <c:h val="0.7448007653724384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'Template-Gráfico'!$S$49</c:f>
              <c:strCache>
                <c:ptCount val="1"/>
                <c:pt idx="0">
                  <c:v>Mantenimiento Planeado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'Template-Gráfico'!$V$48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'Template-Gráfico'!$V$49:$W$49</c15:sqref>
                  </c15:fullRef>
                </c:ext>
              </c:extLst>
              <c:f>'Template-Gráfico'!$V$49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8-4CFA-A412-827E3910D222}"/>
            </c:ext>
          </c:extLst>
        </c:ser>
        <c:ser>
          <c:idx val="1"/>
          <c:order val="1"/>
          <c:tx>
            <c:strRef>
              <c:f>'Template-Gráfico'!$S$50</c:f>
              <c:strCache>
                <c:ptCount val="1"/>
                <c:pt idx="0">
                  <c:v>Breaks</c:v>
                </c:pt>
              </c:strCache>
            </c:strRef>
          </c:tx>
          <c:spPr>
            <a:solidFill>
              <a:srgbClr val="C0B98C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'Template-Gráfico'!$V$48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'Template-Gráfico'!$V$50:$W$50</c15:sqref>
                  </c15:fullRef>
                </c:ext>
              </c:extLst>
              <c:f>'Template-Gráfico'!$V$50</c:f>
              <c:numCache>
                <c:formatCode>0.000%</c:formatCode>
                <c:ptCount val="1"/>
                <c:pt idx="0">
                  <c:v>3.0009930769807052E-3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CFA-A412-827E3910D222}"/>
            </c:ext>
          </c:extLst>
        </c:ser>
        <c:ser>
          <c:idx val="2"/>
          <c:order val="2"/>
          <c:tx>
            <c:strRef>
              <c:f>'Template-Gráfico'!$S$51</c:f>
              <c:strCache>
                <c:ptCount val="1"/>
                <c:pt idx="0">
                  <c:v>Limpieza y Sanitización</c:v>
                </c:pt>
              </c:strCache>
            </c:strRef>
          </c:tx>
          <c:spPr>
            <a:solidFill>
              <a:srgbClr val="8DC7D8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'Template-Gráfico'!$V$48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'Template-Gráfico'!$V$51:$W$51</c15:sqref>
                  </c15:fullRef>
                </c:ext>
              </c:extLst>
              <c:f>'Template-Gráfico'!$V$51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CFA-A412-827E3910D222}"/>
            </c:ext>
          </c:extLst>
        </c:ser>
        <c:ser>
          <c:idx val="3"/>
          <c:order val="3"/>
          <c:tx>
            <c:strRef>
              <c:f>'Template-Gráfico'!$S$52</c:f>
              <c:strCache>
                <c:ptCount val="1"/>
                <c:pt idx="0">
                  <c:v>Change Over</c:v>
                </c:pt>
              </c:strCache>
            </c:strRef>
          </c:tx>
          <c:spPr>
            <a:solidFill>
              <a:srgbClr val="7F7403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'Template-Gráfico'!$V$48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'Template-Gráfico'!$V$52:$W$52</c15:sqref>
                  </c15:fullRef>
                </c:ext>
              </c:extLst>
              <c:f>'Template-Gráfico'!$V$52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CFA-A412-827E3910D222}"/>
            </c:ext>
          </c:extLst>
        </c:ser>
        <c:ser>
          <c:idx val="4"/>
          <c:order val="4"/>
          <c:tx>
            <c:strRef>
              <c:f>'Template-Gráfico'!$S$53</c:f>
              <c:strCache>
                <c:ptCount val="1"/>
                <c:pt idx="0">
                  <c:v>Preparación y Cierre de Línea</c:v>
                </c:pt>
              </c:strCache>
            </c:strRef>
          </c:tx>
          <c:spPr>
            <a:solidFill>
              <a:srgbClr val="0AEF0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'Template-Gráfico'!$V$48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'Template-Gráfico'!$V$53:$W$53</c15:sqref>
                  </c15:fullRef>
                </c:ext>
              </c:extLst>
              <c:f>'Template-Gráfico'!$V$53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CFA-A412-827E3910D2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898072"/>
        <c:axId val="484897680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'Template-Gráfico'!$S$54</c15:sqref>
                        </c15:formulaRef>
                      </c:ext>
                    </c:extLst>
                    <c:strCache>
                      <c:ptCount val="1"/>
                      <c:pt idx="0">
                        <c:v>Falla de Equipos (Breakdown)</c:v>
                      </c:pt>
                    </c:strCache>
                  </c:strRef>
                </c:tx>
                <c:spPr>
                  <a:solidFill>
                    <a:srgbClr val="F3C296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'Template-Gráfico'!$V$54:$W$54</c15:sqref>
                        </c15:fullRef>
                        <c15:formulaRef>
                          <c15:sqref>'Template-Gráfico'!$V$54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2E8-4CFA-A412-827E3910D22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'Template-Gráfico'!$S$55</c15:sqref>
                        </c15:formulaRef>
                      </c:ext>
                    </c:extLst>
                    <c:strCache>
                      <c:ptCount val="1"/>
                      <c:pt idx="0">
                        <c:v>Falla en área de procesos</c:v>
                      </c:pt>
                    </c:strCache>
                  </c:strRef>
                </c:tx>
                <c:spPr>
                  <a:solidFill>
                    <a:srgbClr val="FA690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'Template-Gráfico'!$V$55:$W$55</c15:sqref>
                        </c15:fullRef>
                        <c15:formulaRef>
                          <c15:sqref>'Template-Gráfico'!$V$55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2E8-4CFA-A412-827E3910D22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'Template-Gráfico'!$S$56</c15:sqref>
                        </c15:formulaRef>
                      </c:ext>
                    </c:extLst>
                    <c:strCache>
                      <c:ptCount val="1"/>
                      <c:pt idx="0">
                        <c:v>Falta de Operadores</c:v>
                      </c:pt>
                    </c:strCache>
                  </c:strRef>
                </c:tx>
                <c:spPr>
                  <a:solidFill>
                    <a:srgbClr val="F2EDE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'Template-Gráfico'!$V$56:$W$56</c15:sqref>
                        </c15:fullRef>
                        <c15:formulaRef>
                          <c15:sqref>'Template-Gráfico'!$V$56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2E8-4CFA-A412-827E3910D22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'Template-Gráfico'!$S$57</c15:sqref>
                        </c15:formulaRef>
                      </c:ext>
                    </c:extLst>
                    <c:strCache>
                      <c:ptCount val="1"/>
                      <c:pt idx="0">
                        <c:v>Disponibilidad de Materiales en la Línea/Site</c:v>
                      </c:pt>
                    </c:strCache>
                  </c:strRef>
                </c:tx>
                <c:spPr>
                  <a:solidFill>
                    <a:srgbClr val="070074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'Template-Gráfico'!$V$57:$W$57</c15:sqref>
                        </c15:fullRef>
                        <c15:formulaRef>
                          <c15:sqref>'Template-Gráfico'!$V$57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2E8-4CFA-A412-827E3910D22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'Template-Gráfico'!$S$58</c15:sqref>
                        </c15:formulaRef>
                      </c:ext>
                    </c:extLst>
                    <c:strCache>
                      <c:ptCount val="1"/>
                      <c:pt idx="0">
                        <c:v>Cambio de Piezas</c:v>
                      </c:pt>
                    </c:strCache>
                  </c:strRef>
                </c:tx>
                <c:spPr>
                  <a:solidFill>
                    <a:srgbClr val="F8C319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'Template-Gráfico'!$V$58:$W$58</c15:sqref>
                        </c15:fullRef>
                        <c15:formulaRef>
                          <c15:sqref>'Template-Gráfico'!$V$58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2E8-4CFA-A412-827E3910D22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'Template-Gráfico'!$S$59</c15:sqref>
                        </c15:formulaRef>
                      </c:ext>
                    </c:extLst>
                    <c:strCache>
                      <c:ptCount val="1"/>
                      <c:pt idx="0">
                        <c:v>Pequeñas Paradas</c:v>
                      </c:pt>
                    </c:strCache>
                  </c:strRef>
                </c:tx>
                <c:spPr>
                  <a:solidFill>
                    <a:srgbClr val="5F0262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'Template-Gráfico'!$V$59:$W$59</c15:sqref>
                        </c15:fullRef>
                        <c15:formulaRef>
                          <c15:sqref>'Template-Gráfico'!$V$59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2E8-4CFA-A412-827E3910D22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'Template-Gráfico'!$S$60</c15:sqref>
                        </c15:formulaRef>
                      </c:ext>
                    </c:extLst>
                    <c:strCache>
                      <c:ptCount val="1"/>
                      <c:pt idx="0">
                        <c:v>Reducciones de Velocidad</c:v>
                      </c:pt>
                    </c:strCache>
                  </c:strRef>
                </c:tx>
                <c:spPr>
                  <a:solidFill>
                    <a:srgbClr val="C8F2F3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'Template-Gráfico'!$V$60:$W$60</c15:sqref>
                        </c15:fullRef>
                        <c15:formulaRef>
                          <c15:sqref>'Template-Gráfico'!$V$60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2E8-4CFA-A412-827E3910D22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'Template-Gráfico'!$S$61</c15:sqref>
                        </c15:formulaRef>
                      </c:ext>
                    </c:extLst>
                    <c:strCache>
                      <c:ptCount val="1"/>
                      <c:pt idx="0">
                        <c:v>Defectos de Calidad</c:v>
                      </c:pt>
                    </c:strCache>
                  </c:strRef>
                </c:tx>
                <c:spPr>
                  <a:solidFill>
                    <a:srgbClr val="9894F6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'Template-Gráfico'!$V$61:$W$61</c15:sqref>
                        </c15:fullRef>
                        <c15:formulaRef>
                          <c15:sqref>'Template-Gráfico'!$V$61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2E8-4CFA-A412-827E3910D22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'Template-Gráfico'!$S$62</c15:sqref>
                        </c15:formulaRef>
                      </c:ext>
                    </c:extLst>
                    <c:strCache>
                      <c:ptCount val="1"/>
                      <c:pt idx="0">
                        <c:v>Medición y Ajuste</c:v>
                      </c:pt>
                    </c:strCache>
                  </c:strRef>
                </c:tx>
                <c:spPr>
                  <a:solidFill>
                    <a:srgbClr val="FDFF00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'Template-Gráfico'!$V$48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'Template-Gráfico'!$V$62:$W$62</c15:sqref>
                        </c15:fullRef>
                        <c15:formulaRef>
                          <c15:sqref>'Template-Gráfico'!$V$62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2E8-4CFA-A412-827E3910D222}"/>
                  </c:ext>
                </c:extLst>
              </c15:ser>
            </c15:filteredBarSeries>
          </c:ext>
        </c:extLst>
      </c:barChart>
      <c:catAx>
        <c:axId val="484898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897680"/>
        <c:crosses val="autoZero"/>
        <c:auto val="1"/>
        <c:lblAlgn val="ctr"/>
        <c:lblOffset val="100"/>
        <c:noMultiLvlLbl val="0"/>
      </c:catAx>
      <c:valAx>
        <c:axId val="48489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89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25594312741E-2"/>
          <c:y val="0.88717116968654841"/>
          <c:w val="0.89999994881137457"/>
          <c:h val="9.4470299776493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Pérdidas en SP</a:t>
            </a:r>
          </a:p>
        </c:rich>
      </c:tx>
      <c:layout>
        <c:manualLayout>
          <c:xMode val="edge"/>
          <c:yMode val="edge"/>
          <c:x val="0.44571023360686046"/>
          <c:y val="2.0713658945527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4.5665424314881665E-2"/>
          <c:y val="0.12289117942968238"/>
          <c:w val="0.93940718644842602"/>
          <c:h val="0.720275433414090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'Template-Gráfico'!$S$49</c:f>
              <c:strCache>
                <c:ptCount val="1"/>
                <c:pt idx="0">
                  <c:v>Mantenimiento Planeado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'Template-Gráfico'!$T$48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'Template-Gráfico'!$T$49:$U$49</c15:sqref>
                  </c15:fullRef>
                </c:ext>
              </c:extLst>
              <c:f>'Template-Gráfico'!$T$49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9-4AE4-A989-C7AD83D957F8}"/>
            </c:ext>
          </c:extLst>
        </c:ser>
        <c:ser>
          <c:idx val="1"/>
          <c:order val="1"/>
          <c:tx>
            <c:strRef>
              <c:f>'Template-Gráfico'!$S$50</c:f>
              <c:strCache>
                <c:ptCount val="1"/>
                <c:pt idx="0">
                  <c:v>Breaks</c:v>
                </c:pt>
              </c:strCache>
            </c:strRef>
          </c:tx>
          <c:spPr>
            <a:solidFill>
              <a:srgbClr val="C0B98C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'Template-Gráfico'!$T$48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'Template-Gráfico'!$T$50:$U$50</c15:sqref>
                  </c15:fullRef>
                </c:ext>
              </c:extLst>
              <c:f>'Template-Gráfico'!$T$50</c:f>
              <c:numCache>
                <c:formatCode>0.000%</c:formatCode>
                <c:ptCount val="1"/>
                <c:pt idx="0">
                  <c:v>2.9247759298497546E-3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A9-4AE4-A989-C7AD83D957F8}"/>
            </c:ext>
          </c:extLst>
        </c:ser>
        <c:ser>
          <c:idx val="2"/>
          <c:order val="2"/>
          <c:tx>
            <c:strRef>
              <c:f>'Template-Gráfico'!$S$51</c:f>
              <c:strCache>
                <c:ptCount val="1"/>
                <c:pt idx="0">
                  <c:v>Limpieza y Sanitización</c:v>
                </c:pt>
              </c:strCache>
            </c:strRef>
          </c:tx>
          <c:spPr>
            <a:solidFill>
              <a:srgbClr val="8DC7D8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'Template-Gráfico'!$T$48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'Template-Gráfico'!$T$51:$U$51</c15:sqref>
                  </c15:fullRef>
                </c:ext>
              </c:extLst>
              <c:f>'Template-Gráfico'!$T$51</c:f>
              <c:numCache>
                <c:formatCode>0.000%</c:formatCode>
                <c:ptCount val="1"/>
                <c:pt idx="0">
                  <c:v>3.1685072573372341E-3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A9-4AE4-A989-C7AD83D957F8}"/>
            </c:ext>
          </c:extLst>
        </c:ser>
        <c:ser>
          <c:idx val="3"/>
          <c:order val="3"/>
          <c:tx>
            <c:strRef>
              <c:f>'Template-Gráfico'!$S$52</c:f>
              <c:strCache>
                <c:ptCount val="1"/>
                <c:pt idx="0">
                  <c:v>Change Over</c:v>
                </c:pt>
              </c:strCache>
            </c:strRef>
          </c:tx>
          <c:spPr>
            <a:solidFill>
              <a:srgbClr val="7F7403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'Template-Gráfico'!$T$48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'Template-Gráfico'!$T$52:$U$52</c15:sqref>
                  </c15:fullRef>
                </c:ext>
              </c:extLst>
              <c:f>'Template-Gráfico'!$T$52</c:f>
              <c:numCache>
                <c:formatCode>0.000%</c:formatCode>
                <c:ptCount val="1"/>
                <c:pt idx="0">
                  <c:v>1.0212342621725396E-2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A9-4AE4-A989-C7AD83D957F8}"/>
            </c:ext>
          </c:extLst>
        </c:ser>
        <c:ser>
          <c:idx val="4"/>
          <c:order val="4"/>
          <c:tx>
            <c:strRef>
              <c:f>'Template-Gráfico'!$S$53</c:f>
              <c:strCache>
                <c:ptCount val="1"/>
                <c:pt idx="0">
                  <c:v>Preparación y Cierre de Línea</c:v>
                </c:pt>
              </c:strCache>
            </c:strRef>
          </c:tx>
          <c:spPr>
            <a:solidFill>
              <a:srgbClr val="0AEF0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'Template-Gráfico'!$T$48</c:f>
              <c:strCache>
                <c:ptCount val="1"/>
                <c:pt idx="0">
                  <c:v>Pérdidas en SP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'Template-Gráfico'!$T$53:$U$53</c15:sqref>
                  </c15:fullRef>
                </c:ext>
              </c:extLst>
              <c:f>'Template-Gráfico'!$T$53</c:f>
              <c:numCache>
                <c:formatCode>0.000%</c:formatCode>
                <c:ptCount val="1"/>
                <c:pt idx="0">
                  <c:v>1.8036118234073487E-2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A9-4AE4-A989-C7AD83D957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896896"/>
        <c:axId val="484896504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'Template-Gráfico'!$S$54</c15:sqref>
                        </c15:formulaRef>
                      </c:ext>
                    </c:extLst>
                    <c:strCache>
                      <c:ptCount val="1"/>
                      <c:pt idx="0">
                        <c:v>Falla de Equipos (Breakdown)</c:v>
                      </c:pt>
                    </c:strCache>
                  </c:strRef>
                </c:tx>
                <c:spPr>
                  <a:solidFill>
                    <a:srgbClr val="F3C296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5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'Template-Gráfico'!$T$54:$U$54</c15:sqref>
                        </c15:fullRef>
                        <c15:formulaRef>
                          <c15:sqref>'Template-Gráfico'!$T$54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AA9-4AE4-A989-C7AD83D957F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'Template-Gráfico'!$S$55</c15:sqref>
                        </c15:formulaRef>
                      </c:ext>
                    </c:extLst>
                    <c:strCache>
                      <c:ptCount val="1"/>
                      <c:pt idx="0">
                        <c:v>Falla en área de procesos</c:v>
                      </c:pt>
                    </c:strCache>
                  </c:strRef>
                </c:tx>
                <c:spPr>
                  <a:solidFill>
                    <a:srgbClr val="FA690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'Template-Gráfico'!$T$55:$U$55</c15:sqref>
                        </c15:fullRef>
                        <c15:formulaRef>
                          <c15:sqref>'Template-Gráfico'!$T$55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AA9-4AE4-A989-C7AD83D957F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'Template-Gráfico'!$S$56</c15:sqref>
                        </c15:formulaRef>
                      </c:ext>
                    </c:extLst>
                    <c:strCache>
                      <c:ptCount val="1"/>
                      <c:pt idx="0">
                        <c:v>Falta de Operadores</c:v>
                      </c:pt>
                    </c:strCache>
                  </c:strRef>
                </c:tx>
                <c:spPr>
                  <a:solidFill>
                    <a:srgbClr val="F2EDE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'Template-Gráfico'!$T$56:$U$56</c15:sqref>
                        </c15:fullRef>
                        <c15:formulaRef>
                          <c15:sqref>'Template-Gráfico'!$T$56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AA9-4AE4-A989-C7AD83D957F8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'Template-Gráfico'!$S$57</c15:sqref>
                        </c15:formulaRef>
                      </c:ext>
                    </c:extLst>
                    <c:strCache>
                      <c:ptCount val="1"/>
                      <c:pt idx="0">
                        <c:v>Disponibilidad de Materiales en la Línea/Site</c:v>
                      </c:pt>
                    </c:strCache>
                  </c:strRef>
                </c:tx>
                <c:spPr>
                  <a:solidFill>
                    <a:srgbClr val="070074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'Template-Gráfico'!$T$57:$U$57</c15:sqref>
                        </c15:fullRef>
                        <c15:formulaRef>
                          <c15:sqref>'Template-Gráfico'!$T$57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AA9-4AE4-A989-C7AD83D957F8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'Template-Gráfico'!$S$58</c15:sqref>
                        </c15:formulaRef>
                      </c:ext>
                    </c:extLst>
                    <c:strCache>
                      <c:ptCount val="1"/>
                      <c:pt idx="0">
                        <c:v>Cambio de Piezas</c:v>
                      </c:pt>
                    </c:strCache>
                  </c:strRef>
                </c:tx>
                <c:spPr>
                  <a:solidFill>
                    <a:srgbClr val="F8C319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'Template-Gráfico'!$T$58:$U$58</c15:sqref>
                        </c15:fullRef>
                        <c15:formulaRef>
                          <c15:sqref>'Template-Gráfico'!$T$58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AA9-4AE4-A989-C7AD83D957F8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'Template-Gráfico'!$S$59</c15:sqref>
                        </c15:formulaRef>
                      </c:ext>
                    </c:extLst>
                    <c:strCache>
                      <c:ptCount val="1"/>
                      <c:pt idx="0">
                        <c:v>Pequeñas Paradas</c:v>
                      </c:pt>
                    </c:strCache>
                  </c:strRef>
                </c:tx>
                <c:spPr>
                  <a:solidFill>
                    <a:srgbClr val="5F0262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'Template-Gráfico'!$T$59:$U$59</c15:sqref>
                        </c15:fullRef>
                        <c15:formulaRef>
                          <c15:sqref>'Template-Gráfico'!$T$59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AA9-4AE4-A989-C7AD83D957F8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'Template-Gráfico'!$S$60</c15:sqref>
                        </c15:formulaRef>
                      </c:ext>
                    </c:extLst>
                    <c:strCache>
                      <c:ptCount val="1"/>
                      <c:pt idx="0">
                        <c:v>Reducciones de Velocidad</c:v>
                      </c:pt>
                    </c:strCache>
                  </c:strRef>
                </c:tx>
                <c:spPr>
                  <a:solidFill>
                    <a:srgbClr val="C8F2F3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'Template-Gráfico'!$T$60:$U$60</c15:sqref>
                        </c15:fullRef>
                        <c15:formulaRef>
                          <c15:sqref>'Template-Gráfico'!$T$60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AA9-4AE4-A989-C7AD83D957F8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'Template-Gráfico'!$S$61</c15:sqref>
                        </c15:formulaRef>
                      </c:ext>
                    </c:extLst>
                    <c:strCache>
                      <c:ptCount val="1"/>
                      <c:pt idx="0">
                        <c:v>Defectos de Calidad</c:v>
                      </c:pt>
                    </c:strCache>
                  </c:strRef>
                </c:tx>
                <c:spPr>
                  <a:solidFill>
                    <a:srgbClr val="9894F6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'Template-Gráfico'!$T$61:$U$61</c15:sqref>
                        </c15:fullRef>
                        <c15:formulaRef>
                          <c15:sqref>'Template-Gráfico'!$T$61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AA9-4AE4-A989-C7AD83D957F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'Template-Gráfico'!$S$62</c15:sqref>
                        </c15:formulaRef>
                      </c:ext>
                    </c:extLst>
                    <c:strCache>
                      <c:ptCount val="1"/>
                      <c:pt idx="0">
                        <c:v>Medición y Ajuste</c:v>
                      </c:pt>
                    </c:strCache>
                  </c:strRef>
                </c:tx>
                <c:spPr>
                  <a:solidFill>
                    <a:srgbClr val="FDFF00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'Template-Gráfico'!$T$48</c15:sqref>
                        </c15:formulaRef>
                      </c:ext>
                    </c:extLst>
                    <c:strCache>
                      <c:ptCount val="1"/>
                      <c:pt idx="0">
                        <c:v>Pérdidas en SP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'Template-Gráfico'!$T$62:$U$62</c15:sqref>
                        </c15:fullRef>
                        <c15:formulaRef>
                          <c15:sqref>'Template-Gráfico'!$T$62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AA9-4AE4-A989-C7AD83D957F8}"/>
                  </c:ext>
                </c:extLst>
              </c15:ser>
            </c15:filteredBarSeries>
          </c:ext>
        </c:extLst>
      </c:barChart>
      <c:catAx>
        <c:axId val="4848968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896504"/>
        <c:crosses val="autoZero"/>
        <c:auto val="1"/>
        <c:lblAlgn val="ctr"/>
        <c:lblOffset val="100"/>
        <c:noMultiLvlLbl val="0"/>
      </c:catAx>
      <c:valAx>
        <c:axId val="48489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89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756405460043314"/>
          <c:y val="0.86498888359203285"/>
          <c:w val="0.49435907644678456"/>
          <c:h val="0.11725655159751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Pérdidas en MP</a:t>
            </a:r>
          </a:p>
        </c:rich>
      </c:tx>
      <c:layout>
        <c:manualLayout>
          <c:xMode val="edge"/>
          <c:yMode val="edge"/>
          <c:x val="0.44571023360686046"/>
          <c:y val="2.0713658945527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4.5665424314881665E-2"/>
          <c:y val="0.12289117942968238"/>
          <c:w val="0.93940718644842602"/>
          <c:h val="0.70843905687378927"/>
        </c:manualLayout>
      </c:layout>
      <c:barChart>
        <c:barDir val="col"/>
        <c:grouping val="stacked"/>
        <c:varyColors val="0"/>
        <c:ser>
          <c:idx val="5"/>
          <c:order val="5"/>
          <c:tx>
            <c:strRef>
              <c:f>'Template-Gráfico'!$S$54</c:f>
              <c:strCache>
                <c:ptCount val="1"/>
                <c:pt idx="0">
                  <c:v>Falla de Equipos (Breakdown)</c:v>
                </c:pt>
              </c:strCache>
            </c:strRef>
          </c:tx>
          <c:spPr>
            <a:solidFill>
              <a:srgbClr val="F3C296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'Template-Gráfico'!$T$54:$U$54</c15:sqref>
                  </c15:fullRef>
                </c:ext>
              </c:extLst>
              <c:f>'Template-Gráfico'!$U$54</c:f>
              <c:numCache>
                <c:formatCode>0.000%</c:formatCode>
                <c:ptCount val="1"/>
                <c:pt idx="0">
                  <c:v>1.4623879649248764E-3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A9-4AE4-A989-C7AD83D957F8}"/>
            </c:ext>
          </c:extLst>
        </c:ser>
        <c:ser>
          <c:idx val="6"/>
          <c:order val="6"/>
          <c:tx>
            <c:strRef>
              <c:f>'Template-Gráfico'!$S$55</c:f>
              <c:strCache>
                <c:ptCount val="1"/>
                <c:pt idx="0">
                  <c:v>Falla en área de procesos</c:v>
                </c:pt>
              </c:strCache>
            </c:strRef>
          </c:tx>
          <c:spPr>
            <a:solidFill>
              <a:srgbClr val="FA690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'Template-Gráfico'!$T$55:$U$55</c15:sqref>
                  </c15:fullRef>
                </c:ext>
              </c:extLst>
              <c:f>'Template-Gráfico'!$U$55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A9-4AE4-A989-C7AD83D957F8}"/>
            </c:ext>
          </c:extLst>
        </c:ser>
        <c:ser>
          <c:idx val="7"/>
          <c:order val="7"/>
          <c:tx>
            <c:strRef>
              <c:f>'Template-Gráfico'!$S$56</c:f>
              <c:strCache>
                <c:ptCount val="1"/>
                <c:pt idx="0">
                  <c:v>Falta de Operadores</c:v>
                </c:pt>
              </c:strCache>
            </c:strRef>
          </c:tx>
          <c:spPr>
            <a:solidFill>
              <a:srgbClr val="F2EDE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'Template-Gráfico'!$T$56:$U$56</c15:sqref>
                  </c15:fullRef>
                </c:ext>
              </c:extLst>
              <c:f>'Template-Gráfico'!$U$56</c:f>
              <c:numCache>
                <c:formatCode>0.000%</c:formatCode>
                <c:ptCount val="1"/>
                <c:pt idx="0">
                  <c:v>3.6559699123121933E-4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A9-4AE4-A989-C7AD83D957F8}"/>
            </c:ext>
          </c:extLst>
        </c:ser>
        <c:ser>
          <c:idx val="8"/>
          <c:order val="8"/>
          <c:tx>
            <c:strRef>
              <c:f>'Template-Gráfico'!$S$57</c:f>
              <c:strCache>
                <c:ptCount val="1"/>
                <c:pt idx="0">
                  <c:v>Disponibilidad de Materiales en la Línea/Site</c:v>
                </c:pt>
              </c:strCache>
            </c:strRef>
          </c:tx>
          <c:spPr>
            <a:solidFill>
              <a:srgbClr val="070074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'Template-Gráfico'!$T$57:$U$57</c15:sqref>
                  </c15:fullRef>
                </c:ext>
              </c:extLst>
              <c:f>'Template-Gráfico'!$U$57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A9-4AE4-A989-C7AD83D957F8}"/>
            </c:ext>
          </c:extLst>
        </c:ser>
        <c:ser>
          <c:idx val="9"/>
          <c:order val="9"/>
          <c:tx>
            <c:strRef>
              <c:f>'Template-Gráfico'!$S$58</c:f>
              <c:strCache>
                <c:ptCount val="1"/>
                <c:pt idx="0">
                  <c:v>Cambio de Piezas</c:v>
                </c:pt>
              </c:strCache>
            </c:strRef>
          </c:tx>
          <c:spPr>
            <a:solidFill>
              <a:srgbClr val="F8C319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'Template-Gráfico'!$T$58:$U$58</c15:sqref>
                  </c15:fullRef>
                </c:ext>
              </c:extLst>
              <c:f>'Template-Gráfico'!$U$58</c:f>
              <c:numCache>
                <c:formatCode>0.000%</c:formatCode>
                <c:ptCount val="1"/>
                <c:pt idx="0">
                  <c:v>3.6559699123121786E-4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A9-4AE4-A989-C7AD83D957F8}"/>
            </c:ext>
          </c:extLst>
        </c:ser>
        <c:ser>
          <c:idx val="10"/>
          <c:order val="10"/>
          <c:tx>
            <c:strRef>
              <c:f>'Template-Gráfico'!$S$59</c:f>
              <c:strCache>
                <c:ptCount val="1"/>
                <c:pt idx="0">
                  <c:v>Pequeñas Paradas</c:v>
                </c:pt>
              </c:strCache>
            </c:strRef>
          </c:tx>
          <c:spPr>
            <a:solidFill>
              <a:srgbClr val="5F0262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'Template-Gráfico'!$T$59:$U$59</c15:sqref>
                  </c15:fullRef>
                </c:ext>
              </c:extLst>
              <c:f>'Template-Gráfico'!$U$59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A9-4AE4-A989-C7AD83D957F8}"/>
            </c:ext>
          </c:extLst>
        </c:ser>
        <c:ser>
          <c:idx val="11"/>
          <c:order val="11"/>
          <c:tx>
            <c:strRef>
              <c:f>'Template-Gráfico'!$S$60</c:f>
              <c:strCache>
                <c:ptCount val="1"/>
                <c:pt idx="0">
                  <c:v>Reducciones de Velocidad</c:v>
                </c:pt>
              </c:strCache>
            </c:strRef>
          </c:tx>
          <c:spPr>
            <a:solidFill>
              <a:srgbClr val="C8F2F3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'Template-Gráfico'!$T$60:$U$60</c15:sqref>
                  </c15:fullRef>
                </c:ext>
              </c:extLst>
              <c:f>'Template-Gráfico'!$U$60</c:f>
              <c:numCache>
                <c:formatCode>0.000%</c:formatCode>
                <c:ptCount val="1"/>
                <c:pt idx="0">
                  <c:v>4.0946863017896542E-3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A9-4AE4-A989-C7AD83D957F8}"/>
            </c:ext>
          </c:extLst>
        </c:ser>
        <c:ser>
          <c:idx val="12"/>
          <c:order val="12"/>
          <c:tx>
            <c:strRef>
              <c:f>'Template-Gráfico'!$S$61</c:f>
              <c:strCache>
                <c:ptCount val="1"/>
                <c:pt idx="0">
                  <c:v>Defectos de Calidad</c:v>
                </c:pt>
              </c:strCache>
            </c:strRef>
          </c:tx>
          <c:spPr>
            <a:solidFill>
              <a:srgbClr val="9894F6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'Template-Gráfico'!$T$61:$U$61</c15:sqref>
                  </c15:fullRef>
                </c:ext>
              </c:extLst>
              <c:f>'Template-Gráfico'!$U$61</c:f>
              <c:numCache>
                <c:formatCode>0.000%</c:formatCode>
                <c:ptCount val="1"/>
                <c:pt idx="0">
                  <c:v>5.3620892047245448E-4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A9-4AE4-A989-C7AD83D957F8}"/>
            </c:ext>
          </c:extLst>
        </c:ser>
        <c:ser>
          <c:idx val="13"/>
          <c:order val="13"/>
          <c:tx>
            <c:strRef>
              <c:f>'Template-Gráfico'!$S$62</c:f>
              <c:strCache>
                <c:ptCount val="1"/>
                <c:pt idx="0">
                  <c:v>Medición y Ajuste</c:v>
                </c:pt>
              </c:strCache>
            </c:strRef>
          </c:tx>
          <c:spPr>
            <a:solidFill>
              <a:srgbClr val="FDFF00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'Template-Gráfico'!$T$48:$U$48</c15:sqref>
                  </c15:fullRef>
                </c:ext>
              </c:extLst>
              <c:f>'Template-Gráfico'!$U$48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'Template-Gráfico'!$T$62:$U$62</c15:sqref>
                  </c15:fullRef>
                </c:ext>
              </c:extLst>
              <c:f>'Template-Gráfico'!$U$62</c:f>
              <c:numCache>
                <c:formatCode>0.000%</c:formatCode>
                <c:ptCount val="1"/>
                <c:pt idx="0">
                  <c:v>1.8279849561560944E-3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A9-4AE4-A989-C7AD83D957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898464"/>
        <c:axId val="4848957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'Template-Gráfico'!$S$49</c15:sqref>
                        </c15:formulaRef>
                      </c:ext>
                    </c:extLst>
                    <c:strCache>
                      <c:ptCount val="1"/>
                      <c:pt idx="0">
                        <c:v>Mantenimiento Planeado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'Template-Gráfico'!$U$48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'Template-Gráfico'!$T$49:$U$49</c15:sqref>
                        </c15:fullRef>
                        <c15:formulaRef>
                          <c15:sqref>'Template-Gráfico'!$U$49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AA9-4AE4-A989-C7AD83D957F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'Template-Gráfico'!$S$50</c15:sqref>
                        </c15:formulaRef>
                      </c:ext>
                    </c:extLst>
                    <c:strCache>
                      <c:ptCount val="1"/>
                      <c:pt idx="0">
                        <c:v>Breaks</c:v>
                      </c:pt>
                    </c:strCache>
                  </c:strRef>
                </c:tx>
                <c:spPr>
                  <a:solidFill>
                    <a:srgbClr val="C0B98C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'Template-Gráfico'!$U$48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'Template-Gráfico'!$T$50:$U$50</c15:sqref>
                        </c15:fullRef>
                        <c15:formulaRef>
                          <c15:sqref>'Template-Gráfico'!$U$50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A9-4AE4-A989-C7AD83D957F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'Template-Gráfico'!$S$51</c15:sqref>
                        </c15:formulaRef>
                      </c:ext>
                    </c:extLst>
                    <c:strCache>
                      <c:ptCount val="1"/>
                      <c:pt idx="0">
                        <c:v>Limpieza y Sanitización</c:v>
                      </c:pt>
                    </c:strCache>
                  </c:strRef>
                </c:tx>
                <c:spPr>
                  <a:solidFill>
                    <a:srgbClr val="8DC7D8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'Template-Gráfico'!$U$48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'Template-Gráfico'!$T$51:$U$51</c15:sqref>
                        </c15:fullRef>
                        <c15:formulaRef>
                          <c15:sqref>'Template-Gráfico'!$U$51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A9-4AE4-A989-C7AD83D957F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'Template-Gráfico'!$S$52</c15:sqref>
                        </c15:formulaRef>
                      </c:ext>
                    </c:extLst>
                    <c:strCache>
                      <c:ptCount val="1"/>
                      <c:pt idx="0">
                        <c:v>Change Over</c:v>
                      </c:pt>
                    </c:strCache>
                  </c:strRef>
                </c:tx>
                <c:spPr>
                  <a:solidFill>
                    <a:srgbClr val="7F7403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'Template-Gráfico'!$U$48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'Template-Gráfico'!$T$52:$U$52</c15:sqref>
                        </c15:fullRef>
                        <c15:formulaRef>
                          <c15:sqref>'Template-Gráfico'!$U$52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A9-4AE4-A989-C7AD83D957F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'Template-Gráfico'!$S$53</c15:sqref>
                        </c15:formulaRef>
                      </c:ext>
                    </c:extLst>
                    <c:strCache>
                      <c:ptCount val="1"/>
                      <c:pt idx="0">
                        <c:v>Preparación y Cierre de Línea</c:v>
                      </c:pt>
                    </c:strCache>
                  </c:strRef>
                </c:tx>
                <c:spPr>
                  <a:solidFill>
                    <a:srgbClr val="0AEF0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5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'Template-Gráfico'!$T$48:$U$48</c15:sqref>
                        </c15:fullRef>
                        <c15:formulaRef>
                          <c15:sqref>'Template-Gráfico'!$U$48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'Template-Gráfico'!$T$53:$U$53</c15:sqref>
                        </c15:fullRef>
                        <c15:formulaRef>
                          <c15:sqref>'Template-Gráfico'!$U$53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A9-4AE4-A989-C7AD83D957F8}"/>
                  </c:ext>
                </c:extLst>
              </c15:ser>
            </c15:filteredBarSeries>
          </c:ext>
        </c:extLst>
      </c:barChart>
      <c:catAx>
        <c:axId val="484898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895720"/>
        <c:crosses val="autoZero"/>
        <c:auto val="1"/>
        <c:lblAlgn val="ctr"/>
        <c:lblOffset val="100"/>
        <c:noMultiLvlLbl val="0"/>
      </c:catAx>
      <c:valAx>
        <c:axId val="48489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89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498888359203285"/>
          <c:w val="1"/>
          <c:h val="0.11725655159751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sz="1600" b="1" i="0" u="none" strike="noStrike" baseline="0">
                <a:effectLst/>
              </a:rPr>
              <a:t>Pérdidas en MP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0513263228804458E-2"/>
          <c:y val="0.120952118687659"/>
          <c:w val="0.88564990017364886"/>
          <c:h val="0.73562005455037383"/>
        </c:manualLayout>
      </c:layout>
      <c:barChart>
        <c:barDir val="col"/>
        <c:grouping val="stacked"/>
        <c:varyColors val="0"/>
        <c:ser>
          <c:idx val="5"/>
          <c:order val="5"/>
          <c:tx>
            <c:strRef>
              <c:f>'Template-Gráfico'!$S$54</c:f>
              <c:strCache>
                <c:ptCount val="1"/>
                <c:pt idx="0">
                  <c:v>Falla de Equipos (Breakdown)</c:v>
                </c:pt>
              </c:strCache>
              <c:extLst xmlns:c15="http://schemas.microsoft.com/office/drawing/2012/chart"/>
            </c:strRef>
          </c:tx>
          <c:spPr>
            <a:solidFill>
              <a:srgbClr val="F3C296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'Template-Gráfico'!$V$54:$W$54</c15:sqref>
                  </c15:fullRef>
                </c:ext>
              </c:extLst>
              <c:f>'Template-Gráfico'!$W$54</c:f>
              <c:numCache>
                <c:formatCode>0.000%</c:formatCode>
                <c:ptCount val="1"/>
                <c:pt idx="0">
                  <c:v>2.2636062066368749E-2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B2E8-4CFA-A412-827E3910D222}"/>
            </c:ext>
          </c:extLst>
        </c:ser>
        <c:ser>
          <c:idx val="6"/>
          <c:order val="6"/>
          <c:tx>
            <c:strRef>
              <c:f>'Template-Gráfico'!$S$55</c:f>
              <c:strCache>
                <c:ptCount val="1"/>
                <c:pt idx="0">
                  <c:v>Falla en área de procesos</c:v>
                </c:pt>
              </c:strCache>
              <c:extLst xmlns:c15="http://schemas.microsoft.com/office/drawing/2012/chart"/>
            </c:strRef>
          </c:tx>
          <c:spPr>
            <a:solidFill>
              <a:srgbClr val="FA690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'Template-Gráfico'!$V$55:$W$55</c15:sqref>
                  </c15:fullRef>
                </c:ext>
              </c:extLst>
              <c:f>'Template-Gráfico'!$W$55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B2E8-4CFA-A412-827E3910D222}"/>
            </c:ext>
          </c:extLst>
        </c:ser>
        <c:ser>
          <c:idx val="7"/>
          <c:order val="7"/>
          <c:tx>
            <c:strRef>
              <c:f>'Template-Gráfico'!$S$56</c:f>
              <c:strCache>
                <c:ptCount val="1"/>
                <c:pt idx="0">
                  <c:v>Falta de Operadores</c:v>
                </c:pt>
              </c:strCache>
              <c:extLst xmlns:c15="http://schemas.microsoft.com/office/drawing/2012/chart"/>
            </c:strRef>
          </c:tx>
          <c:spPr>
            <a:solidFill>
              <a:srgbClr val="F2EDE7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'Template-Gráfico'!$V$56:$W$56</c15:sqref>
                  </c15:fullRef>
                </c:ext>
              </c:extLst>
              <c:f>'Template-Gráfico'!$W$56</c:f>
              <c:numCache>
                <c:formatCode>0.000%</c:formatCode>
                <c:ptCount val="1"/>
                <c:pt idx="0">
                  <c:v>3.3439637143499287E-3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B2E8-4CFA-A412-827E3910D222}"/>
            </c:ext>
          </c:extLst>
        </c:ser>
        <c:ser>
          <c:idx val="8"/>
          <c:order val="8"/>
          <c:tx>
            <c:strRef>
              <c:f>'Template-Gráfico'!$S$57</c:f>
              <c:strCache>
                <c:ptCount val="1"/>
                <c:pt idx="0">
                  <c:v>Disponibilidad de Materiales en la Línea/Site</c:v>
                </c:pt>
              </c:strCache>
              <c:extLst xmlns:c15="http://schemas.microsoft.com/office/drawing/2012/chart"/>
            </c:strRef>
          </c:tx>
          <c:spPr>
            <a:solidFill>
              <a:srgbClr val="070074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'Template-Gráfico'!$V$57:$W$57</c15:sqref>
                  </c15:fullRef>
                </c:ext>
              </c:extLst>
              <c:f>'Template-Gráfico'!$W$57</c:f>
              <c:numCache>
                <c:formatCode>0.000%</c:formatCode>
                <c:ptCount val="1"/>
                <c:pt idx="0">
                  <c:v>7.7168393408075277E-3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B2E8-4CFA-A412-827E3910D222}"/>
            </c:ext>
          </c:extLst>
        </c:ser>
        <c:ser>
          <c:idx val="9"/>
          <c:order val="9"/>
          <c:tx>
            <c:strRef>
              <c:f>'Template-Gráfico'!$S$58</c:f>
              <c:strCache>
                <c:ptCount val="1"/>
                <c:pt idx="0">
                  <c:v>Cambio de Piezas</c:v>
                </c:pt>
              </c:strCache>
              <c:extLst xmlns:c15="http://schemas.microsoft.com/office/drawing/2012/chart"/>
            </c:strRef>
          </c:tx>
          <c:spPr>
            <a:solidFill>
              <a:srgbClr val="F8C319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'Template-Gráfico'!$V$58:$W$58</c15:sqref>
                  </c15:fullRef>
                </c:ext>
              </c:extLst>
              <c:f>'Template-Gráfico'!$W$58</c:f>
              <c:numCache>
                <c:formatCode>0.000%</c:formatCode>
                <c:ptCount val="1"/>
                <c:pt idx="0">
                  <c:v>4.2013903077729956E-3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B2E8-4CFA-A412-827E3910D222}"/>
            </c:ext>
          </c:extLst>
        </c:ser>
        <c:ser>
          <c:idx val="10"/>
          <c:order val="10"/>
          <c:tx>
            <c:strRef>
              <c:f>'Template-Gráfico'!$S$59</c:f>
              <c:strCache>
                <c:ptCount val="1"/>
                <c:pt idx="0">
                  <c:v>Pequeñas Paradas</c:v>
                </c:pt>
              </c:strCache>
              <c:extLst xmlns:c15="http://schemas.microsoft.com/office/drawing/2012/chart"/>
            </c:strRef>
          </c:tx>
          <c:spPr>
            <a:solidFill>
              <a:srgbClr val="5F0262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'Template-Gráfico'!$V$59:$W$59</c15:sqref>
                  </c15:fullRef>
                </c:ext>
              </c:extLst>
              <c:f>'Template-Gráfico'!$W$59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B2E8-4CFA-A412-827E3910D222}"/>
            </c:ext>
          </c:extLst>
        </c:ser>
        <c:ser>
          <c:idx val="11"/>
          <c:order val="11"/>
          <c:tx>
            <c:strRef>
              <c:f>'Template-Gráfico'!$S$60</c:f>
              <c:strCache>
                <c:ptCount val="1"/>
                <c:pt idx="0">
                  <c:v>Reducciones de Velocidad</c:v>
                </c:pt>
              </c:strCache>
              <c:extLst xmlns:c15="http://schemas.microsoft.com/office/drawing/2012/chart"/>
            </c:strRef>
          </c:tx>
          <c:spPr>
            <a:solidFill>
              <a:srgbClr val="C8F2F3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'Template-Gráfico'!$V$60:$W$60</c15:sqref>
                  </c15:fullRef>
                </c:ext>
              </c:extLst>
              <c:f>'Template-Gráfico'!$W$60</c:f>
              <c:numCache>
                <c:formatCode>0.000%</c:formatCode>
                <c:ptCount val="1"/>
                <c:pt idx="0">
                  <c:v>2.5722797802691673E-4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B2E8-4CFA-A412-827E3910D222}"/>
            </c:ext>
          </c:extLst>
        </c:ser>
        <c:ser>
          <c:idx val="12"/>
          <c:order val="12"/>
          <c:tx>
            <c:strRef>
              <c:f>'Template-Gráfico'!$S$61</c:f>
              <c:strCache>
                <c:ptCount val="1"/>
                <c:pt idx="0">
                  <c:v>Defectos de Calidad</c:v>
                </c:pt>
              </c:strCache>
              <c:extLst xmlns:c15="http://schemas.microsoft.com/office/drawing/2012/chart"/>
            </c:strRef>
          </c:tx>
          <c:spPr>
            <a:solidFill>
              <a:srgbClr val="9894F6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'Template-Gráfico'!$V$61:$W$61</c15:sqref>
                  </c15:fullRef>
                </c:ext>
              </c:extLst>
              <c:f>'Template-Gráfico'!$W$61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B2E8-4CFA-A412-827E3910D222}"/>
            </c:ext>
          </c:extLst>
        </c:ser>
        <c:ser>
          <c:idx val="13"/>
          <c:order val="13"/>
          <c:tx>
            <c:strRef>
              <c:f>'Template-Gráfico'!$S$62</c:f>
              <c:strCache>
                <c:ptCount val="1"/>
                <c:pt idx="0">
                  <c:v>Medición y Ajuste</c:v>
                </c:pt>
              </c:strCache>
              <c:extLst xmlns:c15="http://schemas.microsoft.com/office/drawing/2012/chart"/>
            </c:strRef>
          </c:tx>
          <c:spPr>
            <a:solidFill>
              <a:srgbClr val="FDFF00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'Template-Gráfico'!$V$48:$W$48</c15:sqref>
                  </c15:fullRef>
                </c:ext>
              </c:extLst>
              <c:f>'Template-Gráfico'!$W$48</c:f>
              <c:strCache>
                <c:ptCount val="1"/>
                <c:pt idx="0">
                  <c:v>Pérdidas en MP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'Template-Gráfico'!$V$62:$W$62</c15:sqref>
                  </c15:fullRef>
                </c:ext>
              </c:extLst>
              <c:f>'Template-Gráfico'!$W$62</c:f>
              <c:numCache>
                <c:formatCode>0.000%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B2E8-4CFA-A412-827E3910D2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4894936"/>
        <c:axId val="4848945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'Template-Gráfico'!$S$49</c15:sqref>
                        </c15:formulaRef>
                      </c:ext>
                    </c:extLst>
                    <c:strCache>
                      <c:ptCount val="1"/>
                      <c:pt idx="0">
                        <c:v>Mantenimiento Planeado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'Template-Gráfico'!$W$48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'Template-Gráfico'!$V$49:$W$49</c15:sqref>
                        </c15:fullRef>
                        <c15:formulaRef>
                          <c15:sqref>'Template-Gráfico'!$W$49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2E8-4CFA-A412-827E3910D22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'Template-Gráfico'!$S$50</c15:sqref>
                        </c15:formulaRef>
                      </c:ext>
                    </c:extLst>
                    <c:strCache>
                      <c:ptCount val="1"/>
                      <c:pt idx="0">
                        <c:v>Breaks</c:v>
                      </c:pt>
                    </c:strCache>
                  </c:strRef>
                </c:tx>
                <c:spPr>
                  <a:solidFill>
                    <a:srgbClr val="C0B98C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'Template-Gráfico'!$W$48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'Template-Gráfico'!$V$50:$W$50</c15:sqref>
                        </c15:fullRef>
                        <c15:formulaRef>
                          <c15:sqref>'Template-Gráfico'!$W$50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2E8-4CFA-A412-827E3910D22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'Template-Gráfico'!$S$51</c15:sqref>
                        </c15:formulaRef>
                      </c:ext>
                    </c:extLst>
                    <c:strCache>
                      <c:ptCount val="1"/>
                      <c:pt idx="0">
                        <c:v>Limpieza y Sanitización</c:v>
                      </c:pt>
                    </c:strCache>
                  </c:strRef>
                </c:tx>
                <c:spPr>
                  <a:solidFill>
                    <a:srgbClr val="8DC7D8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'Template-Gráfico'!$W$48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'Template-Gráfico'!$V$51:$W$51</c15:sqref>
                        </c15:fullRef>
                        <c15:formulaRef>
                          <c15:sqref>'Template-Gráfico'!$W$51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8-4CFA-A412-827E3910D22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'Template-Gráfico'!$S$52</c15:sqref>
                        </c15:formulaRef>
                      </c:ext>
                    </c:extLst>
                    <c:strCache>
                      <c:ptCount val="1"/>
                      <c:pt idx="0">
                        <c:v>Change Over</c:v>
                      </c:pt>
                    </c:strCache>
                  </c:strRef>
                </c:tx>
                <c:spPr>
                  <a:solidFill>
                    <a:srgbClr val="7F7403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'Template-Gráfico'!$W$48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'Template-Gráfico'!$V$52:$W$52</c15:sqref>
                        </c15:fullRef>
                        <c15:formulaRef>
                          <c15:sqref>'Template-Gráfico'!$W$52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2E8-4CFA-A412-827E3910D22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'Template-Gráfico'!$S$53</c15:sqref>
                        </c15:formulaRef>
                      </c:ext>
                    </c:extLst>
                    <c:strCache>
                      <c:ptCount val="1"/>
                      <c:pt idx="0">
                        <c:v>Preparación y Cierre de Línea</c:v>
                      </c:pt>
                    </c:strCache>
                  </c:strRef>
                </c:tx>
                <c:spPr>
                  <a:solidFill>
                    <a:srgbClr val="0AEF07"/>
                  </a:solidFill>
                  <a:ln w="9525" cap="flat" cmpd="sng" algn="ctr">
                    <a:solidFill>
                      <a:srgbClr val="00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numFmt formatCode="0.00%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rgbClr val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C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'Template-Gráfico'!$V$48:$W$48</c15:sqref>
                        </c15:fullRef>
                        <c15:formulaRef>
                          <c15:sqref>'Template-Gráfico'!$W$48</c15:sqref>
                        </c15:formulaRef>
                      </c:ext>
                    </c:extLst>
                    <c:strCache>
                      <c:ptCount val="1"/>
                      <c:pt idx="0">
                        <c:v>Pérdidas en MP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'Template-Gráfico'!$V$53:$W$53</c15:sqref>
                        </c15:fullRef>
                        <c15:formulaRef>
                          <c15:sqref>'Template-Gráfico'!$W$53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8-4CFA-A412-827E3910D222}"/>
                  </c:ext>
                </c:extLst>
              </c15:ser>
            </c15:filteredBarSeries>
          </c:ext>
        </c:extLst>
      </c:barChart>
      <c:catAx>
        <c:axId val="4848949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894544"/>
        <c:crosses val="autoZero"/>
        <c:auto val="1"/>
        <c:lblAlgn val="ctr"/>
        <c:lblOffset val="100"/>
        <c:noMultiLvlLbl val="0"/>
      </c:catAx>
      <c:valAx>
        <c:axId val="4848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489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87739641683034E-2"/>
          <c:y val="0.86269168341701896"/>
          <c:w val="0.9754139325542085"/>
          <c:h val="0.11894978604602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</xdr:row>
      <xdr:rowOff>85724</xdr:rowOff>
    </xdr:from>
    <xdr:to>
      <xdr:col>8</xdr:col>
      <xdr:colOff>552450</xdr:colOff>
      <xdr:row>3</xdr:row>
      <xdr:rowOff>123825</xdr:rowOff>
    </xdr:to>
    <xdr:sp macro="[0]!Portada.Actualizaciones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4500" y="295274"/>
          <a:ext cx="1123950" cy="457201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atin typeface="Unilever DIN Offc Pro" panose="020B0504020101020102" pitchFamily="34" charset="0"/>
              <a:cs typeface="Unilever DIN Offc Pro" panose="020B0504020101020102" pitchFamily="34" charset="0"/>
            </a:rPr>
            <a:t>Actualizar información</a:t>
          </a:r>
        </a:p>
      </xdr:txBody>
    </xdr:sp>
    <xdr:clientData/>
  </xdr:twoCellAnchor>
  <xdr:twoCellAnchor>
    <xdr:from>
      <xdr:col>6</xdr:col>
      <xdr:colOff>66675</xdr:colOff>
      <xdr:row>2</xdr:row>
      <xdr:rowOff>104775</xdr:rowOff>
    </xdr:from>
    <xdr:to>
      <xdr:col>7</xdr:col>
      <xdr:colOff>190500</xdr:colOff>
      <xdr:row>2</xdr:row>
      <xdr:rowOff>104775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>
          <a:endCxn id="2" idx="1"/>
        </xdr:cNvCxnSpPr>
      </xdr:nvCxnSpPr>
      <xdr:spPr>
        <a:xfrm>
          <a:off x="4638675" y="523875"/>
          <a:ext cx="885825" cy="0"/>
        </a:xfrm>
        <a:prstGeom prst="straightConnector1">
          <a:avLst/>
        </a:prstGeom>
        <a:ln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1276350</xdr:colOff>
          <xdr:row>2</xdr:row>
          <xdr:rowOff>0</xdr:rowOff>
        </xdr:from>
        <xdr:to>
          <xdr:col>6</xdr:col>
          <xdr:colOff>2400300</xdr:colOff>
          <xdr:row>2</xdr:row>
          <xdr:rowOff>285750</xdr:rowOff>
        </xdr:to>
        <xdr:sp macro="" textlink="">
          <xdr:nvSpPr>
            <xdr:cNvPr id="4097" name="cbtPlanead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56030</xdr:colOff>
      <xdr:row>28</xdr:row>
      <xdr:rowOff>137832</xdr:rowOff>
    </xdr:from>
    <xdr:to>
      <xdr:col>6</xdr:col>
      <xdr:colOff>56030</xdr:colOff>
      <xdr:row>43</xdr:row>
      <xdr:rowOff>23532</xdr:rowOff>
    </xdr:to>
    <xdr:graphicFrame macro="">
      <xdr:nvGraphicFramePr>
        <xdr:cNvPr id="39" name="ICE-PR-MP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743324</xdr:colOff>
      <xdr:row>28</xdr:row>
      <xdr:rowOff>126626</xdr:rowOff>
    </xdr:from>
    <xdr:to>
      <xdr:col>14</xdr:col>
      <xdr:colOff>743324</xdr:colOff>
      <xdr:row>43</xdr:row>
      <xdr:rowOff>12326</xdr:rowOff>
    </xdr:to>
    <xdr:graphicFrame macro="">
      <xdr:nvGraphicFramePr>
        <xdr:cNvPr id="40" name="ICE-PR-SP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70</xdr:row>
      <xdr:rowOff>0</xdr:rowOff>
    </xdr:from>
    <xdr:to>
      <xdr:col>6</xdr:col>
      <xdr:colOff>0</xdr:colOff>
      <xdr:row>84</xdr:row>
      <xdr:rowOff>76200</xdr:rowOff>
    </xdr:to>
    <xdr:graphicFrame macro="">
      <xdr:nvGraphicFramePr>
        <xdr:cNvPr id="43" name="SPR-PR-MP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728383</xdr:colOff>
      <xdr:row>69</xdr:row>
      <xdr:rowOff>179294</xdr:rowOff>
    </xdr:from>
    <xdr:to>
      <xdr:col>14</xdr:col>
      <xdr:colOff>728383</xdr:colOff>
      <xdr:row>84</xdr:row>
      <xdr:rowOff>64994</xdr:rowOff>
    </xdr:to>
    <xdr:graphicFrame macro="">
      <xdr:nvGraphicFramePr>
        <xdr:cNvPr id="44" name="SPR-PR-SP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145677</xdr:rowOff>
    </xdr:from>
    <xdr:to>
      <xdr:col>7</xdr:col>
      <xdr:colOff>582706</xdr:colOff>
      <xdr:row>65</xdr:row>
      <xdr:rowOff>105336</xdr:rowOff>
    </xdr:to>
    <xdr:graphicFrame macro="">
      <xdr:nvGraphicFramePr>
        <xdr:cNvPr id="8" name="SPR-Perdida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11206</xdr:colOff>
      <xdr:row>2</xdr:row>
      <xdr:rowOff>78441</xdr:rowOff>
    </xdr:from>
    <xdr:to>
      <xdr:col>7</xdr:col>
      <xdr:colOff>504266</xdr:colOff>
      <xdr:row>24</xdr:row>
      <xdr:rowOff>179295</xdr:rowOff>
    </xdr:to>
    <xdr:graphicFrame macro="">
      <xdr:nvGraphicFramePr>
        <xdr:cNvPr id="11" name="ICE-Perdidas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739588</xdr:colOff>
      <xdr:row>20</xdr:row>
      <xdr:rowOff>160803</xdr:rowOff>
    </xdr:from>
    <xdr:to>
      <xdr:col>6</xdr:col>
      <xdr:colOff>145677</xdr:colOff>
      <xdr:row>26</xdr:row>
      <xdr:rowOff>78441</xdr:rowOff>
    </xdr:to>
    <xdr:pic>
      <xdr:nvPicPr>
        <xdr:cNvPr id="12" name="Grupo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23" r="3075" b="36731"/>
        <a:stretch/>
      </xdr:blipFill>
      <xdr:spPr bwMode="auto">
        <a:xfrm>
          <a:off x="739588" y="3970803"/>
          <a:ext cx="3978089" cy="1060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705969</xdr:colOff>
      <xdr:row>62</xdr:row>
      <xdr:rowOff>56028</xdr:rowOff>
    </xdr:from>
    <xdr:to>
      <xdr:col>6</xdr:col>
      <xdr:colOff>112058</xdr:colOff>
      <xdr:row>67</xdr:row>
      <xdr:rowOff>164166</xdr:rowOff>
    </xdr:to>
    <xdr:pic>
      <xdr:nvPicPr>
        <xdr:cNvPr id="13" name="Grupo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23" r="3075" b="36731"/>
        <a:stretch/>
      </xdr:blipFill>
      <xdr:spPr bwMode="auto">
        <a:xfrm>
          <a:off x="705969" y="11867028"/>
          <a:ext cx="3978089" cy="1060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593912</xdr:colOff>
      <xdr:row>2</xdr:row>
      <xdr:rowOff>67236</xdr:rowOff>
    </xdr:from>
    <xdr:to>
      <xdr:col>15</xdr:col>
      <xdr:colOff>324972</xdr:colOff>
      <xdr:row>24</xdr:row>
      <xdr:rowOff>168090</xdr:rowOff>
    </xdr:to>
    <xdr:graphicFrame macro="">
      <xdr:nvGraphicFramePr>
        <xdr:cNvPr id="17" name="ICE-Perdidas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627528</xdr:colOff>
      <xdr:row>43</xdr:row>
      <xdr:rowOff>168088</xdr:rowOff>
    </xdr:from>
    <xdr:to>
      <xdr:col>15</xdr:col>
      <xdr:colOff>392205</xdr:colOff>
      <xdr:row>65</xdr:row>
      <xdr:rowOff>127747</xdr:rowOff>
    </xdr:to>
    <xdr:graphicFrame macro="">
      <xdr:nvGraphicFramePr>
        <xdr:cNvPr id="18" name="SPR-Perdidas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392204</xdr:colOff>
      <xdr:row>49</xdr:row>
      <xdr:rowOff>22411</xdr:rowOff>
    </xdr:from>
    <xdr:to>
      <xdr:col>19</xdr:col>
      <xdr:colOff>285748</xdr:colOff>
      <xdr:row>57</xdr:row>
      <xdr:rowOff>26332</xdr:rowOff>
    </xdr:to>
    <xdr:pic>
      <xdr:nvPicPr>
        <xdr:cNvPr id="14" name="Grupo 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857" r="49371"/>
        <a:stretch/>
      </xdr:blipFill>
      <xdr:spPr bwMode="auto">
        <a:xfrm>
          <a:off x="10298204" y="9356911"/>
          <a:ext cx="4465544" cy="15279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5604</xdr:colOff>
      <xdr:row>8</xdr:row>
      <xdr:rowOff>179292</xdr:rowOff>
    </xdr:from>
    <xdr:to>
      <xdr:col>19</xdr:col>
      <xdr:colOff>661148</xdr:colOff>
      <xdr:row>16</xdr:row>
      <xdr:rowOff>183213</xdr:rowOff>
    </xdr:to>
    <xdr:pic>
      <xdr:nvPicPr>
        <xdr:cNvPr id="10" name="Grupo 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857" r="49371"/>
        <a:stretch/>
      </xdr:blipFill>
      <xdr:spPr bwMode="auto">
        <a:xfrm>
          <a:off x="10673604" y="1703292"/>
          <a:ext cx="4465544" cy="15279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1-NEPTUNO\GU1-ALVARA01$\Files\TPM\GE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Temp\tendenciamensualC.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DATA\espinl01\Files\Planilla\Infor%20Mens.%20Deterg\A&#241;o%202002\Gastos%20Secad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ndenciamensualC.N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DATA\espinl01\Files\Planilla\Infor%20Mens.%20Deterg\A&#241;o%202002\Gastos%20Secad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roups\Custos\IG1-%20Custos\Informa&#231;&#245;es%20Diretas%202001\Informa&#231;&#245;es%20Scorebook\Scorebook%20200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ROCIO%20REVISION%20LE00%20AC0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ilever.sharepoint.com/teams/B2BAntartida/Unilever%20Document%20Library/Compilator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ilever.sharepoint.com/teams/B2BAntartida/Unilever%20Document%20Library/Base%20de%20dato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ettings\Desktop\Temp\tendenciamensualC.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ilever.sharepoint.com/Users/cesar.leon/Desktop/Archivos%20Entregables/Transferencia%20de%20Datos%20(Archivo%20FINAL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Compilato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vel servicio"/>
      <sheetName val="Error fcst"/>
      <sheetName val="Inventarios"/>
      <sheetName val="Valorinv"/>
      <sheetName val="Conf"/>
      <sheetName val="estadstock"/>
      <sheetName val="Status de criticos"/>
      <sheetName val="TENDENCIA"/>
      <sheetName val="Capacity"/>
      <sheetName val="Hoja2"/>
    </sheetNames>
    <sheetDataSet>
      <sheetData sheetId="0" refreshError="1">
        <row r="2">
          <cell r="O2" t="str">
            <v>Nov</v>
          </cell>
          <cell r="P2" t="str">
            <v>Dic</v>
          </cell>
          <cell r="Q2" t="str">
            <v>Ene/98</v>
          </cell>
          <cell r="R2" t="str">
            <v>Feb</v>
          </cell>
          <cell r="S2" t="str">
            <v>Mar</v>
          </cell>
          <cell r="T2" t="str">
            <v>Abr</v>
          </cell>
          <cell r="EE2" t="str">
            <v>NOV</v>
          </cell>
          <cell r="EF2" t="str">
            <v>DIC</v>
          </cell>
          <cell r="EG2" t="str">
            <v>ENE/98</v>
          </cell>
          <cell r="EH2" t="str">
            <v>FEB</v>
          </cell>
          <cell r="EI2" t="str">
            <v>MZO</v>
          </cell>
          <cell r="EJ2" t="str">
            <v>ABR</v>
          </cell>
        </row>
        <row r="3">
          <cell r="O3">
            <v>9.9410000000000007</v>
          </cell>
          <cell r="P3">
            <v>11.288</v>
          </cell>
          <cell r="Q3">
            <v>25.474</v>
          </cell>
          <cell r="R3">
            <v>71.712999999999994</v>
          </cell>
          <cell r="S3">
            <v>4.16</v>
          </cell>
          <cell r="T3">
            <v>133.6</v>
          </cell>
          <cell r="EE3">
            <v>1.2E-2</v>
          </cell>
          <cell r="EF3">
            <v>0.02</v>
          </cell>
          <cell r="EG3">
            <v>2.1000000000000001E-2</v>
          </cell>
          <cell r="EH3">
            <v>6.5000000000000002E-2</v>
          </cell>
          <cell r="EI3">
            <v>1.8000000000000002E-2</v>
          </cell>
          <cell r="EJ3">
            <v>0.123</v>
          </cell>
        </row>
        <row r="4">
          <cell r="O4">
            <v>0</v>
          </cell>
          <cell r="P4">
            <v>2.8879999999999999</v>
          </cell>
          <cell r="Q4">
            <v>0</v>
          </cell>
          <cell r="R4">
            <v>17.047999999999998</v>
          </cell>
          <cell r="S4">
            <v>5.7919999999999998</v>
          </cell>
          <cell r="T4">
            <v>7.0549999999999997</v>
          </cell>
        </row>
        <row r="5">
          <cell r="O5">
            <v>2.621</v>
          </cell>
          <cell r="P5">
            <v>0.39300000000000002</v>
          </cell>
          <cell r="Q5">
            <v>0.498</v>
          </cell>
          <cell r="R5">
            <v>8.24</v>
          </cell>
          <cell r="S5">
            <v>13.488</v>
          </cell>
          <cell r="T5">
            <v>10.199</v>
          </cell>
        </row>
        <row r="8">
          <cell r="EE8">
            <v>1.4E-2</v>
          </cell>
          <cell r="EF8">
            <v>2.8000000000000001E-2</v>
          </cell>
          <cell r="EG8">
            <v>2.4E-2</v>
          </cell>
          <cell r="EH8">
            <v>8.7000000000000008E-2</v>
          </cell>
          <cell r="EI8">
            <v>5.0000000000000001E-3</v>
          </cell>
          <cell r="EJ8">
            <v>0.18</v>
          </cell>
        </row>
        <row r="11">
          <cell r="EE11" t="str">
            <v>NOV</v>
          </cell>
          <cell r="EF11" t="str">
            <v>DIC</v>
          </cell>
          <cell r="EG11" t="str">
            <v>ENE/98</v>
          </cell>
          <cell r="EH11" t="str">
            <v>FEB</v>
          </cell>
          <cell r="EI11" t="str">
            <v>MZO</v>
          </cell>
          <cell r="EJ11" t="str">
            <v>ABR</v>
          </cell>
        </row>
        <row r="12">
          <cell r="C12">
            <v>0.81</v>
          </cell>
          <cell r="EE12">
            <v>0</v>
          </cell>
          <cell r="EF12">
            <v>1.2E-2</v>
          </cell>
          <cell r="EG12">
            <v>0</v>
          </cell>
          <cell r="EH12">
            <v>3.7000000000000005E-2</v>
          </cell>
          <cell r="EI12">
            <v>1.4999999999999999E-2</v>
          </cell>
          <cell r="EJ12">
            <v>0.02</v>
          </cell>
        </row>
        <row r="13">
          <cell r="C13">
            <v>0.8</v>
          </cell>
        </row>
        <row r="14">
          <cell r="C14">
            <v>0.76</v>
          </cell>
        </row>
        <row r="15">
          <cell r="C15">
            <v>0.75</v>
          </cell>
          <cell r="EE15" t="str">
            <v>NOV</v>
          </cell>
          <cell r="EF15" t="str">
            <v>DIC</v>
          </cell>
          <cell r="EG15" t="str">
            <v>ENE/98</v>
          </cell>
          <cell r="EH15" t="str">
            <v>FEB</v>
          </cell>
          <cell r="EI15" t="str">
            <v>MZO</v>
          </cell>
          <cell r="EJ15" t="str">
            <v>ABR</v>
          </cell>
        </row>
        <row r="16">
          <cell r="C16">
            <v>0.73</v>
          </cell>
          <cell r="EE16">
            <v>2.3E-2</v>
          </cell>
          <cell r="EF16">
            <v>5.0000000000000001E-3</v>
          </cell>
          <cell r="EG16">
            <v>3.0000000000000001E-3</v>
          </cell>
          <cell r="EH16">
            <v>1.6E-2</v>
          </cell>
          <cell r="EI16">
            <v>9.8000000000000004E-2</v>
          </cell>
          <cell r="EJ16">
            <v>5.3999999999999999E-2</v>
          </cell>
        </row>
        <row r="17">
          <cell r="C17">
            <v>0.64</v>
          </cell>
        </row>
      </sheetData>
      <sheetData sheetId="1" refreshError="1">
        <row r="9">
          <cell r="H9" t="str">
            <v>NOV</v>
          </cell>
          <cell r="I9">
            <v>0.30199999999999999</v>
          </cell>
        </row>
        <row r="10">
          <cell r="H10" t="str">
            <v>DIC</v>
          </cell>
          <cell r="I10">
            <v>0.27200000000000002</v>
          </cell>
        </row>
        <row r="11">
          <cell r="C11">
            <v>0.13</v>
          </cell>
          <cell r="E11" t="str">
            <v>NOV</v>
          </cell>
          <cell r="F11">
            <v>0.21199999999999999</v>
          </cell>
          <cell r="H11" t="str">
            <v>ENE 98</v>
          </cell>
          <cell r="I11">
            <v>0.188</v>
          </cell>
        </row>
        <row r="12">
          <cell r="C12">
            <v>0.27389999999999998</v>
          </cell>
          <cell r="E12" t="str">
            <v>DIC</v>
          </cell>
          <cell r="F12">
            <v>0.32079999999999997</v>
          </cell>
          <cell r="H12" t="str">
            <v>FEB</v>
          </cell>
          <cell r="I12">
            <v>0.41600000000000004</v>
          </cell>
        </row>
        <row r="13">
          <cell r="C13">
            <v>9.8100000000000007E-2</v>
          </cell>
          <cell r="E13" t="str">
            <v>ENE 98</v>
          </cell>
          <cell r="F13">
            <v>0.122</v>
          </cell>
          <cell r="H13" t="str">
            <v>MAR</v>
          </cell>
          <cell r="I13">
            <v>0.19900000000000001</v>
          </cell>
        </row>
        <row r="14">
          <cell r="C14">
            <v>0.315</v>
          </cell>
          <cell r="E14" t="str">
            <v>FEB</v>
          </cell>
          <cell r="F14">
            <v>9.4E-2</v>
          </cell>
          <cell r="H14" t="str">
            <v>ABR</v>
          </cell>
          <cell r="I14">
            <v>0.41699999999999998</v>
          </cell>
        </row>
        <row r="15">
          <cell r="C15">
            <v>0.187</v>
          </cell>
          <cell r="E15" t="str">
            <v>MAR</v>
          </cell>
          <cell r="F15">
            <v>9.8000000000000004E-2</v>
          </cell>
        </row>
        <row r="16">
          <cell r="C16">
            <v>0.18240000000000001</v>
          </cell>
          <cell r="E16" t="str">
            <v>ABR</v>
          </cell>
          <cell r="F16">
            <v>0.14300000000000002</v>
          </cell>
        </row>
        <row r="39">
          <cell r="B39" t="str">
            <v>NOV</v>
          </cell>
          <cell r="C39">
            <v>1.4690000000000001</v>
          </cell>
          <cell r="E39" t="str">
            <v>NOV</v>
          </cell>
          <cell r="F39">
            <v>0.13600000000000001</v>
          </cell>
          <cell r="H39" t="str">
            <v>NOV</v>
          </cell>
          <cell r="I39">
            <v>0.14699999999999999</v>
          </cell>
        </row>
        <row r="40">
          <cell r="B40" t="str">
            <v>DIC</v>
          </cell>
          <cell r="C40">
            <v>1.79</v>
          </cell>
          <cell r="E40" t="str">
            <v>DIC</v>
          </cell>
          <cell r="F40">
            <v>0.628</v>
          </cell>
          <cell r="H40" t="str">
            <v>DIC</v>
          </cell>
          <cell r="I40">
            <v>0.46600000000000003</v>
          </cell>
        </row>
        <row r="41">
          <cell r="B41" t="str">
            <v>ENE 98</v>
          </cell>
          <cell r="C41">
            <v>0.23100000000000001</v>
          </cell>
          <cell r="E41" t="str">
            <v>ENE 98</v>
          </cell>
          <cell r="F41">
            <v>0.34200000000000003</v>
          </cell>
          <cell r="H41" t="str">
            <v>ENE 98</v>
          </cell>
          <cell r="I41">
            <v>0.39200000000000002</v>
          </cell>
        </row>
        <row r="42">
          <cell r="B42" t="str">
            <v>FEB</v>
          </cell>
          <cell r="C42">
            <v>0.86899999999999999</v>
          </cell>
          <cell r="E42" t="str">
            <v>FEB</v>
          </cell>
          <cell r="F42">
            <v>0.255</v>
          </cell>
          <cell r="H42" t="str">
            <v>FEB</v>
          </cell>
          <cell r="I42">
            <v>0.51</v>
          </cell>
        </row>
        <row r="43">
          <cell r="B43" t="str">
            <v>MAR</v>
          </cell>
          <cell r="C43">
            <v>0.216</v>
          </cell>
          <cell r="E43" t="str">
            <v>MAR</v>
          </cell>
          <cell r="F43">
            <v>0.105</v>
          </cell>
          <cell r="H43" t="str">
            <v>MAR</v>
          </cell>
          <cell r="I43">
            <v>0.39900000000000002</v>
          </cell>
        </row>
        <row r="44">
          <cell r="B44" t="str">
            <v>ABR</v>
          </cell>
          <cell r="C44">
            <v>0.40900000000000003</v>
          </cell>
          <cell r="E44" t="str">
            <v>ABR</v>
          </cell>
          <cell r="F44">
            <v>0.60699999999999998</v>
          </cell>
          <cell r="H44" t="str">
            <v>ABR</v>
          </cell>
          <cell r="I44">
            <v>0.19800000000000001</v>
          </cell>
        </row>
      </sheetData>
      <sheetData sheetId="2" refreshError="1">
        <row r="10">
          <cell r="Q10">
            <v>1256</v>
          </cell>
        </row>
        <row r="11">
          <cell r="Q11">
            <v>1647</v>
          </cell>
        </row>
        <row r="12">
          <cell r="Q12">
            <v>1003</v>
          </cell>
        </row>
        <row r="13">
          <cell r="Q13">
            <v>1507</v>
          </cell>
        </row>
        <row r="14">
          <cell r="Q14">
            <v>1882</v>
          </cell>
        </row>
        <row r="15">
          <cell r="Q15">
            <v>1443</v>
          </cell>
        </row>
        <row r="16">
          <cell r="Q16">
            <v>1876.27</v>
          </cell>
        </row>
        <row r="26">
          <cell r="H26" t="str">
            <v xml:space="preserve"> Nov 1</v>
          </cell>
          <cell r="I26" t="str">
            <v xml:space="preserve"> Dic 1</v>
          </cell>
          <cell r="J26" t="str">
            <v>Ene 1/98</v>
          </cell>
          <cell r="K26" t="str">
            <v>Feb 1</v>
          </cell>
          <cell r="L26" t="str">
            <v>Mar 1</v>
          </cell>
          <cell r="M26" t="str">
            <v>Abr 1</v>
          </cell>
          <cell r="N26" t="str">
            <v>May 1</v>
          </cell>
        </row>
        <row r="27">
          <cell r="H27">
            <v>434</v>
          </cell>
          <cell r="I27">
            <v>516</v>
          </cell>
          <cell r="J27">
            <v>435</v>
          </cell>
          <cell r="K27">
            <v>790</v>
          </cell>
          <cell r="L27">
            <v>917</v>
          </cell>
          <cell r="M27">
            <v>519.32000000000005</v>
          </cell>
          <cell r="N27">
            <v>795</v>
          </cell>
        </row>
        <row r="28">
          <cell r="H28">
            <v>111</v>
          </cell>
          <cell r="I28">
            <v>140</v>
          </cell>
          <cell r="J28">
            <v>49</v>
          </cell>
          <cell r="K28">
            <v>18</v>
          </cell>
          <cell r="L28">
            <v>16</v>
          </cell>
          <cell r="M28">
            <v>37.83</v>
          </cell>
          <cell r="N28">
            <v>155</v>
          </cell>
        </row>
        <row r="29">
          <cell r="H29">
            <v>247</v>
          </cell>
          <cell r="I29">
            <v>14</v>
          </cell>
          <cell r="J29">
            <v>13</v>
          </cell>
          <cell r="K29">
            <v>21</v>
          </cell>
          <cell r="L29">
            <v>158</v>
          </cell>
          <cell r="M29">
            <v>153.19999999999999</v>
          </cell>
          <cell r="N29">
            <v>149</v>
          </cell>
        </row>
        <row r="33">
          <cell r="H33">
            <v>352</v>
          </cell>
          <cell r="I33">
            <v>736</v>
          </cell>
          <cell r="J33">
            <v>342</v>
          </cell>
          <cell r="K33">
            <v>425</v>
          </cell>
          <cell r="L33">
            <v>579</v>
          </cell>
          <cell r="M33">
            <v>597</v>
          </cell>
          <cell r="N33">
            <v>583</v>
          </cell>
        </row>
        <row r="34">
          <cell r="H34">
            <v>37</v>
          </cell>
          <cell r="I34">
            <v>46</v>
          </cell>
          <cell r="J34">
            <v>0</v>
          </cell>
          <cell r="K34">
            <v>125</v>
          </cell>
          <cell r="L34">
            <v>65</v>
          </cell>
          <cell r="M34">
            <v>12</v>
          </cell>
          <cell r="N34">
            <v>0</v>
          </cell>
        </row>
        <row r="38">
          <cell r="H38">
            <v>62</v>
          </cell>
          <cell r="I38">
            <v>160</v>
          </cell>
          <cell r="J38">
            <v>135</v>
          </cell>
          <cell r="K38">
            <v>117</v>
          </cell>
          <cell r="L38">
            <v>146</v>
          </cell>
          <cell r="M38">
            <v>116</v>
          </cell>
          <cell r="N38">
            <v>180</v>
          </cell>
        </row>
        <row r="39">
          <cell r="H39">
            <v>16</v>
          </cell>
          <cell r="I39">
            <v>35</v>
          </cell>
          <cell r="J39">
            <v>29</v>
          </cell>
          <cell r="K39">
            <v>10.46</v>
          </cell>
          <cell r="L39">
            <v>1</v>
          </cell>
          <cell r="M39">
            <v>8</v>
          </cell>
          <cell r="N39">
            <v>14</v>
          </cell>
        </row>
        <row r="43">
          <cell r="H43">
            <v>789</v>
          </cell>
          <cell r="I43">
            <v>670</v>
          </cell>
          <cell r="J43">
            <v>497</v>
          </cell>
          <cell r="K43">
            <v>829</v>
          </cell>
          <cell r="L43">
            <v>1091</v>
          </cell>
          <cell r="M43">
            <v>710</v>
          </cell>
          <cell r="N43">
            <v>1099</v>
          </cell>
        </row>
        <row r="44">
          <cell r="H44">
            <v>389</v>
          </cell>
          <cell r="I44">
            <v>782</v>
          </cell>
          <cell r="J44">
            <v>342</v>
          </cell>
          <cell r="K44">
            <v>550</v>
          </cell>
          <cell r="L44">
            <v>644</v>
          </cell>
          <cell r="M44">
            <v>609</v>
          </cell>
          <cell r="N44">
            <v>583</v>
          </cell>
        </row>
        <row r="45">
          <cell r="H45">
            <v>78</v>
          </cell>
          <cell r="I45">
            <v>195</v>
          </cell>
          <cell r="J45">
            <v>164</v>
          </cell>
          <cell r="K45">
            <v>128</v>
          </cell>
          <cell r="L45">
            <v>147</v>
          </cell>
          <cell r="M45">
            <v>124</v>
          </cell>
          <cell r="N45">
            <v>194</v>
          </cell>
        </row>
      </sheetData>
      <sheetData sheetId="3" refreshError="1">
        <row r="3">
          <cell r="K3">
            <v>2483</v>
          </cell>
          <cell r="L3">
            <v>2149</v>
          </cell>
          <cell r="M3">
            <v>1512.85</v>
          </cell>
          <cell r="N3">
            <v>2579</v>
          </cell>
          <cell r="O3">
            <v>3291.45</v>
          </cell>
          <cell r="P3">
            <v>2035.96</v>
          </cell>
          <cell r="Q3">
            <v>3243.8</v>
          </cell>
        </row>
        <row r="4">
          <cell r="K4">
            <v>907.43234861370001</v>
          </cell>
          <cell r="L4">
            <v>1764.2031322391999</v>
          </cell>
          <cell r="M4">
            <v>773.81288281080003</v>
          </cell>
          <cell r="N4">
            <v>1199.6300000000001</v>
          </cell>
          <cell r="O4">
            <v>1338.26</v>
          </cell>
          <cell r="P4">
            <v>1238.1500000000001</v>
          </cell>
          <cell r="Q4">
            <v>1283.2</v>
          </cell>
        </row>
        <row r="5">
          <cell r="K5">
            <v>450.83050397580001</v>
          </cell>
          <cell r="L5">
            <v>1040.8659714180001</v>
          </cell>
          <cell r="M5">
            <v>875.39497083360004</v>
          </cell>
          <cell r="N5">
            <v>639.15</v>
          </cell>
          <cell r="O5">
            <v>703</v>
          </cell>
          <cell r="P5">
            <v>585.5</v>
          </cell>
          <cell r="Q5">
            <v>1805.62</v>
          </cell>
        </row>
        <row r="7">
          <cell r="C7">
            <v>6730.0096659967785</v>
          </cell>
          <cell r="D7">
            <v>10154.847053865613</v>
          </cell>
          <cell r="E7">
            <v>10134.216744139198</v>
          </cell>
          <cell r="F7">
            <v>6423.4177188173717</v>
          </cell>
          <cell r="G7">
            <v>4112.1758421879777</v>
          </cell>
          <cell r="H7">
            <v>4977.4264810532804</v>
          </cell>
          <cell r="I7">
            <v>2968.2616918754575</v>
          </cell>
          <cell r="J7">
            <v>3755.7262903750934</v>
          </cell>
          <cell r="K7">
            <v>3841.2628525895002</v>
          </cell>
          <cell r="L7">
            <v>4954.0691036571998</v>
          </cell>
        </row>
      </sheetData>
      <sheetData sheetId="4" refreshError="1">
        <row r="4">
          <cell r="Z4">
            <v>0.625</v>
          </cell>
          <cell r="AA4">
            <v>0.95450000000000002</v>
          </cell>
          <cell r="AB4">
            <v>0.5</v>
          </cell>
          <cell r="AC4">
            <v>0.81820000000000004</v>
          </cell>
          <cell r="AD4">
            <v>0.83299999999999996</v>
          </cell>
          <cell r="AE4">
            <v>0.91669999999999996</v>
          </cell>
          <cell r="AF4">
            <v>1</v>
          </cell>
          <cell r="AG4">
            <v>0.75</v>
          </cell>
          <cell r="AH4">
            <v>0.92</v>
          </cell>
          <cell r="AI4">
            <v>1</v>
          </cell>
          <cell r="AJ4">
            <v>0.97299999999999998</v>
          </cell>
          <cell r="AK4">
            <v>0.95350000000000001</v>
          </cell>
          <cell r="AL4">
            <v>0.76190000000000002</v>
          </cell>
        </row>
        <row r="5">
          <cell r="Z5">
            <v>0.70830000000000004</v>
          </cell>
          <cell r="AA5">
            <v>0.95450000000000002</v>
          </cell>
          <cell r="AB5">
            <v>0.5</v>
          </cell>
          <cell r="AC5">
            <v>0.81820000000000004</v>
          </cell>
          <cell r="AD5">
            <v>0.83299999999999996</v>
          </cell>
          <cell r="AE5">
            <v>1</v>
          </cell>
          <cell r="AF5">
            <v>1</v>
          </cell>
          <cell r="AG5">
            <v>0.8</v>
          </cell>
          <cell r="AH5">
            <v>0.92</v>
          </cell>
          <cell r="AI5">
            <v>1</v>
          </cell>
          <cell r="AJ5">
            <v>0.97299999999999998</v>
          </cell>
          <cell r="AK5">
            <v>0.95350000000000001</v>
          </cell>
          <cell r="AL5">
            <v>0.8095</v>
          </cell>
        </row>
        <row r="8">
          <cell r="Y8" t="str">
            <v>Feb 1</v>
          </cell>
          <cell r="Z8" t="str">
            <v>Feb 2</v>
          </cell>
          <cell r="AA8" t="str">
            <v>Feb 3</v>
          </cell>
          <cell r="AB8" t="str">
            <v>Feb 4</v>
          </cell>
          <cell r="AC8" t="str">
            <v>Mar 1</v>
          </cell>
          <cell r="AD8" t="str">
            <v>Mar 2</v>
          </cell>
          <cell r="AE8" t="str">
            <v>Mar 3</v>
          </cell>
          <cell r="AF8" t="str">
            <v>Mar 4</v>
          </cell>
          <cell r="AG8" t="str">
            <v>Apr 1</v>
          </cell>
          <cell r="AH8" t="str">
            <v>May 1</v>
          </cell>
          <cell r="AI8" t="str">
            <v>Apr 3</v>
          </cell>
          <cell r="AJ8" t="str">
            <v>Apr 4</v>
          </cell>
          <cell r="AK8" t="str">
            <v>Apr 5</v>
          </cell>
        </row>
        <row r="10">
          <cell r="Y10">
            <v>0.70269999999999999</v>
          </cell>
          <cell r="Z10">
            <v>0.92589999999999995</v>
          </cell>
          <cell r="AA10">
            <v>1</v>
          </cell>
          <cell r="AB10">
            <v>1</v>
          </cell>
          <cell r="AC10">
            <v>0.92310000000000003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0.94440000000000002</v>
          </cell>
          <cell r="AJ10">
            <v>0.90480000000000005</v>
          </cell>
          <cell r="AK10">
            <v>0.9375</v>
          </cell>
        </row>
        <row r="11">
          <cell r="Y11">
            <v>0.75680000000000003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</v>
          </cell>
          <cell r="AI11">
            <v>0.94440000000000002</v>
          </cell>
          <cell r="AJ11">
            <v>0.90480000000000005</v>
          </cell>
          <cell r="AK11">
            <v>1</v>
          </cell>
        </row>
        <row r="15"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</row>
        <row r="16"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</row>
      </sheetData>
      <sheetData sheetId="5" refreshError="1">
        <row r="4">
          <cell r="C4">
            <v>0.44490000000000002</v>
          </cell>
          <cell r="E4" t="str">
            <v>Sobreventa</v>
          </cell>
          <cell r="F4">
            <v>1</v>
          </cell>
          <cell r="J4">
            <v>0.94689999999999996</v>
          </cell>
        </row>
        <row r="5">
          <cell r="C5">
            <v>0.55510000000000004</v>
          </cell>
          <cell r="J5">
            <v>5.3100000000000001E-2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$"/>
      <sheetName val="R$_ton"/>
      <sheetName val="Produtiva Pó"/>
      <sheetName val="Serviços Pó"/>
      <sheetName val="Total Pó"/>
      <sheetName val="Produtiva Barra"/>
      <sheetName val="Serviços Barra"/>
      <sheetName val="Total Barra"/>
      <sheetName val="Graf Diretas"/>
      <sheetName val="Diretas1 (2)"/>
      <sheetName val="Diretas1"/>
      <sheetName val="Supply Support"/>
      <sheetName val="Buying Planning"/>
      <sheetName val="Distribution1"/>
      <sheetName val="Distribution"/>
      <sheetName val="Sales Overheads"/>
      <sheetName val="Adm Total"/>
      <sheetName val="Adm Pó"/>
      <sheetName val="Adm NSD Bar"/>
      <sheetName val="Análise Custos"/>
      <sheetName val="PG_Absoluto"/>
      <sheetName val="PG_Ton"/>
      <sheetName val="PG Total"/>
      <sheetName val="PG Quim"/>
      <sheetName val="PG Emba"/>
      <sheetName val="PG Perf"/>
      <sheetName val="Nivel de Estoque"/>
      <sheetName val="Nivel Obsoletos"/>
      <sheetName val="Var.Prod.Acabado"/>
      <sheetName val="Var PA Po"/>
      <sheetName val="Var PA Barra"/>
      <sheetName val="Ativo"/>
      <sheetName val="A"/>
      <sheetName val="Contratos"/>
      <sheetName val="Licenças"/>
      <sheetName val="Resumo "/>
      <sheetName val="Totais"/>
      <sheetName val="total ano"/>
      <sheetName val="Variacoes"/>
      <sheetName val="  "/>
      <sheetName val="Base Abacus '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17">
          <cell r="Q117">
            <v>0.01</v>
          </cell>
          <cell r="R117">
            <v>0.01</v>
          </cell>
          <cell r="S117">
            <v>0.01</v>
          </cell>
          <cell r="T117">
            <v>0.01</v>
          </cell>
          <cell r="U117">
            <v>0.01</v>
          </cell>
          <cell r="V117">
            <v>0.01</v>
          </cell>
          <cell r="W117">
            <v>0.01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ablecimientoLE"/>
      <sheetName val="EstablecimientoAC"/>
    </sheetNames>
    <sheetDataSet>
      <sheetData sheetId="0" refreshError="1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ajas"/>
      <sheetName val="Paradas"/>
      <sheetName val="Datos Maestros"/>
      <sheetName val="Compilatorio"/>
      <sheetName val="Vol SAP IC&amp;S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"/>
      <sheetName val="Pérdidas"/>
      <sheetName val="Demográficos"/>
      <sheetName val="Base de datos"/>
    </sheetNames>
    <sheetDataSet>
      <sheetData sheetId="0">
        <row r="4">
          <cell r="AE4">
            <v>964696</v>
          </cell>
          <cell r="AF4">
            <v>1</v>
          </cell>
          <cell r="AH4" t="str">
            <v>Vita 8</v>
          </cell>
          <cell r="AJ4" t="str">
            <v>Moldeados</v>
          </cell>
          <cell r="AK4">
            <v>401</v>
          </cell>
          <cell r="AN4" t="str">
            <v>PINGUINO POLITO VAINILLA 75X55ML</v>
          </cell>
          <cell r="AO4">
            <v>20</v>
          </cell>
          <cell r="AP4">
            <v>8</v>
          </cell>
          <cell r="AQ4">
            <v>160</v>
          </cell>
          <cell r="AR4">
            <v>5.5E-2</v>
          </cell>
          <cell r="AS4">
            <v>75</v>
          </cell>
          <cell r="AT4">
            <v>0.83</v>
          </cell>
          <cell r="AU4">
            <v>106.24</v>
          </cell>
          <cell r="AV4">
            <v>128</v>
          </cell>
        </row>
        <row r="5">
          <cell r="AE5">
            <v>943034</v>
          </cell>
          <cell r="AF5">
            <v>4</v>
          </cell>
          <cell r="AH5" t="str">
            <v>Vita 8</v>
          </cell>
          <cell r="AJ5" t="str">
            <v>Moldeados</v>
          </cell>
          <cell r="AK5">
            <v>401</v>
          </cell>
          <cell r="AN5" t="str">
            <v>PINGUINO POLITO FRESA 75X55ML</v>
          </cell>
          <cell r="AO5">
            <v>20</v>
          </cell>
          <cell r="AP5">
            <v>8</v>
          </cell>
          <cell r="AQ5">
            <v>160</v>
          </cell>
          <cell r="AR5">
            <v>5.5E-2</v>
          </cell>
          <cell r="AS5">
            <v>75</v>
          </cell>
          <cell r="AT5">
            <v>0.83</v>
          </cell>
          <cell r="AU5">
            <v>106.24</v>
          </cell>
          <cell r="AV5">
            <v>128</v>
          </cell>
        </row>
        <row r="6">
          <cell r="AE6">
            <v>959381</v>
          </cell>
          <cell r="AF6">
            <v>1</v>
          </cell>
          <cell r="AH6" t="str">
            <v>Vita 8</v>
          </cell>
          <cell r="AJ6" t="str">
            <v>Moldeados</v>
          </cell>
          <cell r="AK6">
            <v>401</v>
          </cell>
          <cell r="AN6" t="str">
            <v>PINGUINO FRESA C/CHOC MINI YOG 100X30ML</v>
          </cell>
          <cell r="AO6">
            <v>20</v>
          </cell>
          <cell r="AP6">
            <v>8</v>
          </cell>
          <cell r="AQ6">
            <v>160</v>
          </cell>
          <cell r="AR6">
            <v>0.03</v>
          </cell>
          <cell r="AS6">
            <v>100</v>
          </cell>
          <cell r="AT6">
            <v>0.8</v>
          </cell>
          <cell r="AU6">
            <v>76.8</v>
          </cell>
          <cell r="AV6">
            <v>96</v>
          </cell>
        </row>
        <row r="7">
          <cell r="AE7">
            <v>965174</v>
          </cell>
          <cell r="AF7">
            <v>1</v>
          </cell>
          <cell r="AH7" t="str">
            <v>Vita 8</v>
          </cell>
          <cell r="AJ7" t="str">
            <v>Moldeados</v>
          </cell>
          <cell r="AK7">
            <v>401</v>
          </cell>
          <cell r="AN7" t="str">
            <v>PINGUINO CHOCOEMPASTADO 60X80ML</v>
          </cell>
          <cell r="AO7">
            <v>20</v>
          </cell>
          <cell r="AP7">
            <v>8</v>
          </cell>
          <cell r="AQ7">
            <v>160</v>
          </cell>
          <cell r="AR7">
            <v>0.08</v>
          </cell>
          <cell r="AS7">
            <v>60</v>
          </cell>
          <cell r="AT7">
            <v>0.8</v>
          </cell>
          <cell r="AU7">
            <v>128</v>
          </cell>
          <cell r="AV7">
            <v>160</v>
          </cell>
        </row>
        <row r="8">
          <cell r="AE8">
            <v>84167297</v>
          </cell>
          <cell r="AF8">
            <v>2</v>
          </cell>
          <cell r="AH8" t="str">
            <v>Vita 8</v>
          </cell>
          <cell r="AJ8" t="str">
            <v>Moldeados</v>
          </cell>
          <cell r="AK8">
            <v>401</v>
          </cell>
          <cell r="AN8" t="str">
            <v>PINGUINO MAX PODER FRESA 48X55ML</v>
          </cell>
          <cell r="AO8">
            <v>17</v>
          </cell>
          <cell r="AP8">
            <v>8</v>
          </cell>
          <cell r="AQ8">
            <v>136</v>
          </cell>
          <cell r="AR8">
            <v>5.5E-2</v>
          </cell>
          <cell r="AS8">
            <v>48</v>
          </cell>
          <cell r="AT8">
            <v>0.7</v>
          </cell>
          <cell r="AU8">
            <v>119</v>
          </cell>
          <cell r="AV8">
            <v>170</v>
          </cell>
        </row>
        <row r="9">
          <cell r="AE9">
            <v>84167296</v>
          </cell>
          <cell r="AF9">
            <v>2</v>
          </cell>
          <cell r="AH9" t="str">
            <v>Vita 8</v>
          </cell>
          <cell r="AJ9" t="str">
            <v>Moldeados</v>
          </cell>
          <cell r="AK9">
            <v>401</v>
          </cell>
          <cell r="AN9" t="str">
            <v>PINGUINO MAX PODER LIMON 48X55ML</v>
          </cell>
          <cell r="AO9">
            <v>17</v>
          </cell>
          <cell r="AP9">
            <v>8</v>
          </cell>
          <cell r="AQ9">
            <v>136</v>
          </cell>
          <cell r="AR9">
            <v>5.5E-2</v>
          </cell>
          <cell r="AS9">
            <v>48</v>
          </cell>
          <cell r="AT9">
            <v>0.7</v>
          </cell>
          <cell r="AU9">
            <v>119</v>
          </cell>
          <cell r="AV9">
            <v>170</v>
          </cell>
        </row>
        <row r="10">
          <cell r="AE10">
            <v>84162787</v>
          </cell>
          <cell r="AF10">
            <v>2</v>
          </cell>
          <cell r="AH10" t="str">
            <v>Vita 8</v>
          </cell>
          <cell r="AJ10" t="str">
            <v>Moldeados</v>
          </cell>
          <cell r="AK10">
            <v>401</v>
          </cell>
          <cell r="AN10" t="str">
            <v>PINGUINO MAX PODER LIMON 75X55ML</v>
          </cell>
          <cell r="AO10">
            <v>20</v>
          </cell>
          <cell r="AP10">
            <v>8</v>
          </cell>
          <cell r="AQ10">
            <v>160</v>
          </cell>
          <cell r="AR10">
            <v>5.5E-2</v>
          </cell>
          <cell r="AS10">
            <v>75</v>
          </cell>
          <cell r="AT10">
            <v>0.83</v>
          </cell>
          <cell r="AU10">
            <v>106.24</v>
          </cell>
          <cell r="AV10">
            <v>128</v>
          </cell>
        </row>
        <row r="11">
          <cell r="AE11">
            <v>84162871</v>
          </cell>
          <cell r="AF11">
            <v>2</v>
          </cell>
          <cell r="AH11" t="str">
            <v>Vita 8</v>
          </cell>
          <cell r="AJ11" t="str">
            <v>Moldeados</v>
          </cell>
          <cell r="AK11">
            <v>401</v>
          </cell>
          <cell r="AN11" t="str">
            <v>PINGUINO MAX PODER FRESA 75X55ML</v>
          </cell>
          <cell r="AO11">
            <v>20</v>
          </cell>
          <cell r="AP11">
            <v>8</v>
          </cell>
          <cell r="AQ11">
            <v>160</v>
          </cell>
          <cell r="AR11">
            <v>5.5E-2</v>
          </cell>
          <cell r="AS11">
            <v>75</v>
          </cell>
          <cell r="AT11">
            <v>0.83</v>
          </cell>
          <cell r="AU11">
            <v>106.24</v>
          </cell>
          <cell r="AV11">
            <v>128</v>
          </cell>
        </row>
        <row r="12">
          <cell r="AE12">
            <v>67141996</v>
          </cell>
          <cell r="AF12">
            <v>1</v>
          </cell>
          <cell r="AH12" t="str">
            <v>Vita 8</v>
          </cell>
          <cell r="AJ12" t="str">
            <v>Moldeados</v>
          </cell>
          <cell r="AK12">
            <v>401</v>
          </cell>
          <cell r="AN12" t="str">
            <v>PINGUINO POLITO FRESA 75X55ML</v>
          </cell>
          <cell r="AO12">
            <v>20</v>
          </cell>
          <cell r="AP12">
            <v>8</v>
          </cell>
          <cell r="AQ12">
            <v>160</v>
          </cell>
          <cell r="AR12">
            <v>5.5E-2</v>
          </cell>
          <cell r="AS12">
            <v>75</v>
          </cell>
          <cell r="AT12">
            <v>0.5</v>
          </cell>
          <cell r="AU12">
            <v>64</v>
          </cell>
          <cell r="AV12">
            <v>128</v>
          </cell>
        </row>
        <row r="13">
          <cell r="AE13">
            <v>67142478</v>
          </cell>
          <cell r="AF13">
            <v>1</v>
          </cell>
          <cell r="AH13" t="str">
            <v>Vita 8</v>
          </cell>
          <cell r="AJ13" t="str">
            <v>Moldeados</v>
          </cell>
          <cell r="AK13">
            <v>401</v>
          </cell>
          <cell r="AN13" t="str">
            <v>PINGUINO POLITO VAINILLA 75X55ML</v>
          </cell>
          <cell r="AO13">
            <v>20</v>
          </cell>
          <cell r="AP13">
            <v>8</v>
          </cell>
          <cell r="AQ13">
            <v>160</v>
          </cell>
          <cell r="AR13">
            <v>5.5E-2</v>
          </cell>
          <cell r="AS13">
            <v>75</v>
          </cell>
          <cell r="AT13">
            <v>0.5</v>
          </cell>
          <cell r="AU13">
            <v>64</v>
          </cell>
          <cell r="AV13">
            <v>128</v>
          </cell>
        </row>
        <row r="14">
          <cell r="AE14">
            <v>965101</v>
          </cell>
          <cell r="AF14">
            <v>1</v>
          </cell>
          <cell r="AH14" t="str">
            <v>Vita 6</v>
          </cell>
          <cell r="AJ14" t="str">
            <v>Moldeados</v>
          </cell>
          <cell r="AK14">
            <v>402</v>
          </cell>
          <cell r="AN14" t="str">
            <v>GEMELOS PALETA CHOCOLATE LECHE 50X100ML</v>
          </cell>
          <cell r="AO14">
            <v>16</v>
          </cell>
          <cell r="AP14">
            <v>6</v>
          </cell>
          <cell r="AQ14">
            <v>96</v>
          </cell>
          <cell r="AR14">
            <v>0.1</v>
          </cell>
          <cell r="AS14">
            <v>50</v>
          </cell>
          <cell r="AT14">
            <v>0.82499999999999996</v>
          </cell>
          <cell r="AU14">
            <v>95.04</v>
          </cell>
          <cell r="AV14">
            <v>115.2</v>
          </cell>
        </row>
        <row r="15">
          <cell r="AE15">
            <v>964830</v>
          </cell>
          <cell r="AF15">
            <v>1</v>
          </cell>
          <cell r="AH15" t="str">
            <v>Vita 6</v>
          </cell>
          <cell r="AJ15" t="str">
            <v>Moldeados</v>
          </cell>
          <cell r="AK15">
            <v>402</v>
          </cell>
          <cell r="AN15" t="str">
            <v>GEMELOS PALETA LIMON NARANJA 50X100ML</v>
          </cell>
          <cell r="AO15">
            <v>16</v>
          </cell>
          <cell r="AP15">
            <v>6</v>
          </cell>
          <cell r="AQ15">
            <v>96</v>
          </cell>
          <cell r="AR15">
            <v>0.1</v>
          </cell>
          <cell r="AS15">
            <v>50</v>
          </cell>
          <cell r="AT15">
            <v>0.82499999999999996</v>
          </cell>
          <cell r="AU15">
            <v>95.04</v>
          </cell>
          <cell r="AV15">
            <v>115.2</v>
          </cell>
        </row>
        <row r="16">
          <cell r="AE16">
            <v>944833</v>
          </cell>
          <cell r="AF16">
            <v>1</v>
          </cell>
          <cell r="AH16" t="str">
            <v>Vita 6</v>
          </cell>
          <cell r="AJ16" t="str">
            <v>Moldeados</v>
          </cell>
          <cell r="AK16">
            <v>402</v>
          </cell>
          <cell r="AN16" t="str">
            <v>PINGUINO ACIDIX LIMON 44X60ML</v>
          </cell>
          <cell r="AO16">
            <v>17</v>
          </cell>
          <cell r="AP16">
            <v>6</v>
          </cell>
          <cell r="AQ16">
            <v>102</v>
          </cell>
          <cell r="AR16">
            <v>0.06</v>
          </cell>
          <cell r="AS16">
            <v>44</v>
          </cell>
          <cell r="AT16">
            <v>0.81</v>
          </cell>
          <cell r="AU16">
            <v>112.66363636363639</v>
          </cell>
          <cell r="AV16">
            <v>139.09090909090909</v>
          </cell>
        </row>
        <row r="17">
          <cell r="AE17">
            <v>552643</v>
          </cell>
          <cell r="AF17">
            <v>1</v>
          </cell>
          <cell r="AH17" t="str">
            <v>Vita 6</v>
          </cell>
          <cell r="AJ17" t="str">
            <v>Moldeados</v>
          </cell>
          <cell r="AK17">
            <v>402</v>
          </cell>
          <cell r="AN17" t="str">
            <v>PINGUINO ACIDIX FRESA 44X60ML</v>
          </cell>
          <cell r="AO17">
            <v>17</v>
          </cell>
          <cell r="AP17">
            <v>6</v>
          </cell>
          <cell r="AQ17">
            <v>102</v>
          </cell>
          <cell r="AR17">
            <v>0.06</v>
          </cell>
          <cell r="AS17">
            <v>44</v>
          </cell>
          <cell r="AT17">
            <v>0.81</v>
          </cell>
          <cell r="AU17">
            <v>112.66363636363639</v>
          </cell>
          <cell r="AV17">
            <v>139.09090909090909</v>
          </cell>
        </row>
        <row r="18">
          <cell r="AE18">
            <v>585841</v>
          </cell>
          <cell r="AF18">
            <v>1</v>
          </cell>
          <cell r="AH18" t="str">
            <v>Vita 6</v>
          </cell>
          <cell r="AJ18" t="str">
            <v>Moldeados</v>
          </cell>
          <cell r="AK18">
            <v>402</v>
          </cell>
          <cell r="AN18" t="str">
            <v>PINGÜINO PINTA LENGUA 44X60ML</v>
          </cell>
          <cell r="AO18">
            <v>17</v>
          </cell>
          <cell r="AP18">
            <v>6</v>
          </cell>
          <cell r="AQ18">
            <v>102</v>
          </cell>
          <cell r="AR18">
            <v>0.06</v>
          </cell>
          <cell r="AS18">
            <v>44</v>
          </cell>
          <cell r="AT18">
            <v>0.81</v>
          </cell>
          <cell r="AU18">
            <v>112.66363636363639</v>
          </cell>
          <cell r="AV18">
            <v>139.09090909090909</v>
          </cell>
        </row>
        <row r="19">
          <cell r="AE19">
            <v>964828</v>
          </cell>
          <cell r="AF19">
            <v>1</v>
          </cell>
          <cell r="AH19" t="str">
            <v>Vita 6</v>
          </cell>
          <cell r="AJ19" t="str">
            <v>Moldeados</v>
          </cell>
          <cell r="AK19">
            <v>402</v>
          </cell>
          <cell r="AN19" t="str">
            <v>PINGUINO CR REAL GIGANTE 60X85ML</v>
          </cell>
          <cell r="AO19">
            <v>17</v>
          </cell>
          <cell r="AP19">
            <v>6</v>
          </cell>
          <cell r="AQ19">
            <v>102</v>
          </cell>
          <cell r="AR19">
            <v>8.5000000000000006E-2</v>
          </cell>
          <cell r="AS19">
            <v>60</v>
          </cell>
          <cell r="AT19">
            <v>0.79</v>
          </cell>
          <cell r="AU19">
            <v>80.58</v>
          </cell>
          <cell r="AV19">
            <v>102</v>
          </cell>
        </row>
        <row r="20">
          <cell r="AE20">
            <v>84167297</v>
          </cell>
          <cell r="AF20">
            <v>1</v>
          </cell>
          <cell r="AH20" t="str">
            <v>Vita 6</v>
          </cell>
          <cell r="AJ20" t="str">
            <v>Moldeados</v>
          </cell>
          <cell r="AK20">
            <v>402</v>
          </cell>
          <cell r="AN20" t="str">
            <v>PINGUINO MAX PODER FRESA 48X55ML</v>
          </cell>
          <cell r="AO20">
            <v>17</v>
          </cell>
          <cell r="AP20">
            <v>6</v>
          </cell>
          <cell r="AQ20">
            <v>102</v>
          </cell>
          <cell r="AR20">
            <v>5.5E-2</v>
          </cell>
          <cell r="AS20">
            <v>48</v>
          </cell>
          <cell r="AT20">
            <v>0.82499999999999996</v>
          </cell>
          <cell r="AU20">
            <v>105.1875</v>
          </cell>
          <cell r="AV20">
            <v>127.5</v>
          </cell>
        </row>
        <row r="21">
          <cell r="AE21">
            <v>84167296</v>
          </cell>
          <cell r="AF21">
            <v>1</v>
          </cell>
          <cell r="AH21" t="str">
            <v>Vita 6</v>
          </cell>
          <cell r="AJ21" t="str">
            <v>Moldeados</v>
          </cell>
          <cell r="AK21">
            <v>402</v>
          </cell>
          <cell r="AN21" t="str">
            <v>PINGUINO MAX PODER LIMON 48X55ML</v>
          </cell>
          <cell r="AO21">
            <v>17</v>
          </cell>
          <cell r="AP21">
            <v>6</v>
          </cell>
          <cell r="AQ21">
            <v>102</v>
          </cell>
          <cell r="AR21">
            <v>5.5E-2</v>
          </cell>
          <cell r="AS21">
            <v>48</v>
          </cell>
          <cell r="AT21">
            <v>0.82499999999999996</v>
          </cell>
          <cell r="AU21">
            <v>105.1875</v>
          </cell>
          <cell r="AV21">
            <v>127.5</v>
          </cell>
        </row>
        <row r="22">
          <cell r="AE22">
            <v>67141996</v>
          </cell>
          <cell r="AF22">
            <v>4</v>
          </cell>
          <cell r="AH22" t="str">
            <v>Vita 6</v>
          </cell>
          <cell r="AJ22" t="str">
            <v>Moldeados</v>
          </cell>
          <cell r="AK22">
            <v>402</v>
          </cell>
          <cell r="AN22" t="str">
            <v>PINGUINO POLITO FRESA 75X55ML</v>
          </cell>
          <cell r="AO22">
            <v>17</v>
          </cell>
          <cell r="AP22">
            <v>6</v>
          </cell>
          <cell r="AQ22">
            <v>102</v>
          </cell>
          <cell r="AR22">
            <v>5.5E-2</v>
          </cell>
          <cell r="AS22">
            <v>75</v>
          </cell>
          <cell r="AT22">
            <v>0.5</v>
          </cell>
          <cell r="AU22">
            <v>40.799999999999997</v>
          </cell>
          <cell r="AV22">
            <v>81.599999999999994</v>
          </cell>
        </row>
        <row r="23">
          <cell r="AE23">
            <v>67176327</v>
          </cell>
          <cell r="AF23">
            <v>2</v>
          </cell>
          <cell r="AH23" t="str">
            <v>Vita 6</v>
          </cell>
          <cell r="AJ23" t="str">
            <v>Moldeados</v>
          </cell>
          <cell r="AK23">
            <v>402</v>
          </cell>
          <cell r="AN23" t="str">
            <v>PINGÜINO PALETA MAX BUBBALOO 44X60ML</v>
          </cell>
          <cell r="AO23">
            <v>16</v>
          </cell>
          <cell r="AP23">
            <v>6</v>
          </cell>
          <cell r="AQ23">
            <v>96</v>
          </cell>
          <cell r="AR23">
            <v>0.06</v>
          </cell>
          <cell r="AS23">
            <v>44</v>
          </cell>
          <cell r="AT23">
            <v>0.82499999999999996</v>
          </cell>
          <cell r="AU23">
            <v>108</v>
          </cell>
          <cell r="AV23">
            <v>130.90909090909091</v>
          </cell>
        </row>
        <row r="24">
          <cell r="AE24">
            <v>943034</v>
          </cell>
          <cell r="AF24">
            <v>5</v>
          </cell>
          <cell r="AH24" t="str">
            <v>Vita 12</v>
          </cell>
          <cell r="AJ24" t="str">
            <v>Moldeados</v>
          </cell>
          <cell r="AK24">
            <v>403</v>
          </cell>
          <cell r="AN24" t="str">
            <v>PINGUINO POLITO FRESA 75X55ML</v>
          </cell>
          <cell r="AO24">
            <v>25</v>
          </cell>
          <cell r="AP24">
            <v>12</v>
          </cell>
          <cell r="AQ24">
            <v>300</v>
          </cell>
          <cell r="AR24">
            <v>5.5E-2</v>
          </cell>
          <cell r="AS24">
            <v>75</v>
          </cell>
          <cell r="AT24">
            <v>0.68500000000000005</v>
          </cell>
          <cell r="AU24">
            <v>164.40000000000003</v>
          </cell>
          <cell r="AV24">
            <v>240</v>
          </cell>
        </row>
        <row r="25">
          <cell r="AE25">
            <v>964696</v>
          </cell>
          <cell r="AF25">
            <v>4</v>
          </cell>
          <cell r="AH25" t="str">
            <v>Vita 12</v>
          </cell>
          <cell r="AJ25" t="str">
            <v>Moldeados</v>
          </cell>
          <cell r="AK25">
            <v>403</v>
          </cell>
          <cell r="AN25" t="str">
            <v>PINGUINO POLITO VAINILLA 75X55ML</v>
          </cell>
          <cell r="AO25">
            <v>25</v>
          </cell>
          <cell r="AP25">
            <v>12</v>
          </cell>
          <cell r="AQ25">
            <v>300</v>
          </cell>
          <cell r="AR25">
            <v>5.5E-2</v>
          </cell>
          <cell r="AS25">
            <v>75</v>
          </cell>
          <cell r="AT25">
            <v>0.68500000000000005</v>
          </cell>
          <cell r="AU25">
            <v>164.40000000000003</v>
          </cell>
          <cell r="AV25">
            <v>240</v>
          </cell>
        </row>
        <row r="26">
          <cell r="AE26">
            <v>67141996</v>
          </cell>
          <cell r="AF26">
            <v>3</v>
          </cell>
          <cell r="AH26" t="str">
            <v>Vita 12</v>
          </cell>
          <cell r="AJ26" t="str">
            <v>Moldeados</v>
          </cell>
          <cell r="AK26">
            <v>403</v>
          </cell>
          <cell r="AN26" t="str">
            <v>PINGUINO POLITO FRESA 75X55ML</v>
          </cell>
          <cell r="AO26">
            <v>25</v>
          </cell>
          <cell r="AP26">
            <v>12</v>
          </cell>
          <cell r="AQ26">
            <v>300</v>
          </cell>
          <cell r="AR26">
            <v>5.5E-2</v>
          </cell>
          <cell r="AS26">
            <v>75</v>
          </cell>
          <cell r="AT26">
            <v>0.68500000000000005</v>
          </cell>
          <cell r="AU26">
            <v>164.40000000000003</v>
          </cell>
          <cell r="AV26">
            <v>240</v>
          </cell>
        </row>
        <row r="27">
          <cell r="AE27">
            <v>67142478</v>
          </cell>
          <cell r="AF27">
            <v>3</v>
          </cell>
          <cell r="AH27" t="str">
            <v>Vita 12</v>
          </cell>
          <cell r="AJ27" t="str">
            <v>Moldeados</v>
          </cell>
          <cell r="AK27">
            <v>403</v>
          </cell>
          <cell r="AN27" t="str">
            <v>PINGUINO POLITO VAINILLA 75X55ML</v>
          </cell>
          <cell r="AO27">
            <v>25</v>
          </cell>
          <cell r="AP27">
            <v>12</v>
          </cell>
          <cell r="AQ27">
            <v>300</v>
          </cell>
          <cell r="AR27">
            <v>5.5E-2</v>
          </cell>
          <cell r="AS27">
            <v>75</v>
          </cell>
          <cell r="AT27">
            <v>0.68500000000000005</v>
          </cell>
          <cell r="AU27">
            <v>164.40000000000003</v>
          </cell>
          <cell r="AV27">
            <v>240</v>
          </cell>
        </row>
        <row r="28">
          <cell r="AE28">
            <v>964696</v>
          </cell>
          <cell r="AF28">
            <v>2</v>
          </cell>
          <cell r="AH28" t="str">
            <v>Vita 8 N</v>
          </cell>
          <cell r="AJ28" t="str">
            <v>Moldeados</v>
          </cell>
          <cell r="AK28">
            <v>404</v>
          </cell>
          <cell r="AN28" t="str">
            <v>PINGUINO POLITO VAINILLA 75X55ML</v>
          </cell>
          <cell r="AO28">
            <v>24</v>
          </cell>
          <cell r="AP28">
            <v>8</v>
          </cell>
          <cell r="AQ28">
            <v>192</v>
          </cell>
          <cell r="AR28">
            <v>5.5E-2</v>
          </cell>
          <cell r="AS28">
            <v>75</v>
          </cell>
          <cell r="AT28">
            <v>0.79</v>
          </cell>
          <cell r="AU28">
            <v>121.34400000000001</v>
          </cell>
          <cell r="AV28">
            <v>153.6</v>
          </cell>
        </row>
        <row r="29">
          <cell r="AE29">
            <v>943034</v>
          </cell>
          <cell r="AF29">
            <v>2</v>
          </cell>
          <cell r="AH29" t="str">
            <v>Vita 8 N</v>
          </cell>
          <cell r="AJ29" t="str">
            <v>Moldeados</v>
          </cell>
          <cell r="AK29">
            <v>404</v>
          </cell>
          <cell r="AN29" t="str">
            <v>PINGUINO POLITO FRESA 75X55ML</v>
          </cell>
          <cell r="AO29">
            <v>24</v>
          </cell>
          <cell r="AP29">
            <v>8</v>
          </cell>
          <cell r="AQ29">
            <v>192</v>
          </cell>
          <cell r="AR29">
            <v>5.5E-2</v>
          </cell>
          <cell r="AS29">
            <v>75</v>
          </cell>
          <cell r="AT29">
            <v>0.79</v>
          </cell>
          <cell r="AU29">
            <v>121.34400000000001</v>
          </cell>
          <cell r="AV29">
            <v>153.6</v>
          </cell>
        </row>
        <row r="30">
          <cell r="AE30">
            <v>956497</v>
          </cell>
          <cell r="AF30">
            <v>1</v>
          </cell>
          <cell r="AH30" t="str">
            <v>Vita 8 N</v>
          </cell>
          <cell r="AJ30" t="str">
            <v>Moldeados</v>
          </cell>
          <cell r="AK30">
            <v>404</v>
          </cell>
          <cell r="AN30" t="str">
            <v>PINGUINO CASERO CHOCOLATE 28X90M</v>
          </cell>
          <cell r="AO30">
            <v>18</v>
          </cell>
          <cell r="AP30">
            <v>8</v>
          </cell>
          <cell r="AQ30">
            <v>144</v>
          </cell>
          <cell r="AR30">
            <v>0.09</v>
          </cell>
          <cell r="AS30">
            <v>28</v>
          </cell>
          <cell r="AT30">
            <v>0.76</v>
          </cell>
          <cell r="AU30">
            <v>234.51428571428571</v>
          </cell>
          <cell r="AV30">
            <v>308.57142857142856</v>
          </cell>
        </row>
        <row r="31">
          <cell r="AE31">
            <v>585841</v>
          </cell>
          <cell r="AF31">
            <v>2</v>
          </cell>
          <cell r="AH31" t="str">
            <v>Vita 8 N</v>
          </cell>
          <cell r="AJ31" t="str">
            <v>Moldeados</v>
          </cell>
          <cell r="AK31">
            <v>404</v>
          </cell>
          <cell r="AN31" t="str">
            <v>PINGÜINO PINTA LENGUA 44X60ML</v>
          </cell>
          <cell r="AO31">
            <v>20</v>
          </cell>
          <cell r="AP31">
            <v>8</v>
          </cell>
          <cell r="AQ31">
            <v>160</v>
          </cell>
          <cell r="AR31">
            <v>0.06</v>
          </cell>
          <cell r="AS31">
            <v>44</v>
          </cell>
          <cell r="AT31">
            <v>0.79</v>
          </cell>
          <cell r="AU31">
            <v>172.36363636363637</v>
          </cell>
          <cell r="AV31">
            <v>218.18181818181819</v>
          </cell>
        </row>
        <row r="32">
          <cell r="AE32">
            <v>956499</v>
          </cell>
          <cell r="AF32">
            <v>3</v>
          </cell>
          <cell r="AH32" t="str">
            <v>Vita 8 N</v>
          </cell>
          <cell r="AJ32" t="str">
            <v>Moldeados</v>
          </cell>
          <cell r="AK32">
            <v>404</v>
          </cell>
          <cell r="AN32" t="str">
            <v>PINGUINO CASERO PALETA COCO 28X90ML</v>
          </cell>
          <cell r="AO32">
            <v>18</v>
          </cell>
          <cell r="AP32">
            <v>8</v>
          </cell>
          <cell r="AQ32">
            <v>144</v>
          </cell>
          <cell r="AR32">
            <v>0.09</v>
          </cell>
          <cell r="AS32">
            <v>28</v>
          </cell>
          <cell r="AT32">
            <v>0.79</v>
          </cell>
          <cell r="AU32">
            <v>243.77142857142857</v>
          </cell>
          <cell r="AV32">
            <v>308.57142857142856</v>
          </cell>
        </row>
        <row r="33">
          <cell r="AE33">
            <v>956494</v>
          </cell>
          <cell r="AF33">
            <v>2</v>
          </cell>
          <cell r="AH33" t="str">
            <v>Vita 8 N</v>
          </cell>
          <cell r="AJ33" t="str">
            <v>Moldeados</v>
          </cell>
          <cell r="AK33">
            <v>404</v>
          </cell>
          <cell r="AN33" t="str">
            <v>PINGUINO CASERO PALETA MORA 28X90ML</v>
          </cell>
          <cell r="AO33">
            <v>18</v>
          </cell>
          <cell r="AP33">
            <v>8</v>
          </cell>
          <cell r="AQ33">
            <v>144</v>
          </cell>
          <cell r="AR33">
            <v>0.09</v>
          </cell>
          <cell r="AS33">
            <v>28</v>
          </cell>
          <cell r="AT33">
            <v>0.76</v>
          </cell>
          <cell r="AU33">
            <v>234.51428571428571</v>
          </cell>
          <cell r="AV33">
            <v>308.57142857142856</v>
          </cell>
        </row>
        <row r="34">
          <cell r="AE34">
            <v>964828</v>
          </cell>
          <cell r="AF34">
            <v>2</v>
          </cell>
          <cell r="AH34" t="str">
            <v>Vita 8 N</v>
          </cell>
          <cell r="AJ34" t="str">
            <v>Moldeados</v>
          </cell>
          <cell r="AK34">
            <v>404</v>
          </cell>
          <cell r="AN34" t="str">
            <v>PINGUINO CR REAL GIGANTE 60X85ML</v>
          </cell>
          <cell r="AO34">
            <v>20</v>
          </cell>
          <cell r="AP34">
            <v>8</v>
          </cell>
          <cell r="AQ34">
            <v>160</v>
          </cell>
          <cell r="AR34">
            <v>8.5000000000000006E-2</v>
          </cell>
          <cell r="AS34">
            <v>60</v>
          </cell>
          <cell r="AT34">
            <v>0.79</v>
          </cell>
          <cell r="AU34">
            <v>126.4</v>
          </cell>
          <cell r="AV34">
            <v>160</v>
          </cell>
        </row>
        <row r="35">
          <cell r="AE35">
            <v>84150792</v>
          </cell>
          <cell r="AF35">
            <v>1</v>
          </cell>
          <cell r="AH35" t="str">
            <v>Vita 8 N</v>
          </cell>
          <cell r="AJ35" t="str">
            <v>Moldeados</v>
          </cell>
          <cell r="AK35">
            <v>404</v>
          </cell>
          <cell r="AN35" t="str">
            <v>PINGUINO CASERO NARANJILLA 28X90ML</v>
          </cell>
          <cell r="AO35">
            <v>13</v>
          </cell>
          <cell r="AP35">
            <v>8</v>
          </cell>
          <cell r="AQ35">
            <v>104</v>
          </cell>
          <cell r="AR35">
            <v>0.09</v>
          </cell>
          <cell r="AS35">
            <v>28</v>
          </cell>
          <cell r="AT35">
            <v>0.76</v>
          </cell>
          <cell r="AU35">
            <v>169.37142857142857</v>
          </cell>
          <cell r="AV35">
            <v>222.85714285714286</v>
          </cell>
        </row>
        <row r="36">
          <cell r="AE36">
            <v>956495</v>
          </cell>
          <cell r="AF36">
            <v>3</v>
          </cell>
          <cell r="AH36" t="str">
            <v>Vita 8 N</v>
          </cell>
          <cell r="AJ36" t="str">
            <v>Moldeados</v>
          </cell>
          <cell r="AK36">
            <v>404</v>
          </cell>
          <cell r="AN36" t="str">
            <v>PINGUINO CASERO PLTA RON C/PASAS 28X90ML</v>
          </cell>
          <cell r="AO36">
            <v>18</v>
          </cell>
          <cell r="AP36">
            <v>8</v>
          </cell>
          <cell r="AQ36">
            <v>144</v>
          </cell>
          <cell r="AR36">
            <v>0.09</v>
          </cell>
          <cell r="AS36">
            <v>28</v>
          </cell>
          <cell r="AT36">
            <v>0.76</v>
          </cell>
          <cell r="AU36">
            <v>234.51428571428571</v>
          </cell>
          <cell r="AV36">
            <v>308.57142857142856</v>
          </cell>
        </row>
        <row r="37">
          <cell r="AE37">
            <v>84163571</v>
          </cell>
          <cell r="AF37">
            <v>1</v>
          </cell>
          <cell r="AH37" t="str">
            <v>Vita 8 N</v>
          </cell>
          <cell r="AJ37" t="str">
            <v>Moldeados</v>
          </cell>
          <cell r="AK37">
            <v>404</v>
          </cell>
          <cell r="AN37" t="str">
            <v>PINGUINO CASERO BISABOR CHOC VAN 28X90ML</v>
          </cell>
          <cell r="AO37">
            <v>14</v>
          </cell>
          <cell r="AP37">
            <v>8</v>
          </cell>
          <cell r="AQ37">
            <v>112</v>
          </cell>
          <cell r="AR37">
            <v>0.09</v>
          </cell>
          <cell r="AS37">
            <v>28</v>
          </cell>
          <cell r="AT37">
            <v>0.76</v>
          </cell>
          <cell r="AU37">
            <v>182.4</v>
          </cell>
          <cell r="AV37">
            <v>240</v>
          </cell>
        </row>
        <row r="38">
          <cell r="AE38">
            <v>571418</v>
          </cell>
          <cell r="AF38">
            <v>1</v>
          </cell>
          <cell r="AH38" t="str">
            <v>Vita 8 N</v>
          </cell>
          <cell r="AJ38" t="str">
            <v>Moldeados</v>
          </cell>
          <cell r="AK38">
            <v>404</v>
          </cell>
          <cell r="AN38" t="str">
            <v>PINGUINO CASERO FRUTOS ROJOS 28X90M</v>
          </cell>
          <cell r="AO38">
            <v>18</v>
          </cell>
          <cell r="AP38">
            <v>8</v>
          </cell>
          <cell r="AQ38">
            <v>144</v>
          </cell>
          <cell r="AR38">
            <v>0.09</v>
          </cell>
          <cell r="AS38">
            <v>28</v>
          </cell>
          <cell r="AT38">
            <v>0.76</v>
          </cell>
          <cell r="AU38">
            <v>234.51428571428571</v>
          </cell>
          <cell r="AV38">
            <v>308.57142857142856</v>
          </cell>
        </row>
        <row r="39">
          <cell r="AE39">
            <v>585841</v>
          </cell>
          <cell r="AF39">
            <v>7</v>
          </cell>
          <cell r="AH39" t="str">
            <v>Vita 8 N</v>
          </cell>
          <cell r="AJ39" t="str">
            <v>Moldeados</v>
          </cell>
          <cell r="AK39">
            <v>404</v>
          </cell>
          <cell r="AN39" t="str">
            <v>PINGÜINO PINTA LENGUA 44X60ML</v>
          </cell>
          <cell r="AO39">
            <v>20</v>
          </cell>
          <cell r="AP39">
            <v>8</v>
          </cell>
          <cell r="AQ39">
            <v>160</v>
          </cell>
          <cell r="AR39">
            <v>0.06</v>
          </cell>
          <cell r="AS39">
            <v>44</v>
          </cell>
          <cell r="AT39">
            <v>0.79</v>
          </cell>
          <cell r="AU39">
            <v>172.36363636363637</v>
          </cell>
          <cell r="AV39">
            <v>218.18181818181819</v>
          </cell>
        </row>
        <row r="40">
          <cell r="AE40">
            <v>67141996</v>
          </cell>
          <cell r="AF40">
            <v>2</v>
          </cell>
          <cell r="AH40" t="str">
            <v>Vita 8 N</v>
          </cell>
          <cell r="AJ40" t="str">
            <v>Moldeados</v>
          </cell>
          <cell r="AK40">
            <v>404</v>
          </cell>
          <cell r="AN40" t="str">
            <v>PINGUINO POLITO FRESA 75X55ML</v>
          </cell>
          <cell r="AO40">
            <v>24</v>
          </cell>
          <cell r="AP40">
            <v>8</v>
          </cell>
          <cell r="AQ40">
            <v>192</v>
          </cell>
          <cell r="AR40">
            <v>5.5E-2</v>
          </cell>
          <cell r="AS40">
            <v>75</v>
          </cell>
          <cell r="AT40">
            <v>0.79</v>
          </cell>
          <cell r="AU40">
            <v>121.34400000000001</v>
          </cell>
          <cell r="AV40">
            <v>153.6</v>
          </cell>
        </row>
        <row r="41">
          <cell r="AE41">
            <v>67142478</v>
          </cell>
          <cell r="AF41">
            <v>2</v>
          </cell>
          <cell r="AH41" t="str">
            <v>Vita 8 N</v>
          </cell>
          <cell r="AJ41" t="str">
            <v>Moldeados</v>
          </cell>
          <cell r="AK41">
            <v>404</v>
          </cell>
          <cell r="AN41" t="str">
            <v>PINGUINO POLITO VAINILLA 75X55ML</v>
          </cell>
          <cell r="AO41">
            <v>24</v>
          </cell>
          <cell r="AP41">
            <v>8</v>
          </cell>
          <cell r="AQ41">
            <v>192</v>
          </cell>
          <cell r="AR41">
            <v>5.5E-2</v>
          </cell>
          <cell r="AS41">
            <v>75</v>
          </cell>
          <cell r="AT41">
            <v>0.5</v>
          </cell>
          <cell r="AU41">
            <v>76.8</v>
          </cell>
          <cell r="AV41">
            <v>153.6</v>
          </cell>
        </row>
        <row r="42">
          <cell r="AE42">
            <v>67176327</v>
          </cell>
          <cell r="AF42">
            <v>1</v>
          </cell>
          <cell r="AH42" t="str">
            <v>Vita 8 N</v>
          </cell>
          <cell r="AJ42" t="str">
            <v>Moldeados</v>
          </cell>
          <cell r="AK42">
            <v>404</v>
          </cell>
          <cell r="AN42" t="str">
            <v>PINGÜINO PALETA MAX BUBBALOO 44X60ML</v>
          </cell>
          <cell r="AO42">
            <v>19</v>
          </cell>
          <cell r="AP42">
            <v>8</v>
          </cell>
          <cell r="AQ42">
            <v>152</v>
          </cell>
          <cell r="AR42">
            <v>0.06</v>
          </cell>
          <cell r="AS42">
            <v>44</v>
          </cell>
          <cell r="AT42">
            <v>0.79</v>
          </cell>
          <cell r="AU42">
            <v>163.74545454545455</v>
          </cell>
          <cell r="AV42">
            <v>207.27272727272728</v>
          </cell>
        </row>
        <row r="43">
          <cell r="AE43">
            <v>84169631</v>
          </cell>
          <cell r="AF43">
            <v>1</v>
          </cell>
          <cell r="AH43" t="str">
            <v>Vita 8 N</v>
          </cell>
          <cell r="AJ43" t="str">
            <v>Moldeados</v>
          </cell>
          <cell r="AK43">
            <v>404</v>
          </cell>
          <cell r="AN43" t="str">
            <v>PINGUINO CASERO PALETA MORA 28X90ML</v>
          </cell>
          <cell r="AO43">
            <v>18</v>
          </cell>
          <cell r="AP43">
            <v>8</v>
          </cell>
          <cell r="AQ43">
            <v>144</v>
          </cell>
          <cell r="AR43">
            <v>0.09</v>
          </cell>
          <cell r="AS43">
            <v>28</v>
          </cell>
          <cell r="AT43">
            <v>0.5</v>
          </cell>
          <cell r="AU43">
            <v>154.28571428571428</v>
          </cell>
          <cell r="AV43">
            <v>308.57142857142856</v>
          </cell>
        </row>
        <row r="44">
          <cell r="AE44">
            <v>84169431</v>
          </cell>
          <cell r="AF44">
            <v>1</v>
          </cell>
          <cell r="AH44" t="str">
            <v>Vita 8 N</v>
          </cell>
          <cell r="AJ44" t="str">
            <v>Moldeados</v>
          </cell>
          <cell r="AK44">
            <v>404</v>
          </cell>
          <cell r="AN44" t="str">
            <v>PINGUINO CASERO PALETA COCO 28X90ML</v>
          </cell>
          <cell r="AO44">
            <v>18</v>
          </cell>
          <cell r="AP44">
            <v>8</v>
          </cell>
          <cell r="AQ44">
            <v>144</v>
          </cell>
          <cell r="AR44">
            <v>0.09</v>
          </cell>
          <cell r="AS44">
            <v>28</v>
          </cell>
          <cell r="AT44">
            <v>0.79</v>
          </cell>
          <cell r="AU44">
            <v>243.77142857142857</v>
          </cell>
          <cell r="AV44">
            <v>308.57142857142856</v>
          </cell>
        </row>
        <row r="45">
          <cell r="AE45">
            <v>552857</v>
          </cell>
          <cell r="AF45">
            <v>2</v>
          </cell>
          <cell r="AH45" t="str">
            <v>Manual</v>
          </cell>
          <cell r="AJ45" t="str">
            <v>Manual</v>
          </cell>
          <cell r="AK45">
            <v>411</v>
          </cell>
          <cell r="AN45" t="str">
            <v>PINGUINO CREMOSSITO NAPOLITAN BDJ 6X900ML</v>
          </cell>
          <cell r="AO45">
            <v>3.4183266932270917</v>
          </cell>
          <cell r="AP45">
            <v>1</v>
          </cell>
          <cell r="AQ45">
            <v>3.4183266932270917</v>
          </cell>
          <cell r="AR45">
            <v>0.9</v>
          </cell>
          <cell r="AS45">
            <v>6</v>
          </cell>
          <cell r="AT45">
            <v>0.52</v>
          </cell>
          <cell r="AU45">
            <v>17.775298804780878</v>
          </cell>
          <cell r="AV45">
            <v>34.183266932270918</v>
          </cell>
        </row>
        <row r="46">
          <cell r="AE46">
            <v>552854</v>
          </cell>
          <cell r="AF46">
            <v>2</v>
          </cell>
          <cell r="AH46" t="str">
            <v>Manual</v>
          </cell>
          <cell r="AJ46" t="str">
            <v>Manual</v>
          </cell>
          <cell r="AK46">
            <v>411</v>
          </cell>
          <cell r="AN46" t="str">
            <v>PINGUINO TOP HELADO MARMOLEADO MORA 6X900ml</v>
          </cell>
          <cell r="AO46">
            <v>3.4183266932270917</v>
          </cell>
          <cell r="AP46">
            <v>1</v>
          </cell>
          <cell r="AQ46">
            <v>3.4183266932270917</v>
          </cell>
          <cell r="AR46">
            <v>0.9</v>
          </cell>
          <cell r="AS46">
            <v>6</v>
          </cell>
          <cell r="AT46">
            <v>0.52</v>
          </cell>
          <cell r="AU46">
            <v>17.775298804780878</v>
          </cell>
          <cell r="AV46">
            <v>34.183266932270918</v>
          </cell>
        </row>
        <row r="47">
          <cell r="AE47">
            <v>552803</v>
          </cell>
          <cell r="AF47">
            <v>2</v>
          </cell>
          <cell r="AH47" t="str">
            <v>Manual</v>
          </cell>
          <cell r="AJ47" t="str">
            <v>Manual</v>
          </cell>
          <cell r="AK47">
            <v>411</v>
          </cell>
          <cell r="AN47" t="str">
            <v>PINGUINO CREMOSSITO FRUTILLA BDJ 6X900ML</v>
          </cell>
          <cell r="AO47">
            <v>3.4183266932270917</v>
          </cell>
          <cell r="AP47">
            <v>1</v>
          </cell>
          <cell r="AQ47">
            <v>3.4183266932270917</v>
          </cell>
          <cell r="AR47">
            <v>0.9</v>
          </cell>
          <cell r="AS47">
            <v>6</v>
          </cell>
          <cell r="AT47">
            <v>0.52</v>
          </cell>
          <cell r="AU47">
            <v>17.775298804780878</v>
          </cell>
          <cell r="AV47">
            <v>34.183266932270918</v>
          </cell>
        </row>
        <row r="48">
          <cell r="AE48">
            <v>552851</v>
          </cell>
          <cell r="AF48">
            <v>2</v>
          </cell>
          <cell r="AH48" t="str">
            <v>Manual</v>
          </cell>
          <cell r="AJ48" t="str">
            <v>Manual</v>
          </cell>
          <cell r="AK48">
            <v>411</v>
          </cell>
          <cell r="AN48" t="str">
            <v>PINGUINO CREMOSSITO VAINILLA BDJ 6X900ML</v>
          </cell>
          <cell r="AO48">
            <v>3.4183266932270917</v>
          </cell>
          <cell r="AP48">
            <v>1</v>
          </cell>
          <cell r="AQ48">
            <v>3.4183266932270917</v>
          </cell>
          <cell r="AR48">
            <v>0.9</v>
          </cell>
          <cell r="AS48">
            <v>6</v>
          </cell>
          <cell r="AT48">
            <v>0.52</v>
          </cell>
          <cell r="AU48">
            <v>17.775298804780878</v>
          </cell>
          <cell r="AV48">
            <v>34.183266932270918</v>
          </cell>
        </row>
        <row r="49">
          <cell r="AE49">
            <v>552860</v>
          </cell>
          <cell r="AF49">
            <v>2</v>
          </cell>
          <cell r="AH49" t="str">
            <v>Manual</v>
          </cell>
          <cell r="AJ49" t="str">
            <v>Manual</v>
          </cell>
          <cell r="AK49">
            <v>411</v>
          </cell>
          <cell r="AN49" t="str">
            <v>PINGUINO CREMOSSITO CHOCOLATE BDJ 6X900ML</v>
          </cell>
          <cell r="AO49">
            <v>3.4183266932270917</v>
          </cell>
          <cell r="AP49">
            <v>1</v>
          </cell>
          <cell r="AQ49">
            <v>3.4183266932270917</v>
          </cell>
          <cell r="AR49">
            <v>0.9</v>
          </cell>
          <cell r="AS49">
            <v>6</v>
          </cell>
          <cell r="AT49">
            <v>0.52</v>
          </cell>
          <cell r="AU49">
            <v>17.775298804780878</v>
          </cell>
          <cell r="AV49">
            <v>34.183266932270918</v>
          </cell>
        </row>
        <row r="50">
          <cell r="AE50">
            <v>552864</v>
          </cell>
          <cell r="AF50">
            <v>2</v>
          </cell>
          <cell r="AH50" t="str">
            <v>Manual</v>
          </cell>
          <cell r="AJ50" t="str">
            <v>Manual</v>
          </cell>
          <cell r="AK50">
            <v>411</v>
          </cell>
          <cell r="AN50" t="str">
            <v>PINGUINO CREMOSSITO RON PASAS BDJ 6X900ML</v>
          </cell>
          <cell r="AO50">
            <v>3.4183266932270917</v>
          </cell>
          <cell r="AP50">
            <v>1</v>
          </cell>
          <cell r="AQ50">
            <v>3.4183266932270917</v>
          </cell>
          <cell r="AR50">
            <v>0.9</v>
          </cell>
          <cell r="AS50">
            <v>6</v>
          </cell>
          <cell r="AT50">
            <v>0.52</v>
          </cell>
          <cell r="AU50">
            <v>17.775298804780878</v>
          </cell>
          <cell r="AV50">
            <v>34.183266932270918</v>
          </cell>
        </row>
        <row r="51">
          <cell r="AE51">
            <v>552855</v>
          </cell>
          <cell r="AF51">
            <v>2</v>
          </cell>
          <cell r="AH51" t="str">
            <v>Manual</v>
          </cell>
          <cell r="AJ51" t="str">
            <v>Manual</v>
          </cell>
          <cell r="AK51">
            <v>411</v>
          </cell>
          <cell r="AN51" t="str">
            <v>PINGUINO OREO BDJ 6X900ML</v>
          </cell>
          <cell r="AO51">
            <v>3.4183266932270917</v>
          </cell>
          <cell r="AP51">
            <v>1</v>
          </cell>
          <cell r="AQ51">
            <v>3.4183266932270917</v>
          </cell>
          <cell r="AR51">
            <v>0.9</v>
          </cell>
          <cell r="AS51">
            <v>6</v>
          </cell>
          <cell r="AT51">
            <v>0.52</v>
          </cell>
          <cell r="AU51">
            <v>17.775298804780878</v>
          </cell>
          <cell r="AV51">
            <v>34.183266932270918</v>
          </cell>
        </row>
        <row r="52">
          <cell r="AE52">
            <v>552880</v>
          </cell>
          <cell r="AF52">
            <v>2</v>
          </cell>
          <cell r="AH52" t="str">
            <v>Manual</v>
          </cell>
          <cell r="AJ52" t="str">
            <v>Manual</v>
          </cell>
          <cell r="AK52">
            <v>411</v>
          </cell>
          <cell r="AN52" t="str">
            <v>PINGUINO TOP HELADO CEREZA GOUMERT 6X900ml</v>
          </cell>
          <cell r="AO52">
            <v>3.4183266932270917</v>
          </cell>
          <cell r="AP52">
            <v>1</v>
          </cell>
          <cell r="AQ52">
            <v>3.4183266932270917</v>
          </cell>
          <cell r="AR52">
            <v>0.9</v>
          </cell>
          <cell r="AS52">
            <v>6</v>
          </cell>
          <cell r="AT52">
            <v>0.52</v>
          </cell>
          <cell r="AU52">
            <v>17.775298804780878</v>
          </cell>
          <cell r="AV52">
            <v>34.183266932270918</v>
          </cell>
        </row>
        <row r="53">
          <cell r="AE53">
            <v>552876</v>
          </cell>
          <cell r="AF53">
            <v>2</v>
          </cell>
          <cell r="AH53" t="str">
            <v>Manual</v>
          </cell>
          <cell r="AJ53" t="str">
            <v>Manual</v>
          </cell>
          <cell r="AK53">
            <v>411</v>
          </cell>
          <cell r="AN53" t="str">
            <v>PINGUINO SANDUCHE BDJ 6X900ML</v>
          </cell>
          <cell r="AO53">
            <v>3.4183266932270917</v>
          </cell>
          <cell r="AP53">
            <v>1</v>
          </cell>
          <cell r="AQ53">
            <v>3.4183266932270917</v>
          </cell>
          <cell r="AR53">
            <v>0.9</v>
          </cell>
          <cell r="AS53">
            <v>6</v>
          </cell>
          <cell r="AT53">
            <v>0.52</v>
          </cell>
          <cell r="AU53">
            <v>17.775298804780878</v>
          </cell>
          <cell r="AV53">
            <v>34.183266932270918</v>
          </cell>
        </row>
        <row r="54">
          <cell r="AE54">
            <v>552878</v>
          </cell>
          <cell r="AF54">
            <v>2</v>
          </cell>
          <cell r="AH54" t="str">
            <v>Manual</v>
          </cell>
          <cell r="AJ54" t="str">
            <v>Manual</v>
          </cell>
          <cell r="AK54">
            <v>411</v>
          </cell>
          <cell r="AN54" t="str">
            <v>PINGUINO TOP HELADO VAIN GOUMERT 6X900ml</v>
          </cell>
          <cell r="AO54">
            <v>3.4183266932270917</v>
          </cell>
          <cell r="AP54">
            <v>1</v>
          </cell>
          <cell r="AQ54">
            <v>3.4183266932270917</v>
          </cell>
          <cell r="AR54">
            <v>0.9</v>
          </cell>
          <cell r="AS54">
            <v>6</v>
          </cell>
          <cell r="AT54">
            <v>0.52</v>
          </cell>
          <cell r="AU54">
            <v>17.775298804780878</v>
          </cell>
          <cell r="AV54">
            <v>34.183266932270918</v>
          </cell>
        </row>
        <row r="55">
          <cell r="AE55">
            <v>552828</v>
          </cell>
          <cell r="AF55">
            <v>2</v>
          </cell>
          <cell r="AH55" t="str">
            <v>Manual</v>
          </cell>
          <cell r="AJ55" t="str">
            <v>Manual</v>
          </cell>
          <cell r="AK55">
            <v>411</v>
          </cell>
          <cell r="AN55" t="str">
            <v>PINGUINO CHOCOLATE GALLETA BDJ 6X900ML</v>
          </cell>
          <cell r="AO55">
            <v>3.4183266932270917</v>
          </cell>
          <cell r="AP55">
            <v>1</v>
          </cell>
          <cell r="AQ55">
            <v>3.4183266932270917</v>
          </cell>
          <cell r="AR55">
            <v>0.9</v>
          </cell>
          <cell r="AS55">
            <v>6</v>
          </cell>
          <cell r="AT55">
            <v>0.52</v>
          </cell>
          <cell r="AU55">
            <v>17.775298804780878</v>
          </cell>
          <cell r="AV55">
            <v>34.183266932270918</v>
          </cell>
        </row>
        <row r="56">
          <cell r="AE56">
            <v>552853</v>
          </cell>
          <cell r="AF56">
            <v>2</v>
          </cell>
          <cell r="AH56" t="str">
            <v>Manual</v>
          </cell>
          <cell r="AJ56" t="str">
            <v>Manual</v>
          </cell>
          <cell r="AK56">
            <v>411</v>
          </cell>
          <cell r="AN56" t="str">
            <v>PINGUINO MANJAR DE ALMENDRA BDJ 6X900ML</v>
          </cell>
          <cell r="AO56">
            <v>3.4183266932270917</v>
          </cell>
          <cell r="AP56">
            <v>1</v>
          </cell>
          <cell r="AQ56">
            <v>3.4183266932270917</v>
          </cell>
          <cell r="AR56">
            <v>0.9</v>
          </cell>
          <cell r="AS56">
            <v>6</v>
          </cell>
          <cell r="AT56">
            <v>0.52</v>
          </cell>
          <cell r="AU56">
            <v>17.775298804780878</v>
          </cell>
          <cell r="AV56">
            <v>34.183266932270918</v>
          </cell>
        </row>
        <row r="57">
          <cell r="AE57">
            <v>567341</v>
          </cell>
          <cell r="AF57">
            <v>1</v>
          </cell>
          <cell r="AH57" t="str">
            <v>Manual</v>
          </cell>
          <cell r="AJ57" t="str">
            <v>Manual</v>
          </cell>
          <cell r="AK57">
            <v>411</v>
          </cell>
          <cell r="AN57" t="str">
            <v>MANICHO 6X900ML.</v>
          </cell>
          <cell r="AO57">
            <v>3.4183266932270917</v>
          </cell>
          <cell r="AP57">
            <v>1</v>
          </cell>
          <cell r="AQ57">
            <v>3.4183266932270917</v>
          </cell>
          <cell r="AR57">
            <v>0.9</v>
          </cell>
          <cell r="AS57">
            <v>6</v>
          </cell>
          <cell r="AT57">
            <v>0.52</v>
          </cell>
          <cell r="AU57">
            <v>17.775298804780878</v>
          </cell>
          <cell r="AV57">
            <v>34.183266932270918</v>
          </cell>
        </row>
        <row r="58">
          <cell r="AE58">
            <v>84164459</v>
          </cell>
          <cell r="AF58">
            <v>1</v>
          </cell>
          <cell r="AH58" t="str">
            <v>Manual</v>
          </cell>
          <cell r="AJ58" t="str">
            <v>Manual</v>
          </cell>
          <cell r="AK58">
            <v>411</v>
          </cell>
          <cell r="AN58" t="str">
            <v>PINGUINO BUBBALOO 6X900ML</v>
          </cell>
          <cell r="AO58">
            <v>3.4183266932270917</v>
          </cell>
          <cell r="AP58">
            <v>1</v>
          </cell>
          <cell r="AQ58">
            <v>3.4183266932270917</v>
          </cell>
          <cell r="AR58">
            <v>0.9</v>
          </cell>
          <cell r="AS58">
            <v>6</v>
          </cell>
          <cell r="AT58">
            <v>0.52</v>
          </cell>
          <cell r="AU58">
            <v>17.775298804780878</v>
          </cell>
          <cell r="AV58">
            <v>34.183266932270918</v>
          </cell>
        </row>
        <row r="59">
          <cell r="AE59">
            <v>554537</v>
          </cell>
          <cell r="AF59">
            <v>1</v>
          </cell>
          <cell r="AH59" t="str">
            <v>Manual</v>
          </cell>
          <cell r="AJ59" t="str">
            <v>Manual</v>
          </cell>
          <cell r="AK59">
            <v>411</v>
          </cell>
          <cell r="AN59" t="str">
            <v>PINGUINO SANDUCHE VAINILLA 10X5X135ML</v>
          </cell>
          <cell r="AO59">
            <v>3.4183266932270917</v>
          </cell>
          <cell r="AP59">
            <v>1</v>
          </cell>
          <cell r="AQ59">
            <v>3.4183266932270917</v>
          </cell>
          <cell r="AR59">
            <v>0.13500000000000001</v>
          </cell>
          <cell r="AS59">
            <v>50</v>
          </cell>
          <cell r="AT59">
            <v>0.52</v>
          </cell>
          <cell r="AU59">
            <v>2.1330358565737053</v>
          </cell>
          <cell r="AV59">
            <v>4.10199203187251</v>
          </cell>
        </row>
        <row r="60">
          <cell r="AE60">
            <v>555857</v>
          </cell>
          <cell r="AF60">
            <v>1</v>
          </cell>
          <cell r="AH60" t="str">
            <v>Manual</v>
          </cell>
          <cell r="AJ60" t="str">
            <v>Manual</v>
          </cell>
          <cell r="AK60">
            <v>411</v>
          </cell>
          <cell r="AN60" t="str">
            <v>MAGNUM ALMENDRAS 10X4X100ML</v>
          </cell>
          <cell r="AO60">
            <v>3.4183266932270917</v>
          </cell>
          <cell r="AP60">
            <v>1</v>
          </cell>
          <cell r="AQ60">
            <v>3.4183266932270917</v>
          </cell>
          <cell r="AR60">
            <v>0.1</v>
          </cell>
          <cell r="AS60">
            <v>40</v>
          </cell>
          <cell r="AT60">
            <v>0.52</v>
          </cell>
          <cell r="AU60">
            <v>2.6662948207171313</v>
          </cell>
          <cell r="AV60">
            <v>5.1274900398406373</v>
          </cell>
        </row>
        <row r="61">
          <cell r="AE61">
            <v>84158463</v>
          </cell>
          <cell r="AF61">
            <v>1</v>
          </cell>
          <cell r="AH61" t="str">
            <v>Manual</v>
          </cell>
          <cell r="AJ61" t="str">
            <v>Manual</v>
          </cell>
          <cell r="AK61">
            <v>411</v>
          </cell>
          <cell r="AN61" t="str">
            <v>PINGUINO OREO CHOCOLATE BDJ 6X900ML</v>
          </cell>
          <cell r="AO61">
            <v>3.4183266932270917</v>
          </cell>
          <cell r="AP61">
            <v>1</v>
          </cell>
          <cell r="AQ61">
            <v>3.4183266932270917</v>
          </cell>
          <cell r="AR61">
            <v>0.9</v>
          </cell>
          <cell r="AS61">
            <v>6</v>
          </cell>
          <cell r="AT61">
            <v>0.52</v>
          </cell>
          <cell r="AU61">
            <v>17.775298804780878</v>
          </cell>
          <cell r="AV61">
            <v>34.183266932270918</v>
          </cell>
        </row>
        <row r="62">
          <cell r="AE62">
            <v>84158358</v>
          </cell>
          <cell r="AF62">
            <v>1</v>
          </cell>
          <cell r="AH62" t="str">
            <v>Manual</v>
          </cell>
          <cell r="AJ62" t="str">
            <v>Manual</v>
          </cell>
          <cell r="AK62">
            <v>411</v>
          </cell>
          <cell r="AN62" t="str">
            <v>PINGUINO TORTA HELADA CAPRICHO BJ4X1.5L</v>
          </cell>
          <cell r="AO62">
            <v>12</v>
          </cell>
          <cell r="AP62">
            <v>1</v>
          </cell>
          <cell r="AQ62">
            <v>12</v>
          </cell>
          <cell r="AR62">
            <v>1.5</v>
          </cell>
          <cell r="AS62">
            <v>4</v>
          </cell>
          <cell r="AT62">
            <v>0.52</v>
          </cell>
          <cell r="AU62">
            <v>93.600000000000009</v>
          </cell>
          <cell r="AV62">
            <v>180</v>
          </cell>
        </row>
        <row r="63">
          <cell r="AE63">
            <v>84158360</v>
          </cell>
          <cell r="AF63">
            <v>1</v>
          </cell>
          <cell r="AH63" t="str">
            <v>Manual</v>
          </cell>
          <cell r="AJ63" t="str">
            <v>Manual</v>
          </cell>
          <cell r="AK63">
            <v>411</v>
          </cell>
          <cell r="AN63" t="str">
            <v>PINGUINO TORTA HELADA FESTIVAL BJ4X2.5L</v>
          </cell>
          <cell r="AO63">
            <v>11</v>
          </cell>
          <cell r="AP63">
            <v>1</v>
          </cell>
          <cell r="AQ63">
            <v>11</v>
          </cell>
          <cell r="AR63">
            <v>2.5</v>
          </cell>
          <cell r="AS63">
            <v>4</v>
          </cell>
          <cell r="AT63">
            <v>0.52</v>
          </cell>
          <cell r="AU63">
            <v>85.8</v>
          </cell>
          <cell r="AV63">
            <v>165</v>
          </cell>
        </row>
        <row r="64">
          <cell r="AE64">
            <v>84171139</v>
          </cell>
          <cell r="AF64">
            <v>1</v>
          </cell>
          <cell r="AH64" t="str">
            <v>Manual</v>
          </cell>
          <cell r="AJ64" t="str">
            <v>Manual</v>
          </cell>
          <cell r="AK64">
            <v>411</v>
          </cell>
          <cell r="AN64" t="str">
            <v>PINGUINO MAGNUM PINK 18X100ML+BLACK</v>
          </cell>
          <cell r="AO64">
            <v>36</v>
          </cell>
          <cell r="AP64">
            <v>1</v>
          </cell>
          <cell r="AQ64">
            <v>36</v>
          </cell>
          <cell r="AR64">
            <v>0.1</v>
          </cell>
          <cell r="AS64">
            <v>18</v>
          </cell>
          <cell r="AT64">
            <v>0.52</v>
          </cell>
          <cell r="AU64">
            <v>62.400000000000006</v>
          </cell>
          <cell r="AV64">
            <v>120</v>
          </cell>
        </row>
        <row r="65">
          <cell r="AE65">
            <v>67194760</v>
          </cell>
          <cell r="AF65">
            <v>1</v>
          </cell>
          <cell r="AH65" t="str">
            <v>Manual</v>
          </cell>
          <cell r="AJ65" t="str">
            <v>Manual</v>
          </cell>
          <cell r="AK65">
            <v>411</v>
          </cell>
          <cell r="AN65" t="str">
            <v>PINGUINO CREMOSSITO FRUTILLA BDJ 6X900ML</v>
          </cell>
          <cell r="AO65">
            <v>3.4183266932270917</v>
          </cell>
          <cell r="AP65">
            <v>1</v>
          </cell>
          <cell r="AQ65">
            <v>3.4183266932270917</v>
          </cell>
          <cell r="AR65">
            <v>0.9</v>
          </cell>
          <cell r="AS65">
            <v>6</v>
          </cell>
          <cell r="AT65">
            <v>0.52</v>
          </cell>
          <cell r="AU65">
            <v>17.775298804780878</v>
          </cell>
          <cell r="AV65">
            <v>34.183266932270918</v>
          </cell>
        </row>
        <row r="66">
          <cell r="AE66">
            <v>67194761</v>
          </cell>
          <cell r="AF66">
            <v>1</v>
          </cell>
          <cell r="AH66" t="str">
            <v>Manual</v>
          </cell>
          <cell r="AJ66" t="str">
            <v>Manual</v>
          </cell>
          <cell r="AK66">
            <v>411</v>
          </cell>
          <cell r="AN66" t="str">
            <v>PINGUINO CREMOSSITO CHOCOLATE BDJ 6X900ML</v>
          </cell>
          <cell r="AO66">
            <v>3.4183266932270917</v>
          </cell>
          <cell r="AP66">
            <v>1</v>
          </cell>
          <cell r="AQ66">
            <v>3.4183266932270917</v>
          </cell>
          <cell r="AR66">
            <v>0.9</v>
          </cell>
          <cell r="AS66">
            <v>6</v>
          </cell>
          <cell r="AT66">
            <v>0.52</v>
          </cell>
          <cell r="AU66">
            <v>17.775298804780878</v>
          </cell>
          <cell r="AV66">
            <v>34.183266932270918</v>
          </cell>
        </row>
        <row r="67">
          <cell r="AE67">
            <v>67194763</v>
          </cell>
          <cell r="AF67">
            <v>1</v>
          </cell>
          <cell r="AH67" t="str">
            <v>Manual</v>
          </cell>
          <cell r="AJ67" t="str">
            <v>Manual</v>
          </cell>
          <cell r="AK67">
            <v>411</v>
          </cell>
          <cell r="AN67" t="str">
            <v>PINGUINO CREMOSSITO NAPOLITAN BDJ 6X900ML</v>
          </cell>
          <cell r="AO67">
            <v>3.4183266932270917</v>
          </cell>
          <cell r="AP67">
            <v>1</v>
          </cell>
          <cell r="AQ67">
            <v>3.4183266932270917</v>
          </cell>
          <cell r="AR67">
            <v>0.9</v>
          </cell>
          <cell r="AS67">
            <v>6</v>
          </cell>
          <cell r="AT67">
            <v>0.52</v>
          </cell>
          <cell r="AU67">
            <v>17.775298804780878</v>
          </cell>
          <cell r="AV67">
            <v>34.183266932270918</v>
          </cell>
        </row>
        <row r="68">
          <cell r="AE68">
            <v>67194764</v>
          </cell>
          <cell r="AF68">
            <v>1</v>
          </cell>
          <cell r="AH68" t="str">
            <v>Manual</v>
          </cell>
          <cell r="AJ68" t="str">
            <v>Manual</v>
          </cell>
          <cell r="AK68">
            <v>411</v>
          </cell>
          <cell r="AN68" t="str">
            <v>PINGUINO CREMOSSITO RON PASAS BDJ 6X900ML</v>
          </cell>
          <cell r="AO68">
            <v>3.4183266932270917</v>
          </cell>
          <cell r="AP68">
            <v>1</v>
          </cell>
          <cell r="AQ68">
            <v>3.4183266932270917</v>
          </cell>
          <cell r="AR68">
            <v>0.9</v>
          </cell>
          <cell r="AS68">
            <v>6</v>
          </cell>
          <cell r="AT68">
            <v>0.52</v>
          </cell>
          <cell r="AU68">
            <v>17.775298804780878</v>
          </cell>
          <cell r="AV68">
            <v>34.183266932270918</v>
          </cell>
        </row>
        <row r="69">
          <cell r="AE69">
            <v>67194765</v>
          </cell>
          <cell r="AF69">
            <v>1</v>
          </cell>
          <cell r="AH69" t="str">
            <v>Manual</v>
          </cell>
          <cell r="AJ69" t="str">
            <v>Manual</v>
          </cell>
          <cell r="AK69">
            <v>411</v>
          </cell>
          <cell r="AN69" t="str">
            <v>PINGUINO CREMOSSITO VAINILLA BDJ 6X900ML</v>
          </cell>
          <cell r="AO69">
            <v>3.4183266932270917</v>
          </cell>
          <cell r="AP69">
            <v>1</v>
          </cell>
          <cell r="AQ69">
            <v>3.4183266932270917</v>
          </cell>
          <cell r="AR69">
            <v>0.9</v>
          </cell>
          <cell r="AS69">
            <v>6</v>
          </cell>
          <cell r="AT69">
            <v>0.52</v>
          </cell>
          <cell r="AU69">
            <v>17.775298804780878</v>
          </cell>
          <cell r="AV69">
            <v>34.183266932270918</v>
          </cell>
        </row>
        <row r="70">
          <cell r="AE70">
            <v>84170304</v>
          </cell>
          <cell r="AF70">
            <v>1</v>
          </cell>
          <cell r="AH70" t="str">
            <v>Manual</v>
          </cell>
          <cell r="AJ70" t="str">
            <v>Manual</v>
          </cell>
          <cell r="AK70">
            <v>411</v>
          </cell>
          <cell r="AN70" t="str">
            <v>PINGUINO CR REAL GIGANTE 32X85ML</v>
          </cell>
          <cell r="AO70">
            <v>36</v>
          </cell>
          <cell r="AP70">
            <v>1</v>
          </cell>
          <cell r="AQ70">
            <v>36</v>
          </cell>
          <cell r="AR70">
            <v>8.5000000000000006E-2</v>
          </cell>
          <cell r="AS70">
            <v>32</v>
          </cell>
          <cell r="AT70">
            <v>0.52</v>
          </cell>
          <cell r="AU70">
            <v>35.1</v>
          </cell>
          <cell r="AV70">
            <v>67.5</v>
          </cell>
        </row>
        <row r="71">
          <cell r="AE71">
            <v>84170317</v>
          </cell>
          <cell r="AF71">
            <v>1</v>
          </cell>
          <cell r="AH71" t="str">
            <v>Manual</v>
          </cell>
          <cell r="AJ71" t="str">
            <v>Manual</v>
          </cell>
          <cell r="AK71">
            <v>411</v>
          </cell>
          <cell r="AN71" t="str">
            <v>PINGUINO SANDUCHE VAINILLA 30X135ML</v>
          </cell>
          <cell r="AO71">
            <v>36</v>
          </cell>
          <cell r="AP71">
            <v>1</v>
          </cell>
          <cell r="AQ71">
            <v>36</v>
          </cell>
          <cell r="AR71">
            <v>0.13500000000000001</v>
          </cell>
          <cell r="AS71">
            <v>30</v>
          </cell>
          <cell r="AT71">
            <v>0.52</v>
          </cell>
          <cell r="AU71">
            <v>37.440000000000005</v>
          </cell>
          <cell r="AV71">
            <v>72</v>
          </cell>
        </row>
        <row r="72">
          <cell r="AE72">
            <v>84170318</v>
          </cell>
          <cell r="AF72">
            <v>1</v>
          </cell>
          <cell r="AH72" t="str">
            <v>Manual</v>
          </cell>
          <cell r="AJ72" t="str">
            <v>Manual</v>
          </cell>
          <cell r="AK72">
            <v>411</v>
          </cell>
          <cell r="AN72" t="str">
            <v>PINGUINO CHOCO EMPASTADO 32X80ML</v>
          </cell>
          <cell r="AO72">
            <v>36</v>
          </cell>
          <cell r="AP72">
            <v>1</v>
          </cell>
          <cell r="AQ72">
            <v>36</v>
          </cell>
          <cell r="AR72">
            <v>0.08</v>
          </cell>
          <cell r="AS72">
            <v>32</v>
          </cell>
          <cell r="AT72">
            <v>0.52</v>
          </cell>
          <cell r="AU72">
            <v>35.1</v>
          </cell>
          <cell r="AV72">
            <v>67.5</v>
          </cell>
        </row>
        <row r="73">
          <cell r="AE73">
            <v>84170449</v>
          </cell>
          <cell r="AF73">
            <v>1</v>
          </cell>
          <cell r="AH73" t="str">
            <v>Manual</v>
          </cell>
          <cell r="AJ73" t="str">
            <v>Manual</v>
          </cell>
          <cell r="AK73">
            <v>411</v>
          </cell>
          <cell r="AN73" t="str">
            <v>PINGUINO SANDUCHE VAIN CHOC 30X135ML</v>
          </cell>
          <cell r="AO73">
            <v>36</v>
          </cell>
          <cell r="AP73">
            <v>1</v>
          </cell>
          <cell r="AQ73">
            <v>36</v>
          </cell>
          <cell r="AR73">
            <v>0.13500000000000001</v>
          </cell>
          <cell r="AS73">
            <v>30</v>
          </cell>
          <cell r="AT73">
            <v>0.52</v>
          </cell>
          <cell r="AU73">
            <v>37.440000000000005</v>
          </cell>
          <cell r="AV73">
            <v>72</v>
          </cell>
        </row>
        <row r="74">
          <cell r="AE74">
            <v>84170455</v>
          </cell>
          <cell r="AF74">
            <v>1</v>
          </cell>
          <cell r="AH74" t="str">
            <v>Manual</v>
          </cell>
          <cell r="AJ74" t="str">
            <v>Manual</v>
          </cell>
          <cell r="AK74">
            <v>411</v>
          </cell>
          <cell r="AN74" t="str">
            <v>GEMELOS PALETA LIMON NARANJA 32X100ML</v>
          </cell>
          <cell r="AO74">
            <v>36</v>
          </cell>
          <cell r="AP74">
            <v>1</v>
          </cell>
          <cell r="AQ74">
            <v>36</v>
          </cell>
          <cell r="AR74">
            <v>0.1</v>
          </cell>
          <cell r="AS74">
            <v>32</v>
          </cell>
          <cell r="AT74">
            <v>0.52</v>
          </cell>
          <cell r="AU74">
            <v>35.1</v>
          </cell>
          <cell r="AV74">
            <v>67.5</v>
          </cell>
        </row>
        <row r="75">
          <cell r="AE75">
            <v>84170456</v>
          </cell>
          <cell r="AF75">
            <v>1</v>
          </cell>
          <cell r="AH75" t="str">
            <v>Manual</v>
          </cell>
          <cell r="AJ75" t="str">
            <v>Manual</v>
          </cell>
          <cell r="AK75">
            <v>411</v>
          </cell>
          <cell r="AN75" t="str">
            <v>GEMELOS PALETA CHOCOLATE LECHE 32X100ML</v>
          </cell>
          <cell r="AO75">
            <v>36</v>
          </cell>
          <cell r="AP75">
            <v>1</v>
          </cell>
          <cell r="AQ75">
            <v>36</v>
          </cell>
          <cell r="AR75">
            <v>0.1</v>
          </cell>
          <cell r="AS75">
            <v>32</v>
          </cell>
          <cell r="AT75">
            <v>0.52</v>
          </cell>
          <cell r="AU75">
            <v>35.1</v>
          </cell>
          <cell r="AV75">
            <v>67.5</v>
          </cell>
        </row>
        <row r="76">
          <cell r="AE76">
            <v>547062</v>
          </cell>
          <cell r="AF76">
            <v>2</v>
          </cell>
          <cell r="AH76" t="str">
            <v>Extrusora</v>
          </cell>
          <cell r="AJ76" t="str">
            <v>Extruído</v>
          </cell>
          <cell r="AK76">
            <v>413</v>
          </cell>
          <cell r="AN76" t="str">
            <v>PINGÜINO MAGNUM CLASICO 18X100ML</v>
          </cell>
          <cell r="AO76">
            <v>80</v>
          </cell>
          <cell r="AP76">
            <v>1</v>
          </cell>
          <cell r="AQ76">
            <v>80</v>
          </cell>
          <cell r="AR76">
            <v>0.1</v>
          </cell>
          <cell r="AS76">
            <v>18</v>
          </cell>
          <cell r="AT76">
            <v>0.73</v>
          </cell>
          <cell r="AU76">
            <v>194.66666666666666</v>
          </cell>
          <cell r="AV76">
            <v>266.66666666666669</v>
          </cell>
        </row>
        <row r="77">
          <cell r="AE77">
            <v>547063</v>
          </cell>
          <cell r="AF77">
            <v>1</v>
          </cell>
          <cell r="AH77" t="str">
            <v>Extrusora</v>
          </cell>
          <cell r="AJ77" t="str">
            <v>Extruído</v>
          </cell>
          <cell r="AK77">
            <v>413</v>
          </cell>
          <cell r="AN77" t="str">
            <v>PINGÜINO MAGNUM ALMENDRAS 18X100ML</v>
          </cell>
          <cell r="AO77">
            <v>80</v>
          </cell>
          <cell r="AP77">
            <v>1</v>
          </cell>
          <cell r="AQ77">
            <v>80</v>
          </cell>
          <cell r="AR77">
            <v>0.1</v>
          </cell>
          <cell r="AS77">
            <v>18</v>
          </cell>
          <cell r="AT77">
            <v>0.73</v>
          </cell>
          <cell r="AU77">
            <v>194.66666666666666</v>
          </cell>
          <cell r="AV77">
            <v>266.66666666666669</v>
          </cell>
        </row>
        <row r="78">
          <cell r="AE78">
            <v>84154857</v>
          </cell>
          <cell r="AF78">
            <v>1</v>
          </cell>
          <cell r="AH78" t="str">
            <v>Extrusora</v>
          </cell>
          <cell r="AJ78" t="str">
            <v>Extruído</v>
          </cell>
          <cell r="AK78">
            <v>413</v>
          </cell>
          <cell r="AN78" t="str">
            <v>PINGÜINO MAGNUM DULCE DE LECHE 18X100ML</v>
          </cell>
          <cell r="AO78">
            <v>80</v>
          </cell>
          <cell r="AP78">
            <v>1</v>
          </cell>
          <cell r="AQ78">
            <v>80</v>
          </cell>
          <cell r="AR78">
            <v>0.1</v>
          </cell>
          <cell r="AS78">
            <v>18</v>
          </cell>
          <cell r="AT78">
            <v>0.73</v>
          </cell>
          <cell r="AU78">
            <v>194.66666666666666</v>
          </cell>
          <cell r="AV78">
            <v>266.66666666666669</v>
          </cell>
        </row>
        <row r="79">
          <cell r="AE79">
            <v>84166517</v>
          </cell>
          <cell r="AF79">
            <v>1</v>
          </cell>
          <cell r="AH79" t="str">
            <v>Extrusora</v>
          </cell>
          <cell r="AJ79" t="str">
            <v>Extruído</v>
          </cell>
          <cell r="AK79">
            <v>413</v>
          </cell>
          <cell r="AN79" t="str">
            <v>PINGÜINO MAGNUM BLACK MOCHACCINO18X100ML</v>
          </cell>
          <cell r="AO79">
            <v>80</v>
          </cell>
          <cell r="AP79">
            <v>1</v>
          </cell>
          <cell r="AQ79">
            <v>80</v>
          </cell>
          <cell r="AR79">
            <v>0.1</v>
          </cell>
          <cell r="AS79">
            <v>18</v>
          </cell>
          <cell r="AT79">
            <v>0.73</v>
          </cell>
          <cell r="AU79">
            <v>194.66666666666666</v>
          </cell>
          <cell r="AV79">
            <v>266.66666666666669</v>
          </cell>
        </row>
        <row r="80">
          <cell r="AE80">
            <v>84166516</v>
          </cell>
          <cell r="AF80">
            <v>1</v>
          </cell>
          <cell r="AH80" t="str">
            <v>Extrusora</v>
          </cell>
          <cell r="AJ80" t="str">
            <v>Extruído</v>
          </cell>
          <cell r="AK80">
            <v>413</v>
          </cell>
          <cell r="AN80" t="str">
            <v>PINGÜINO MAGNUM PINK FRAMBUESA 18X100ML</v>
          </cell>
          <cell r="AO80">
            <v>80</v>
          </cell>
          <cell r="AP80">
            <v>1</v>
          </cell>
          <cell r="AQ80">
            <v>80</v>
          </cell>
          <cell r="AR80">
            <v>0.1</v>
          </cell>
          <cell r="AS80">
            <v>18</v>
          </cell>
          <cell r="AT80">
            <v>0.73</v>
          </cell>
          <cell r="AU80">
            <v>194.66666666666666</v>
          </cell>
          <cell r="AV80">
            <v>266.66666666666669</v>
          </cell>
        </row>
        <row r="81">
          <cell r="AE81">
            <v>84167068</v>
          </cell>
          <cell r="AF81">
            <v>1</v>
          </cell>
          <cell r="AH81" t="str">
            <v>Extrusora</v>
          </cell>
          <cell r="AJ81" t="str">
            <v>Extruído</v>
          </cell>
          <cell r="AK81">
            <v>413</v>
          </cell>
          <cell r="AN81" t="str">
            <v>PINGÜINO PALETA MANICHO 24X80ML</v>
          </cell>
          <cell r="AO81">
            <v>80</v>
          </cell>
          <cell r="AP81">
            <v>1</v>
          </cell>
          <cell r="AQ81">
            <v>80</v>
          </cell>
          <cell r="AR81">
            <v>0.08</v>
          </cell>
          <cell r="AS81">
            <v>24</v>
          </cell>
          <cell r="AT81">
            <v>0.73</v>
          </cell>
          <cell r="AU81">
            <v>146</v>
          </cell>
          <cell r="AV81">
            <v>200</v>
          </cell>
        </row>
        <row r="82">
          <cell r="AE82">
            <v>556573</v>
          </cell>
          <cell r="AF82">
            <v>1</v>
          </cell>
          <cell r="AH82" t="str">
            <v>Extrusora</v>
          </cell>
          <cell r="AJ82" t="str">
            <v>Extruído</v>
          </cell>
          <cell r="AK82">
            <v>413</v>
          </cell>
          <cell r="AN82" t="str">
            <v>PINGÜINO MAGNUM MENTA 18X100ML</v>
          </cell>
          <cell r="AO82">
            <v>80</v>
          </cell>
          <cell r="AP82">
            <v>1</v>
          </cell>
          <cell r="AQ82">
            <v>80</v>
          </cell>
          <cell r="AR82">
            <v>0.1</v>
          </cell>
          <cell r="AS82">
            <v>18</v>
          </cell>
          <cell r="AT82">
            <v>0.73</v>
          </cell>
          <cell r="AU82">
            <v>194.66666666666666</v>
          </cell>
          <cell r="AV82">
            <v>266.66666666666669</v>
          </cell>
        </row>
        <row r="83">
          <cell r="AE83">
            <v>563422</v>
          </cell>
          <cell r="AF83">
            <v>1</v>
          </cell>
          <cell r="AH83" t="str">
            <v>Extrusora</v>
          </cell>
          <cell r="AJ83" t="str">
            <v>Extruído</v>
          </cell>
          <cell r="AK83">
            <v>413</v>
          </cell>
          <cell r="AN83" t="str">
            <v>PINGÜINO MAGNUM CHOC ALMEND 18X100ML</v>
          </cell>
          <cell r="AO83">
            <v>80</v>
          </cell>
          <cell r="AP83">
            <v>1</v>
          </cell>
          <cell r="AQ83">
            <v>80</v>
          </cell>
          <cell r="AR83">
            <v>0.1</v>
          </cell>
          <cell r="AS83">
            <v>18</v>
          </cell>
          <cell r="AT83">
            <v>0.73</v>
          </cell>
          <cell r="AU83">
            <v>194.66666666666666</v>
          </cell>
          <cell r="AV83">
            <v>266.66666666666669</v>
          </cell>
        </row>
        <row r="84">
          <cell r="AE84">
            <v>586231</v>
          </cell>
          <cell r="AF84">
            <v>1</v>
          </cell>
          <cell r="AH84" t="str">
            <v>Extrusora</v>
          </cell>
          <cell r="AJ84" t="str">
            <v>Extruído</v>
          </cell>
          <cell r="AK84">
            <v>413</v>
          </cell>
          <cell r="AN84" t="str">
            <v>PINGÜINO MAGNUM BLANCO 18X100ML</v>
          </cell>
          <cell r="AO84">
            <v>80</v>
          </cell>
          <cell r="AP84">
            <v>1</v>
          </cell>
          <cell r="AQ84">
            <v>80</v>
          </cell>
          <cell r="AR84">
            <v>0.1</v>
          </cell>
          <cell r="AS84">
            <v>18</v>
          </cell>
          <cell r="AT84">
            <v>0.73</v>
          </cell>
          <cell r="AU84">
            <v>194.66666666666666</v>
          </cell>
          <cell r="AV84">
            <v>266.66666666666669</v>
          </cell>
        </row>
        <row r="85">
          <cell r="AE85">
            <v>556580</v>
          </cell>
          <cell r="AF85">
            <v>1</v>
          </cell>
          <cell r="AH85" t="str">
            <v>Extrusora</v>
          </cell>
          <cell r="AJ85" t="str">
            <v>Extruído</v>
          </cell>
          <cell r="AK85">
            <v>413</v>
          </cell>
          <cell r="AN85" t="str">
            <v>PINGÜINO MAGNUM TRUFA 18X100ML</v>
          </cell>
          <cell r="AO85">
            <v>80</v>
          </cell>
          <cell r="AP85">
            <v>1</v>
          </cell>
          <cell r="AQ85">
            <v>80</v>
          </cell>
          <cell r="AR85">
            <v>0.1</v>
          </cell>
          <cell r="AS85">
            <v>18</v>
          </cell>
          <cell r="AT85">
            <v>0.73</v>
          </cell>
          <cell r="AU85">
            <v>194.66666666666666</v>
          </cell>
          <cell r="AV85">
            <v>266.66666666666669</v>
          </cell>
        </row>
        <row r="86">
          <cell r="AE86">
            <v>186508</v>
          </cell>
          <cell r="AF86">
            <v>1</v>
          </cell>
          <cell r="AH86" t="str">
            <v>Extrusora</v>
          </cell>
          <cell r="AJ86" t="str">
            <v>Extruído</v>
          </cell>
          <cell r="AK86">
            <v>413</v>
          </cell>
          <cell r="AN86" t="str">
            <v>PINGÜINO MAGNUM ALMENDRAS 10X6X115ML</v>
          </cell>
          <cell r="AO86">
            <v>80</v>
          </cell>
          <cell r="AP86">
            <v>1</v>
          </cell>
          <cell r="AQ86">
            <v>80</v>
          </cell>
          <cell r="AR86">
            <v>0.115</v>
          </cell>
          <cell r="AS86">
            <v>22</v>
          </cell>
          <cell r="AT86">
            <v>0.73</v>
          </cell>
          <cell r="AU86">
            <v>159.27272727272728</v>
          </cell>
          <cell r="AV86">
            <v>218.18181818181819</v>
          </cell>
        </row>
        <row r="87">
          <cell r="AE87">
            <v>567340</v>
          </cell>
          <cell r="AF87">
            <v>1</v>
          </cell>
          <cell r="AH87" t="str">
            <v>Extrusora</v>
          </cell>
          <cell r="AJ87" t="str">
            <v>Extruído</v>
          </cell>
          <cell r="AK87">
            <v>413</v>
          </cell>
          <cell r="AN87" t="str">
            <v>PINGÜINO MAGNUM NAKED 20X81.2ML</v>
          </cell>
          <cell r="AO87">
            <v>90</v>
          </cell>
          <cell r="AP87">
            <v>1</v>
          </cell>
          <cell r="AQ87">
            <v>90</v>
          </cell>
          <cell r="AR87">
            <v>8.1199999999999994E-2</v>
          </cell>
          <cell r="AS87">
            <v>20</v>
          </cell>
          <cell r="AT87">
            <v>0.73</v>
          </cell>
          <cell r="AU87">
            <v>197.1</v>
          </cell>
          <cell r="AV87">
            <v>270</v>
          </cell>
        </row>
        <row r="88">
          <cell r="AE88">
            <v>84169388</v>
          </cell>
          <cell r="AF88">
            <v>1</v>
          </cell>
          <cell r="AH88" t="str">
            <v>Extrusora</v>
          </cell>
          <cell r="AJ88" t="str">
            <v>Extruído</v>
          </cell>
          <cell r="AK88">
            <v>413</v>
          </cell>
          <cell r="AN88" t="str">
            <v>PINGÜINO MAGNUM CLASICO 18X100ML</v>
          </cell>
          <cell r="AO88">
            <v>80</v>
          </cell>
          <cell r="AP88">
            <v>1</v>
          </cell>
          <cell r="AQ88">
            <v>80</v>
          </cell>
          <cell r="AR88">
            <v>0.1</v>
          </cell>
          <cell r="AS88">
            <v>18</v>
          </cell>
          <cell r="AT88">
            <v>0.73</v>
          </cell>
          <cell r="AU88">
            <v>194.66666666666666</v>
          </cell>
          <cell r="AV88">
            <v>266.66666666666669</v>
          </cell>
        </row>
        <row r="89">
          <cell r="AE89">
            <v>84169389</v>
          </cell>
          <cell r="AF89">
            <v>1</v>
          </cell>
          <cell r="AH89" t="str">
            <v>Extrusora</v>
          </cell>
          <cell r="AJ89" t="str">
            <v>Extruído</v>
          </cell>
          <cell r="AK89">
            <v>413</v>
          </cell>
          <cell r="AN89" t="str">
            <v>PINGÜINO MAGNUM ALMENDRAS 18X100ML</v>
          </cell>
          <cell r="AO89">
            <v>80</v>
          </cell>
          <cell r="AP89">
            <v>1</v>
          </cell>
          <cell r="AQ89">
            <v>80</v>
          </cell>
          <cell r="AR89">
            <v>0.1</v>
          </cell>
          <cell r="AS89">
            <v>18</v>
          </cell>
          <cell r="AT89">
            <v>0.73</v>
          </cell>
          <cell r="AU89">
            <v>194.66666666666666</v>
          </cell>
          <cell r="AV89">
            <v>266.66666666666669</v>
          </cell>
        </row>
        <row r="90">
          <cell r="AE90">
            <v>67169861</v>
          </cell>
          <cell r="AF90">
            <v>1</v>
          </cell>
          <cell r="AH90" t="str">
            <v>Extrusora</v>
          </cell>
          <cell r="AJ90" t="str">
            <v>Extruído</v>
          </cell>
          <cell r="AK90">
            <v>413</v>
          </cell>
          <cell r="AN90" t="str">
            <v>PINGÜINO WHITE ALMOND 18X100ML</v>
          </cell>
          <cell r="AO90">
            <v>80</v>
          </cell>
          <cell r="AP90">
            <v>1</v>
          </cell>
          <cell r="AQ90">
            <v>80</v>
          </cell>
          <cell r="AR90">
            <v>0.1</v>
          </cell>
          <cell r="AS90">
            <v>18</v>
          </cell>
          <cell r="AT90">
            <v>0.73</v>
          </cell>
          <cell r="AU90">
            <v>194.66666666666666</v>
          </cell>
          <cell r="AV90">
            <v>266.66666666666669</v>
          </cell>
        </row>
        <row r="91">
          <cell r="AE91">
            <v>558300</v>
          </cell>
          <cell r="AF91">
            <v>1</v>
          </cell>
          <cell r="AH91" t="str">
            <v>Polocup</v>
          </cell>
          <cell r="AJ91" t="str">
            <v>Cones</v>
          </cell>
          <cell r="AK91">
            <v>414</v>
          </cell>
          <cell r="AN91" t="str">
            <v>PINGUINO CORNETTO CHOC MIX VAIN 22X120ML</v>
          </cell>
          <cell r="AO91">
            <v>45</v>
          </cell>
          <cell r="AP91">
            <v>2</v>
          </cell>
          <cell r="AQ91">
            <v>90</v>
          </cell>
          <cell r="AR91">
            <v>0.12</v>
          </cell>
          <cell r="AS91">
            <v>22</v>
          </cell>
          <cell r="AT91">
            <v>0.73499999999999999</v>
          </cell>
          <cell r="AU91">
            <v>180.40909090909091</v>
          </cell>
          <cell r="AV91">
            <v>245.45454545454547</v>
          </cell>
        </row>
        <row r="92">
          <cell r="AE92">
            <v>84163250</v>
          </cell>
          <cell r="AF92">
            <v>1</v>
          </cell>
          <cell r="AH92" t="str">
            <v>Polocup</v>
          </cell>
          <cell r="AJ92" t="str">
            <v>Cones</v>
          </cell>
          <cell r="AK92">
            <v>414</v>
          </cell>
          <cell r="AN92" t="str">
            <v>PINGUINO CORNETTO CHOC MIX VAIN 22X110ML</v>
          </cell>
          <cell r="AO92">
            <v>45</v>
          </cell>
          <cell r="AP92">
            <v>2</v>
          </cell>
          <cell r="AQ92">
            <v>90</v>
          </cell>
          <cell r="AR92">
            <v>0.11</v>
          </cell>
          <cell r="AS92">
            <v>22</v>
          </cell>
          <cell r="AT92">
            <v>0.73499999999999999</v>
          </cell>
          <cell r="AU92">
            <v>180.40909090909091</v>
          </cell>
          <cell r="AV92">
            <v>245.45454545454547</v>
          </cell>
        </row>
        <row r="93">
          <cell r="AE93">
            <v>558296</v>
          </cell>
          <cell r="AF93">
            <v>1</v>
          </cell>
          <cell r="AH93" t="str">
            <v>Polocup</v>
          </cell>
          <cell r="AJ93" t="str">
            <v>Cones</v>
          </cell>
          <cell r="AK93">
            <v>414</v>
          </cell>
          <cell r="AN93" t="str">
            <v>PINGUINO CORNETTO CLASICO 22X120ML</v>
          </cell>
          <cell r="AO93">
            <v>45</v>
          </cell>
          <cell r="AP93">
            <v>2</v>
          </cell>
          <cell r="AQ93">
            <v>90</v>
          </cell>
          <cell r="AR93">
            <v>0.12</v>
          </cell>
          <cell r="AS93">
            <v>22</v>
          </cell>
          <cell r="AT93">
            <v>0.5</v>
          </cell>
          <cell r="AU93">
            <v>122.72727272727273</v>
          </cell>
          <cell r="AV93">
            <v>245.45454545454547</v>
          </cell>
        </row>
        <row r="94">
          <cell r="AE94">
            <v>84159908</v>
          </cell>
          <cell r="AF94">
            <v>1</v>
          </cell>
          <cell r="AH94" t="str">
            <v>Polocup</v>
          </cell>
          <cell r="AJ94" t="str">
            <v>Cones</v>
          </cell>
          <cell r="AK94">
            <v>414</v>
          </cell>
          <cell r="AN94" t="str">
            <v>PINGUINO CORNETTO FRESA 22X120ML</v>
          </cell>
          <cell r="AO94">
            <v>45</v>
          </cell>
          <cell r="AP94">
            <v>2</v>
          </cell>
          <cell r="AQ94">
            <v>90</v>
          </cell>
          <cell r="AR94">
            <v>0.12</v>
          </cell>
          <cell r="AS94">
            <v>22</v>
          </cell>
          <cell r="AT94">
            <v>0.5</v>
          </cell>
          <cell r="AU94">
            <v>122.72727272727273</v>
          </cell>
          <cell r="AV94">
            <v>245.45454545454547</v>
          </cell>
        </row>
        <row r="95">
          <cell r="AE95">
            <v>84163249</v>
          </cell>
          <cell r="AF95">
            <v>1</v>
          </cell>
          <cell r="AH95" t="str">
            <v>Polocup</v>
          </cell>
          <cell r="AJ95" t="str">
            <v>Cones</v>
          </cell>
          <cell r="AK95">
            <v>414</v>
          </cell>
          <cell r="AN95" t="str">
            <v>PINGUINO CORNETTO FRESA 22X110ML</v>
          </cell>
          <cell r="AO95">
            <v>45</v>
          </cell>
          <cell r="AP95">
            <v>2</v>
          </cell>
          <cell r="AQ95">
            <v>90</v>
          </cell>
          <cell r="AR95">
            <v>0.11</v>
          </cell>
          <cell r="AS95">
            <v>22</v>
          </cell>
          <cell r="AT95">
            <v>0.73499999999999999</v>
          </cell>
          <cell r="AU95">
            <v>180.40909090909091</v>
          </cell>
          <cell r="AV95">
            <v>245.45454545454547</v>
          </cell>
        </row>
        <row r="96">
          <cell r="AE96">
            <v>84163301</v>
          </cell>
          <cell r="AF96">
            <v>1</v>
          </cell>
          <cell r="AH96" t="str">
            <v>Polocup</v>
          </cell>
          <cell r="AJ96" t="str">
            <v>Cones</v>
          </cell>
          <cell r="AK96">
            <v>414</v>
          </cell>
          <cell r="AN96" t="str">
            <v>PINGUINO CORNETTO CLASICO VAIN 22X110ML</v>
          </cell>
          <cell r="AO96">
            <v>45</v>
          </cell>
          <cell r="AP96">
            <v>2</v>
          </cell>
          <cell r="AQ96">
            <v>90</v>
          </cell>
          <cell r="AR96">
            <v>0.11</v>
          </cell>
          <cell r="AS96">
            <v>22</v>
          </cell>
          <cell r="AT96">
            <v>0.73499999999999999</v>
          </cell>
          <cell r="AU96">
            <v>180.40909090909091</v>
          </cell>
          <cell r="AV96">
            <v>245.45454545454547</v>
          </cell>
        </row>
        <row r="97">
          <cell r="AE97">
            <v>84163248</v>
          </cell>
          <cell r="AF97">
            <v>1</v>
          </cell>
          <cell r="AH97" t="str">
            <v>Polocup</v>
          </cell>
          <cell r="AJ97" t="str">
            <v>Cups</v>
          </cell>
          <cell r="AK97">
            <v>414</v>
          </cell>
          <cell r="AN97" t="str">
            <v>PINGUINO VASITO VAINILLA 40X100ML</v>
          </cell>
          <cell r="AO97">
            <v>50</v>
          </cell>
          <cell r="AP97">
            <v>2</v>
          </cell>
          <cell r="AQ97">
            <v>100</v>
          </cell>
          <cell r="AR97">
            <v>0.1</v>
          </cell>
          <cell r="AS97">
            <v>40</v>
          </cell>
          <cell r="AT97">
            <v>0.82</v>
          </cell>
          <cell r="AU97">
            <v>123</v>
          </cell>
          <cell r="AV97">
            <v>150</v>
          </cell>
        </row>
        <row r="98">
          <cell r="AE98">
            <v>84163246</v>
          </cell>
          <cell r="AF98">
            <v>1</v>
          </cell>
          <cell r="AH98" t="str">
            <v>Polocup</v>
          </cell>
          <cell r="AJ98" t="str">
            <v>Cups</v>
          </cell>
          <cell r="AK98">
            <v>414</v>
          </cell>
          <cell r="AN98" t="str">
            <v>PINGUINO VASITO CHOCOLATE 40X100ML</v>
          </cell>
          <cell r="AO98">
            <v>50</v>
          </cell>
          <cell r="AP98">
            <v>2</v>
          </cell>
          <cell r="AQ98">
            <v>100</v>
          </cell>
          <cell r="AR98">
            <v>0.1</v>
          </cell>
          <cell r="AS98">
            <v>40</v>
          </cell>
          <cell r="AT98">
            <v>0.82</v>
          </cell>
          <cell r="AU98">
            <v>123</v>
          </cell>
          <cell r="AV98">
            <v>150</v>
          </cell>
        </row>
        <row r="99">
          <cell r="AE99">
            <v>84163247</v>
          </cell>
          <cell r="AF99">
            <v>1</v>
          </cell>
          <cell r="AH99" t="str">
            <v>Polocup</v>
          </cell>
          <cell r="AJ99" t="str">
            <v>Cups</v>
          </cell>
          <cell r="AK99">
            <v>414</v>
          </cell>
          <cell r="AN99" t="str">
            <v>PINGUINO VASITO FRUTILLA 40X100ML</v>
          </cell>
          <cell r="AO99">
            <v>50</v>
          </cell>
          <cell r="AP99">
            <v>2</v>
          </cell>
          <cell r="AQ99">
            <v>100</v>
          </cell>
          <cell r="AR99">
            <v>0.1</v>
          </cell>
          <cell r="AS99">
            <v>40</v>
          </cell>
          <cell r="AT99">
            <v>0.82</v>
          </cell>
          <cell r="AU99">
            <v>123</v>
          </cell>
          <cell r="AV99">
            <v>150</v>
          </cell>
        </row>
        <row r="100">
          <cell r="AE100">
            <v>84157937</v>
          </cell>
          <cell r="AF100">
            <v>1</v>
          </cell>
          <cell r="AH100" t="str">
            <v>Sanduchera</v>
          </cell>
          <cell r="AJ100" t="str">
            <v>Extruído</v>
          </cell>
          <cell r="AK100">
            <v>415</v>
          </cell>
          <cell r="AN100" t="str">
            <v>PINGUINO SANDUCHE VAINILLA 54X135ML</v>
          </cell>
          <cell r="AO100">
            <v>110</v>
          </cell>
          <cell r="AP100">
            <v>1</v>
          </cell>
          <cell r="AQ100">
            <v>110</v>
          </cell>
          <cell r="AR100">
            <v>0.13500000000000001</v>
          </cell>
          <cell r="AS100">
            <v>54</v>
          </cell>
          <cell r="AT100">
            <v>0.7</v>
          </cell>
          <cell r="AU100">
            <v>85.555555555555557</v>
          </cell>
          <cell r="AV100">
            <v>122.22222222222223</v>
          </cell>
        </row>
        <row r="101">
          <cell r="AE101">
            <v>84169390</v>
          </cell>
          <cell r="AF101">
            <v>1</v>
          </cell>
          <cell r="AH101" t="str">
            <v>Sanduchera</v>
          </cell>
          <cell r="AJ101" t="str">
            <v>Extruído</v>
          </cell>
          <cell r="AK101">
            <v>415</v>
          </cell>
          <cell r="AN101" t="str">
            <v>PINGUINO SANDUCHE VAIN/CHOCO 54X135ML</v>
          </cell>
          <cell r="AO101">
            <v>110</v>
          </cell>
          <cell r="AP101">
            <v>1</v>
          </cell>
          <cell r="AQ101">
            <v>110</v>
          </cell>
          <cell r="AR101">
            <v>0.13500000000000001</v>
          </cell>
          <cell r="AS101">
            <v>54</v>
          </cell>
          <cell r="AT101">
            <v>0.7</v>
          </cell>
          <cell r="AU101">
            <v>85.555555555555557</v>
          </cell>
          <cell r="AV101">
            <v>122.22222222222223</v>
          </cell>
        </row>
        <row r="102">
          <cell r="AE102">
            <v>84157937</v>
          </cell>
          <cell r="AF102">
            <v>2</v>
          </cell>
          <cell r="AH102" t="str">
            <v>Sanduchera</v>
          </cell>
          <cell r="AJ102" t="str">
            <v>Extruído</v>
          </cell>
          <cell r="AK102">
            <v>415</v>
          </cell>
          <cell r="AN102" t="str">
            <v>PINGUINO SANDUCHE VAINILLA 55X135ML</v>
          </cell>
          <cell r="AO102">
            <v>110</v>
          </cell>
          <cell r="AP102">
            <v>1</v>
          </cell>
          <cell r="AQ102">
            <v>110</v>
          </cell>
          <cell r="AR102">
            <v>0.13500000000000001</v>
          </cell>
          <cell r="AS102">
            <v>55</v>
          </cell>
          <cell r="AT102">
            <v>0.7</v>
          </cell>
          <cell r="AU102">
            <v>84</v>
          </cell>
          <cell r="AV102">
            <v>120</v>
          </cell>
        </row>
        <row r="103">
          <cell r="AE103">
            <v>84169390</v>
          </cell>
          <cell r="AF103">
            <v>2</v>
          </cell>
          <cell r="AH103" t="str">
            <v>Sanduchera</v>
          </cell>
          <cell r="AJ103" t="str">
            <v>Extruído</v>
          </cell>
          <cell r="AK103">
            <v>415</v>
          </cell>
          <cell r="AN103" t="str">
            <v>PINGUINO SANDUCHE VAIN/CHOCO 55X135ML</v>
          </cell>
          <cell r="AO103">
            <v>110</v>
          </cell>
          <cell r="AP103">
            <v>1</v>
          </cell>
          <cell r="AQ103">
            <v>110</v>
          </cell>
          <cell r="AR103">
            <v>0.13500000000000001</v>
          </cell>
          <cell r="AS103">
            <v>55</v>
          </cell>
          <cell r="AT103">
            <v>0.7</v>
          </cell>
          <cell r="AU103">
            <v>84</v>
          </cell>
          <cell r="AV103">
            <v>120</v>
          </cell>
        </row>
        <row r="104">
          <cell r="AE104">
            <v>84157953</v>
          </cell>
          <cell r="AF104">
            <v>1</v>
          </cell>
          <cell r="AH104" t="str">
            <v>Sanduchera</v>
          </cell>
          <cell r="AJ104" t="str">
            <v>Extruído</v>
          </cell>
          <cell r="AK104">
            <v>415</v>
          </cell>
          <cell r="AN104" t="str">
            <v>PINGUINO SANDUCHE VAIN/CHOCO 54X135ML</v>
          </cell>
          <cell r="AO104">
            <v>110</v>
          </cell>
          <cell r="AP104">
            <v>1</v>
          </cell>
          <cell r="AQ104">
            <v>110</v>
          </cell>
          <cell r="AR104">
            <v>0.13500000000000001</v>
          </cell>
          <cell r="AS104">
            <v>54</v>
          </cell>
          <cell r="AT104">
            <v>0.7</v>
          </cell>
          <cell r="AU104">
            <v>85.555555555555557</v>
          </cell>
          <cell r="AV104">
            <v>122.22222222222223</v>
          </cell>
        </row>
        <row r="105">
          <cell r="AE105">
            <v>84158040</v>
          </cell>
          <cell r="AF105">
            <v>1</v>
          </cell>
          <cell r="AH105" t="str">
            <v>Flexline</v>
          </cell>
          <cell r="AJ105" t="str">
            <v>Cakes</v>
          </cell>
          <cell r="AK105">
            <v>419</v>
          </cell>
          <cell r="AN105" t="str">
            <v>PINGUINO TORTA HELADA FESTIVAL 2.5L</v>
          </cell>
          <cell r="AO105">
            <v>15</v>
          </cell>
          <cell r="AP105">
            <v>1</v>
          </cell>
          <cell r="AQ105">
            <v>15</v>
          </cell>
          <cell r="AR105">
            <v>2.5</v>
          </cell>
          <cell r="AS105">
            <v>1</v>
          </cell>
          <cell r="AT105">
            <v>0.6</v>
          </cell>
          <cell r="AU105">
            <v>540</v>
          </cell>
          <cell r="AV105">
            <v>900</v>
          </cell>
        </row>
        <row r="106">
          <cell r="AE106">
            <v>84158207</v>
          </cell>
          <cell r="AF106">
            <v>1</v>
          </cell>
          <cell r="AH106" t="str">
            <v>Flexline</v>
          </cell>
          <cell r="AJ106" t="str">
            <v>Cakes</v>
          </cell>
          <cell r="AK106">
            <v>419</v>
          </cell>
          <cell r="AN106" t="str">
            <v>PINGUINO TORTA HELADA CAPRICHO 1.5L</v>
          </cell>
          <cell r="AO106">
            <v>15</v>
          </cell>
          <cell r="AP106">
            <v>1</v>
          </cell>
          <cell r="AQ106">
            <v>15</v>
          </cell>
          <cell r="AR106">
            <v>1.5</v>
          </cell>
          <cell r="AS106">
            <v>1</v>
          </cell>
          <cell r="AT106">
            <v>0.6</v>
          </cell>
          <cell r="AU106">
            <v>540</v>
          </cell>
          <cell r="AV106">
            <v>900</v>
          </cell>
        </row>
        <row r="107">
          <cell r="AE107">
            <v>552163</v>
          </cell>
          <cell r="AF107">
            <v>1</v>
          </cell>
          <cell r="AH107" t="str">
            <v>Flexline</v>
          </cell>
          <cell r="AJ107" t="str">
            <v>Tubs IC</v>
          </cell>
          <cell r="AK107">
            <v>419</v>
          </cell>
          <cell r="AN107" t="str">
            <v>PINGUINO RECETAS TRES LECHES 900ML</v>
          </cell>
          <cell r="AO107">
            <v>17</v>
          </cell>
          <cell r="AP107">
            <v>2</v>
          </cell>
          <cell r="AQ107">
            <v>34</v>
          </cell>
          <cell r="AR107">
            <v>0.9</v>
          </cell>
          <cell r="AS107">
            <v>1</v>
          </cell>
          <cell r="AT107">
            <v>0.71</v>
          </cell>
          <cell r="AU107">
            <v>1448.3999999999999</v>
          </cell>
          <cell r="AV107">
            <v>2040</v>
          </cell>
        </row>
        <row r="108">
          <cell r="AE108">
            <v>84170799</v>
          </cell>
          <cell r="AF108">
            <v>1</v>
          </cell>
          <cell r="AH108" t="str">
            <v>Flexline</v>
          </cell>
          <cell r="AJ108" t="str">
            <v>Tubs IC</v>
          </cell>
          <cell r="AK108">
            <v>419</v>
          </cell>
          <cell r="AN108" t="str">
            <v>PINGUINO SANDUCHE 1X900ML</v>
          </cell>
          <cell r="AO108">
            <v>17</v>
          </cell>
          <cell r="AP108">
            <v>2</v>
          </cell>
          <cell r="AQ108">
            <v>34</v>
          </cell>
          <cell r="AR108">
            <v>0.9</v>
          </cell>
          <cell r="AS108">
            <v>1</v>
          </cell>
          <cell r="AT108">
            <v>0.71</v>
          </cell>
          <cell r="AU108">
            <v>1448.3999999999999</v>
          </cell>
          <cell r="AV108">
            <v>2040</v>
          </cell>
        </row>
        <row r="109">
          <cell r="AE109">
            <v>84170796</v>
          </cell>
          <cell r="AF109">
            <v>1</v>
          </cell>
          <cell r="AH109" t="str">
            <v>Flexline</v>
          </cell>
          <cell r="AJ109" t="str">
            <v>Tubs IC</v>
          </cell>
          <cell r="AK109">
            <v>419</v>
          </cell>
          <cell r="AN109" t="str">
            <v>PINGUINO OREO 1X900ML</v>
          </cell>
          <cell r="AO109">
            <v>17</v>
          </cell>
          <cell r="AP109">
            <v>2</v>
          </cell>
          <cell r="AQ109">
            <v>34</v>
          </cell>
          <cell r="AR109">
            <v>0.9</v>
          </cell>
          <cell r="AS109">
            <v>1</v>
          </cell>
          <cell r="AT109">
            <v>0.71</v>
          </cell>
          <cell r="AU109">
            <v>1448.3999999999999</v>
          </cell>
          <cell r="AV109">
            <v>2040</v>
          </cell>
        </row>
        <row r="110">
          <cell r="AE110">
            <v>84170795</v>
          </cell>
          <cell r="AF110">
            <v>1</v>
          </cell>
          <cell r="AH110" t="str">
            <v>Flexline</v>
          </cell>
          <cell r="AJ110" t="str">
            <v>Tubs IC</v>
          </cell>
          <cell r="AK110">
            <v>419</v>
          </cell>
          <cell r="AN110" t="str">
            <v>PINGUINO MANJAR DE ALMENDRAS 1X900ML</v>
          </cell>
          <cell r="AO110">
            <v>17</v>
          </cell>
          <cell r="AP110">
            <v>2</v>
          </cell>
          <cell r="AQ110">
            <v>34</v>
          </cell>
          <cell r="AR110">
            <v>0.9</v>
          </cell>
          <cell r="AS110">
            <v>1</v>
          </cell>
          <cell r="AT110">
            <v>0.71</v>
          </cell>
          <cell r="AU110">
            <v>1448.3999999999999</v>
          </cell>
          <cell r="AV110">
            <v>2040</v>
          </cell>
        </row>
        <row r="111">
          <cell r="AE111">
            <v>84170776</v>
          </cell>
          <cell r="AF111">
            <v>1</v>
          </cell>
          <cell r="AH111" t="str">
            <v>Flexline</v>
          </cell>
          <cell r="AJ111" t="str">
            <v>Tubs IC</v>
          </cell>
          <cell r="AK111">
            <v>419</v>
          </cell>
          <cell r="AN111" t="str">
            <v>MANICHO 1X900ML.</v>
          </cell>
          <cell r="AO111">
            <v>17</v>
          </cell>
          <cell r="AP111">
            <v>2</v>
          </cell>
          <cell r="AQ111">
            <v>34</v>
          </cell>
          <cell r="AR111">
            <v>0.9</v>
          </cell>
          <cell r="AS111">
            <v>1</v>
          </cell>
          <cell r="AT111">
            <v>0.71</v>
          </cell>
          <cell r="AU111">
            <v>1448.3999999999999</v>
          </cell>
          <cell r="AV111">
            <v>2040</v>
          </cell>
        </row>
        <row r="112">
          <cell r="AE112">
            <v>552200</v>
          </cell>
          <cell r="AF112">
            <v>1</v>
          </cell>
          <cell r="AH112" t="str">
            <v>Flexline</v>
          </cell>
          <cell r="AJ112" t="str">
            <v>Tubs IC</v>
          </cell>
          <cell r="AK112">
            <v>419</v>
          </cell>
          <cell r="AN112" t="str">
            <v>PINGUINO CREMOSSITO NAPOLITANO 1X900ML</v>
          </cell>
          <cell r="AO112">
            <v>17</v>
          </cell>
          <cell r="AP112">
            <v>2</v>
          </cell>
          <cell r="AQ112">
            <v>34</v>
          </cell>
          <cell r="AR112">
            <v>0.9</v>
          </cell>
          <cell r="AS112">
            <v>1</v>
          </cell>
          <cell r="AT112">
            <v>0.71</v>
          </cell>
          <cell r="AU112">
            <v>1448.3999999999999</v>
          </cell>
          <cell r="AV112">
            <v>2040</v>
          </cell>
        </row>
        <row r="113">
          <cell r="AE113">
            <v>549089</v>
          </cell>
          <cell r="AF113">
            <v>1</v>
          </cell>
          <cell r="AH113" t="str">
            <v>Flexline</v>
          </cell>
          <cell r="AJ113" t="str">
            <v>Tubs IC</v>
          </cell>
          <cell r="AK113">
            <v>419</v>
          </cell>
          <cell r="AN113" t="str">
            <v>PINGUINO CREMOSSITO NAPOLITAN TAMB1X10LT</v>
          </cell>
          <cell r="AO113">
            <v>3</v>
          </cell>
          <cell r="AP113">
            <v>1</v>
          </cell>
          <cell r="AQ113">
            <v>3</v>
          </cell>
          <cell r="AR113">
            <v>10</v>
          </cell>
          <cell r="AS113">
            <v>1</v>
          </cell>
          <cell r="AT113">
            <v>0.71</v>
          </cell>
          <cell r="AU113">
            <v>127.8</v>
          </cell>
          <cell r="AV113">
            <v>180</v>
          </cell>
        </row>
        <row r="114">
          <cell r="AE114">
            <v>552191</v>
          </cell>
          <cell r="AF114">
            <v>1</v>
          </cell>
          <cell r="AH114" t="str">
            <v>Flexline</v>
          </cell>
          <cell r="AJ114" t="str">
            <v>Tubs IC</v>
          </cell>
          <cell r="AK114">
            <v>419</v>
          </cell>
          <cell r="AN114" t="str">
            <v>PINGUINO CREMOSSITO MARMOL MORA 1X900ML</v>
          </cell>
          <cell r="AO114">
            <v>30</v>
          </cell>
          <cell r="AP114">
            <v>1</v>
          </cell>
          <cell r="AQ114">
            <v>30</v>
          </cell>
          <cell r="AR114">
            <v>0.9</v>
          </cell>
          <cell r="AS114">
            <v>1</v>
          </cell>
          <cell r="AT114">
            <v>0.71</v>
          </cell>
          <cell r="AU114">
            <v>1278</v>
          </cell>
          <cell r="AV114">
            <v>1800</v>
          </cell>
        </row>
        <row r="115">
          <cell r="AE115">
            <v>549061</v>
          </cell>
          <cell r="AF115">
            <v>1</v>
          </cell>
          <cell r="AH115" t="str">
            <v>Flexline</v>
          </cell>
          <cell r="AJ115" t="str">
            <v>Tubs IC</v>
          </cell>
          <cell r="AK115">
            <v>419</v>
          </cell>
          <cell r="AN115" t="str">
            <v>PINGUINO MARMOLEADO MORA TAMB1X10LT</v>
          </cell>
          <cell r="AO115">
            <v>3</v>
          </cell>
          <cell r="AP115">
            <v>1</v>
          </cell>
          <cell r="AQ115">
            <v>3</v>
          </cell>
          <cell r="AR115">
            <v>10</v>
          </cell>
          <cell r="AS115">
            <v>1</v>
          </cell>
          <cell r="AT115">
            <v>0.71</v>
          </cell>
          <cell r="AU115">
            <v>127.8</v>
          </cell>
          <cell r="AV115">
            <v>180</v>
          </cell>
        </row>
        <row r="116">
          <cell r="AE116">
            <v>552195</v>
          </cell>
          <cell r="AF116">
            <v>1</v>
          </cell>
          <cell r="AH116" t="str">
            <v>Flexline</v>
          </cell>
          <cell r="AJ116" t="str">
            <v>Tubs IC</v>
          </cell>
          <cell r="AK116">
            <v>419</v>
          </cell>
          <cell r="AN116" t="str">
            <v>PINGUINO CREMOSSITO FRUTILLA 1X900ML</v>
          </cell>
          <cell r="AO116">
            <v>17</v>
          </cell>
          <cell r="AP116">
            <v>2</v>
          </cell>
          <cell r="AQ116">
            <v>34</v>
          </cell>
          <cell r="AR116">
            <v>0.9</v>
          </cell>
          <cell r="AS116">
            <v>1</v>
          </cell>
          <cell r="AT116">
            <v>0.71</v>
          </cell>
          <cell r="AU116">
            <v>1448.3999999999999</v>
          </cell>
          <cell r="AV116">
            <v>2040</v>
          </cell>
        </row>
        <row r="117">
          <cell r="AE117">
            <v>549076</v>
          </cell>
          <cell r="AF117">
            <v>1</v>
          </cell>
          <cell r="AH117" t="str">
            <v>Flexline</v>
          </cell>
          <cell r="AJ117" t="str">
            <v>Tubs IC</v>
          </cell>
          <cell r="AK117">
            <v>419</v>
          </cell>
          <cell r="AN117" t="str">
            <v>PINGUINO CREMOSSITO FRUTILLA TAMB 1X10LT</v>
          </cell>
          <cell r="AO117">
            <v>3</v>
          </cell>
          <cell r="AP117">
            <v>1</v>
          </cell>
          <cell r="AQ117">
            <v>3</v>
          </cell>
          <cell r="AR117">
            <v>10</v>
          </cell>
          <cell r="AS117">
            <v>1</v>
          </cell>
          <cell r="AT117">
            <v>0.71</v>
          </cell>
          <cell r="AU117">
            <v>127.8</v>
          </cell>
          <cell r="AV117">
            <v>180</v>
          </cell>
        </row>
        <row r="118">
          <cell r="AE118">
            <v>552187</v>
          </cell>
          <cell r="AF118">
            <v>1</v>
          </cell>
          <cell r="AH118" t="str">
            <v>Flexline</v>
          </cell>
          <cell r="AJ118" t="str">
            <v>Tubs IC</v>
          </cell>
          <cell r="AK118">
            <v>419</v>
          </cell>
          <cell r="AN118" t="str">
            <v>PINGUINO CREMOSSITO VAINILLA 1X900ML</v>
          </cell>
          <cell r="AO118">
            <v>17</v>
          </cell>
          <cell r="AP118">
            <v>2</v>
          </cell>
          <cell r="AQ118">
            <v>34</v>
          </cell>
          <cell r="AR118">
            <v>0.9</v>
          </cell>
          <cell r="AS118">
            <v>1</v>
          </cell>
          <cell r="AT118">
            <v>0.71</v>
          </cell>
          <cell r="AU118">
            <v>1448.3999999999999</v>
          </cell>
          <cell r="AV118">
            <v>2040</v>
          </cell>
        </row>
        <row r="119">
          <cell r="AE119">
            <v>549431</v>
          </cell>
          <cell r="AF119">
            <v>1</v>
          </cell>
          <cell r="AH119" t="str">
            <v>Flexline</v>
          </cell>
          <cell r="AJ119" t="str">
            <v>Tubs IC</v>
          </cell>
          <cell r="AK119">
            <v>419</v>
          </cell>
          <cell r="AN119" t="str">
            <v>PINGUINO CREMOSSITO VAINILLA TAMB 1X10L</v>
          </cell>
          <cell r="AO119">
            <v>3</v>
          </cell>
          <cell r="AP119">
            <v>1</v>
          </cell>
          <cell r="AQ119">
            <v>3</v>
          </cell>
          <cell r="AR119">
            <v>10</v>
          </cell>
          <cell r="AS119">
            <v>1</v>
          </cell>
          <cell r="AT119">
            <v>0.71</v>
          </cell>
          <cell r="AU119">
            <v>127.8</v>
          </cell>
          <cell r="AV119">
            <v>180</v>
          </cell>
        </row>
        <row r="120">
          <cell r="AE120">
            <v>552192</v>
          </cell>
          <cell r="AF120">
            <v>1</v>
          </cell>
          <cell r="AH120" t="str">
            <v>Flexline</v>
          </cell>
          <cell r="AJ120" t="str">
            <v>Tubs IC</v>
          </cell>
          <cell r="AK120">
            <v>419</v>
          </cell>
          <cell r="AN120" t="str">
            <v>PINGUINO CREMOSSITO CHOCOLATE 1X900ML</v>
          </cell>
          <cell r="AO120">
            <v>17</v>
          </cell>
          <cell r="AP120">
            <v>2</v>
          </cell>
          <cell r="AQ120">
            <v>34</v>
          </cell>
          <cell r="AR120">
            <v>0.9</v>
          </cell>
          <cell r="AS120">
            <v>1</v>
          </cell>
          <cell r="AT120">
            <v>0.71</v>
          </cell>
          <cell r="AU120">
            <v>1448.3999999999999</v>
          </cell>
          <cell r="AV120">
            <v>2040</v>
          </cell>
        </row>
        <row r="121">
          <cell r="AE121">
            <v>549065</v>
          </cell>
          <cell r="AF121">
            <v>1</v>
          </cell>
          <cell r="AH121" t="str">
            <v>Flexline</v>
          </cell>
          <cell r="AJ121" t="str">
            <v>Tubs IC</v>
          </cell>
          <cell r="AK121">
            <v>419</v>
          </cell>
          <cell r="AN121" t="str">
            <v>PINGUINO CREMOSSITO CHOCOLATE TAMB 1X10L</v>
          </cell>
          <cell r="AO121">
            <v>3</v>
          </cell>
          <cell r="AP121">
            <v>1</v>
          </cell>
          <cell r="AQ121">
            <v>3</v>
          </cell>
          <cell r="AR121">
            <v>10</v>
          </cell>
          <cell r="AS121">
            <v>1</v>
          </cell>
          <cell r="AT121">
            <v>0.71</v>
          </cell>
          <cell r="AU121">
            <v>127.8</v>
          </cell>
          <cell r="AV121">
            <v>180</v>
          </cell>
        </row>
        <row r="122">
          <cell r="AE122">
            <v>552165</v>
          </cell>
          <cell r="AF122">
            <v>1</v>
          </cell>
          <cell r="AH122" t="str">
            <v>Flexline</v>
          </cell>
          <cell r="AJ122" t="str">
            <v>Tubs IC</v>
          </cell>
          <cell r="AK122">
            <v>419</v>
          </cell>
          <cell r="AN122" t="str">
            <v>PINGUINO CREMOSSITO RON PASAS 1X900ML</v>
          </cell>
          <cell r="AO122">
            <v>17</v>
          </cell>
          <cell r="AP122">
            <v>2</v>
          </cell>
          <cell r="AQ122">
            <v>34</v>
          </cell>
          <cell r="AR122">
            <v>0.9</v>
          </cell>
          <cell r="AS122">
            <v>1</v>
          </cell>
          <cell r="AT122">
            <v>0.71</v>
          </cell>
          <cell r="AU122">
            <v>1448.3999999999999</v>
          </cell>
          <cell r="AV122">
            <v>2040</v>
          </cell>
        </row>
        <row r="123">
          <cell r="AE123">
            <v>549434</v>
          </cell>
          <cell r="AF123">
            <v>1</v>
          </cell>
          <cell r="AH123" t="str">
            <v>Flexline</v>
          </cell>
          <cell r="AJ123" t="str">
            <v>Tubs IC</v>
          </cell>
          <cell r="AK123">
            <v>419</v>
          </cell>
          <cell r="AN123" t="str">
            <v>PINGUINO CREMOSSITO RON PASAS TAMB 1X10L</v>
          </cell>
          <cell r="AO123">
            <v>3</v>
          </cell>
          <cell r="AP123">
            <v>1</v>
          </cell>
          <cell r="AQ123">
            <v>3</v>
          </cell>
          <cell r="AR123">
            <v>10</v>
          </cell>
          <cell r="AS123">
            <v>1</v>
          </cell>
          <cell r="AT123">
            <v>0.71</v>
          </cell>
          <cell r="AU123">
            <v>127.8</v>
          </cell>
          <cell r="AV123">
            <v>180</v>
          </cell>
        </row>
        <row r="124">
          <cell r="AE124">
            <v>552183</v>
          </cell>
          <cell r="AF124">
            <v>1</v>
          </cell>
          <cell r="AH124" t="str">
            <v>Flexline</v>
          </cell>
          <cell r="AJ124" t="str">
            <v>Tubs IC</v>
          </cell>
          <cell r="AK124">
            <v>419</v>
          </cell>
          <cell r="AN124" t="str">
            <v>PINGUINO OREO 1X900ML</v>
          </cell>
          <cell r="AO124">
            <v>17</v>
          </cell>
          <cell r="AP124">
            <v>2</v>
          </cell>
          <cell r="AQ124">
            <v>34</v>
          </cell>
          <cell r="AR124">
            <v>0.9</v>
          </cell>
          <cell r="AS124">
            <v>1</v>
          </cell>
          <cell r="AT124">
            <v>0.71</v>
          </cell>
          <cell r="AU124">
            <v>1448.3999999999999</v>
          </cell>
          <cell r="AV124">
            <v>2040</v>
          </cell>
        </row>
        <row r="125">
          <cell r="AE125">
            <v>550125</v>
          </cell>
          <cell r="AF125">
            <v>1</v>
          </cell>
          <cell r="AH125" t="str">
            <v>Flexline</v>
          </cell>
          <cell r="AJ125" t="str">
            <v>Tubs IC</v>
          </cell>
          <cell r="AK125">
            <v>419</v>
          </cell>
          <cell r="AN125" t="str">
            <v>PINGUINO OREO TAMB 1X10L</v>
          </cell>
          <cell r="AO125">
            <v>3</v>
          </cell>
          <cell r="AP125">
            <v>1</v>
          </cell>
          <cell r="AQ125">
            <v>3</v>
          </cell>
          <cell r="AR125">
            <v>10</v>
          </cell>
          <cell r="AS125">
            <v>1</v>
          </cell>
          <cell r="AT125">
            <v>0.71</v>
          </cell>
          <cell r="AU125">
            <v>127.8</v>
          </cell>
          <cell r="AV125">
            <v>180</v>
          </cell>
        </row>
        <row r="126">
          <cell r="AE126">
            <v>552193</v>
          </cell>
          <cell r="AF126">
            <v>1</v>
          </cell>
          <cell r="AH126" t="str">
            <v>Flexline</v>
          </cell>
          <cell r="AJ126" t="str">
            <v>Tubs IC</v>
          </cell>
          <cell r="AK126">
            <v>419</v>
          </cell>
          <cell r="AN126" t="str">
            <v>PINGUINO CEREZAS Y VAINILLA 1X900ML</v>
          </cell>
          <cell r="AO126">
            <v>25</v>
          </cell>
          <cell r="AP126">
            <v>1</v>
          </cell>
          <cell r="AQ126">
            <v>25</v>
          </cell>
          <cell r="AR126">
            <v>0.9</v>
          </cell>
          <cell r="AS126">
            <v>1</v>
          </cell>
          <cell r="AT126">
            <v>0.71</v>
          </cell>
          <cell r="AU126">
            <v>1065</v>
          </cell>
          <cell r="AV126">
            <v>1500</v>
          </cell>
        </row>
        <row r="127">
          <cell r="AE127">
            <v>549039</v>
          </cell>
          <cell r="AF127">
            <v>1</v>
          </cell>
          <cell r="AH127" t="str">
            <v>Flexline</v>
          </cell>
          <cell r="AJ127" t="str">
            <v>Tubs IC</v>
          </cell>
          <cell r="AK127">
            <v>419</v>
          </cell>
          <cell r="AN127" t="str">
            <v>PINGUINO CEREZAS Y VAINILLA TAMB1X10LT</v>
          </cell>
          <cell r="AO127">
            <v>2.5</v>
          </cell>
          <cell r="AP127">
            <v>1</v>
          </cell>
          <cell r="AQ127">
            <v>2.5</v>
          </cell>
          <cell r="AR127">
            <v>10</v>
          </cell>
          <cell r="AS127">
            <v>1</v>
          </cell>
          <cell r="AT127">
            <v>0.71</v>
          </cell>
          <cell r="AU127">
            <v>106.5</v>
          </cell>
          <cell r="AV127">
            <v>150</v>
          </cell>
        </row>
        <row r="128">
          <cell r="AE128">
            <v>552182</v>
          </cell>
          <cell r="AF128">
            <v>1</v>
          </cell>
          <cell r="AH128" t="str">
            <v>Flexline</v>
          </cell>
          <cell r="AJ128" t="str">
            <v>Tubs IC</v>
          </cell>
          <cell r="AK128">
            <v>419</v>
          </cell>
          <cell r="AN128" t="str">
            <v>PINGUINO SANDUCHE 1X900ML</v>
          </cell>
          <cell r="AO128">
            <v>17</v>
          </cell>
          <cell r="AP128">
            <v>2</v>
          </cell>
          <cell r="AQ128">
            <v>34</v>
          </cell>
          <cell r="AR128">
            <v>0.9</v>
          </cell>
          <cell r="AS128">
            <v>1</v>
          </cell>
          <cell r="AT128">
            <v>0.71</v>
          </cell>
          <cell r="AU128">
            <v>1448.3999999999999</v>
          </cell>
          <cell r="AV128">
            <v>2040</v>
          </cell>
        </row>
        <row r="129">
          <cell r="AE129">
            <v>549103</v>
          </cell>
          <cell r="AF129">
            <v>1</v>
          </cell>
          <cell r="AH129" t="str">
            <v>Flexline</v>
          </cell>
          <cell r="AJ129" t="str">
            <v>Tubs IC</v>
          </cell>
          <cell r="AK129">
            <v>419</v>
          </cell>
          <cell r="AN129" t="str">
            <v>PINGUINO SANDUCHE TAMB 1X10LT</v>
          </cell>
          <cell r="AO129">
            <v>2.7</v>
          </cell>
          <cell r="AP129">
            <v>1</v>
          </cell>
          <cell r="AQ129">
            <v>2.7</v>
          </cell>
          <cell r="AR129">
            <v>10</v>
          </cell>
          <cell r="AS129">
            <v>1</v>
          </cell>
          <cell r="AT129">
            <v>0.71</v>
          </cell>
          <cell r="AU129">
            <v>115.02</v>
          </cell>
          <cell r="AV129">
            <v>162</v>
          </cell>
        </row>
        <row r="130">
          <cell r="AE130">
            <v>552190</v>
          </cell>
          <cell r="AF130">
            <v>1</v>
          </cell>
          <cell r="AH130" t="str">
            <v>Flexline</v>
          </cell>
          <cell r="AJ130" t="str">
            <v>Tubs IC</v>
          </cell>
          <cell r="AK130">
            <v>419</v>
          </cell>
          <cell r="AN130" t="str">
            <v>PINGUINO MANJAR DE ALMENDRAS 1X900ML</v>
          </cell>
          <cell r="AO130">
            <v>17</v>
          </cell>
          <cell r="AP130">
            <v>2</v>
          </cell>
          <cell r="AQ130">
            <v>34</v>
          </cell>
          <cell r="AR130">
            <v>0.9</v>
          </cell>
          <cell r="AS130">
            <v>1</v>
          </cell>
          <cell r="AT130">
            <v>0.71</v>
          </cell>
          <cell r="AU130">
            <v>1448.3999999999999</v>
          </cell>
          <cell r="AV130">
            <v>2040</v>
          </cell>
        </row>
        <row r="131">
          <cell r="AE131">
            <v>550123</v>
          </cell>
          <cell r="AF131">
            <v>1</v>
          </cell>
          <cell r="AH131" t="str">
            <v>Flexline</v>
          </cell>
          <cell r="AJ131" t="str">
            <v>Tubs IC</v>
          </cell>
          <cell r="AK131">
            <v>419</v>
          </cell>
          <cell r="AN131" t="str">
            <v>PINGUINO MANJAR DE ALMENDRA TAMB 1X10L</v>
          </cell>
          <cell r="AO131">
            <v>3</v>
          </cell>
          <cell r="AP131">
            <v>1</v>
          </cell>
          <cell r="AQ131">
            <v>3</v>
          </cell>
          <cell r="AR131">
            <v>10</v>
          </cell>
          <cell r="AS131">
            <v>1</v>
          </cell>
          <cell r="AT131">
            <v>0.71</v>
          </cell>
          <cell r="AU131">
            <v>127.8</v>
          </cell>
          <cell r="AV131">
            <v>180</v>
          </cell>
        </row>
        <row r="132">
          <cell r="AE132">
            <v>552189</v>
          </cell>
          <cell r="AF132">
            <v>1</v>
          </cell>
          <cell r="AH132" t="str">
            <v>Flexline</v>
          </cell>
          <cell r="AJ132" t="str">
            <v>Tubs IC</v>
          </cell>
          <cell r="AK132">
            <v>419</v>
          </cell>
          <cell r="AN132" t="str">
            <v>PINGUINO TOP HELADO VAINILLA GOUMERT 900ml</v>
          </cell>
          <cell r="AO132">
            <v>17</v>
          </cell>
          <cell r="AP132">
            <v>2</v>
          </cell>
          <cell r="AQ132">
            <v>34</v>
          </cell>
          <cell r="AR132">
            <v>0.9</v>
          </cell>
          <cell r="AS132">
            <v>1</v>
          </cell>
          <cell r="AT132">
            <v>0.71</v>
          </cell>
          <cell r="AU132">
            <v>1448.3999999999999</v>
          </cell>
          <cell r="AV132">
            <v>2040</v>
          </cell>
        </row>
        <row r="133">
          <cell r="AE133">
            <v>550128</v>
          </cell>
          <cell r="AF133">
            <v>1</v>
          </cell>
          <cell r="AH133" t="str">
            <v>Flexline</v>
          </cell>
          <cell r="AJ133" t="str">
            <v>Tubs IC</v>
          </cell>
          <cell r="AK133">
            <v>419</v>
          </cell>
          <cell r="AN133" t="str">
            <v>PINGUINO VAINILLA GOURMET TAMB 1X10L</v>
          </cell>
          <cell r="AO133">
            <v>3</v>
          </cell>
          <cell r="AP133">
            <v>1</v>
          </cell>
          <cell r="AQ133">
            <v>3</v>
          </cell>
          <cell r="AR133">
            <v>10</v>
          </cell>
          <cell r="AS133">
            <v>1</v>
          </cell>
          <cell r="AT133">
            <v>0.71</v>
          </cell>
          <cell r="AU133">
            <v>127.8</v>
          </cell>
          <cell r="AV133">
            <v>180</v>
          </cell>
        </row>
        <row r="134">
          <cell r="AE134">
            <v>552194</v>
          </cell>
          <cell r="AF134">
            <v>1</v>
          </cell>
          <cell r="AH134" t="str">
            <v>Flexline</v>
          </cell>
          <cell r="AJ134" t="str">
            <v>Tubs IC</v>
          </cell>
          <cell r="AK134">
            <v>419</v>
          </cell>
          <cell r="AN134" t="str">
            <v>PINGUINO CHOCOLATE CON GALLETA 1X900ML</v>
          </cell>
          <cell r="AO134">
            <v>17</v>
          </cell>
          <cell r="AP134">
            <v>2</v>
          </cell>
          <cell r="AQ134">
            <v>34</v>
          </cell>
          <cell r="AR134">
            <v>0.9</v>
          </cell>
          <cell r="AS134">
            <v>1</v>
          </cell>
          <cell r="AT134">
            <v>0.71</v>
          </cell>
          <cell r="AU134">
            <v>1448.3999999999999</v>
          </cell>
          <cell r="AV134">
            <v>2040</v>
          </cell>
        </row>
        <row r="135">
          <cell r="AE135">
            <v>84170863</v>
          </cell>
          <cell r="AF135">
            <v>1</v>
          </cell>
          <cell r="AH135" t="str">
            <v>Flexline</v>
          </cell>
          <cell r="AJ135" t="str">
            <v>Tubs IC</v>
          </cell>
          <cell r="AK135">
            <v>419</v>
          </cell>
          <cell r="AN135" t="str">
            <v>PINGUINO CHOCOLATE C/GALLETA 1X10L</v>
          </cell>
          <cell r="AO135">
            <v>2.7</v>
          </cell>
          <cell r="AP135">
            <v>1</v>
          </cell>
          <cell r="AQ135">
            <v>2.7</v>
          </cell>
          <cell r="AR135">
            <v>10</v>
          </cell>
          <cell r="AS135">
            <v>1</v>
          </cell>
          <cell r="AT135">
            <v>0.71</v>
          </cell>
          <cell r="AU135">
            <v>115.02</v>
          </cell>
          <cell r="AV135">
            <v>162</v>
          </cell>
        </row>
        <row r="136">
          <cell r="AE136">
            <v>567893</v>
          </cell>
          <cell r="AF136">
            <v>1</v>
          </cell>
          <cell r="AH136" t="str">
            <v>Flexline</v>
          </cell>
          <cell r="AJ136" t="str">
            <v>Tubs IC</v>
          </cell>
          <cell r="AK136">
            <v>419</v>
          </cell>
          <cell r="AN136" t="str">
            <v>MANICHO 1X900ML.</v>
          </cell>
          <cell r="AO136">
            <v>17</v>
          </cell>
          <cell r="AP136">
            <v>2</v>
          </cell>
          <cell r="AQ136">
            <v>34</v>
          </cell>
          <cell r="AR136">
            <v>0.9</v>
          </cell>
          <cell r="AS136">
            <v>1</v>
          </cell>
          <cell r="AT136">
            <v>0.71</v>
          </cell>
          <cell r="AU136">
            <v>1448.3999999999999</v>
          </cell>
          <cell r="AV136">
            <v>2040</v>
          </cell>
        </row>
        <row r="137">
          <cell r="AE137">
            <v>568592</v>
          </cell>
          <cell r="AF137">
            <v>1</v>
          </cell>
          <cell r="AH137" t="str">
            <v>Flexline</v>
          </cell>
          <cell r="AJ137" t="str">
            <v>Tubs IC</v>
          </cell>
          <cell r="AK137">
            <v>419</v>
          </cell>
          <cell r="AN137" t="str">
            <v>MANICHO TAMB 1X10L</v>
          </cell>
          <cell r="AO137">
            <v>3</v>
          </cell>
          <cell r="AP137">
            <v>1</v>
          </cell>
          <cell r="AQ137">
            <v>3</v>
          </cell>
          <cell r="AR137">
            <v>10</v>
          </cell>
          <cell r="AS137">
            <v>1</v>
          </cell>
          <cell r="AT137">
            <v>0.71</v>
          </cell>
          <cell r="AU137">
            <v>127.8</v>
          </cell>
          <cell r="AV137">
            <v>180</v>
          </cell>
        </row>
        <row r="138">
          <cell r="AE138">
            <v>84163207</v>
          </cell>
          <cell r="AF138">
            <v>1</v>
          </cell>
          <cell r="AH138" t="str">
            <v>Flexline</v>
          </cell>
          <cell r="AJ138" t="str">
            <v>Tubs IC</v>
          </cell>
          <cell r="AK138">
            <v>419</v>
          </cell>
          <cell r="AN138" t="str">
            <v>PINGUINO BUBBALOO 10L</v>
          </cell>
          <cell r="AO138">
            <v>3</v>
          </cell>
          <cell r="AP138">
            <v>1</v>
          </cell>
          <cell r="AQ138">
            <v>3</v>
          </cell>
          <cell r="AR138">
            <v>10</v>
          </cell>
          <cell r="AS138">
            <v>1</v>
          </cell>
          <cell r="AT138">
            <v>0.71</v>
          </cell>
          <cell r="AU138">
            <v>127.8</v>
          </cell>
          <cell r="AV138">
            <v>180</v>
          </cell>
        </row>
        <row r="139">
          <cell r="AE139">
            <v>84163208</v>
          </cell>
          <cell r="AF139">
            <v>1</v>
          </cell>
          <cell r="AH139" t="str">
            <v>Flexline</v>
          </cell>
          <cell r="AJ139" t="str">
            <v>Tubs IC</v>
          </cell>
          <cell r="AK139">
            <v>419</v>
          </cell>
          <cell r="AN139" t="str">
            <v>PINGUINO BUBBALOO 900ML</v>
          </cell>
          <cell r="AO139">
            <v>30</v>
          </cell>
          <cell r="AP139">
            <v>1</v>
          </cell>
          <cell r="AQ139">
            <v>30</v>
          </cell>
          <cell r="AR139">
            <v>0.9</v>
          </cell>
          <cell r="AS139">
            <v>1</v>
          </cell>
          <cell r="AT139">
            <v>0.71</v>
          </cell>
          <cell r="AU139">
            <v>1278</v>
          </cell>
          <cell r="AV139">
            <v>1800</v>
          </cell>
        </row>
        <row r="140">
          <cell r="AE140">
            <v>566189</v>
          </cell>
          <cell r="AF140">
            <v>1</v>
          </cell>
          <cell r="AH140" t="str">
            <v>Flexline</v>
          </cell>
          <cell r="AJ140" t="str">
            <v>Tubs IC</v>
          </cell>
          <cell r="AK140">
            <v>419</v>
          </cell>
          <cell r="AN140" t="str">
            <v>PINGUINO CHICLE TAMB 1X10L</v>
          </cell>
          <cell r="AO140">
            <v>3</v>
          </cell>
          <cell r="AP140">
            <v>1</v>
          </cell>
          <cell r="AQ140">
            <v>3</v>
          </cell>
          <cell r="AR140">
            <v>10</v>
          </cell>
          <cell r="AS140">
            <v>1</v>
          </cell>
          <cell r="AT140">
            <v>0.71</v>
          </cell>
          <cell r="AU140">
            <v>127.8</v>
          </cell>
          <cell r="AV140">
            <v>180</v>
          </cell>
        </row>
        <row r="141">
          <cell r="AE141">
            <v>84153891</v>
          </cell>
          <cell r="AF141">
            <v>1</v>
          </cell>
          <cell r="AH141" t="str">
            <v>Flexline</v>
          </cell>
          <cell r="AJ141" t="str">
            <v>Tubs IC</v>
          </cell>
          <cell r="AK141">
            <v>419</v>
          </cell>
          <cell r="AN141" t="str">
            <v>PINGUINO OREO CHOCOLATE 1X900ML</v>
          </cell>
          <cell r="AO141">
            <v>17</v>
          </cell>
          <cell r="AP141">
            <v>2</v>
          </cell>
          <cell r="AQ141">
            <v>34</v>
          </cell>
          <cell r="AR141">
            <v>0.9</v>
          </cell>
          <cell r="AS141">
            <v>1</v>
          </cell>
          <cell r="AT141">
            <v>0.71</v>
          </cell>
          <cell r="AU141">
            <v>1448.3999999999999</v>
          </cell>
          <cell r="AV141">
            <v>2040</v>
          </cell>
        </row>
        <row r="142">
          <cell r="AE142">
            <v>84154856</v>
          </cell>
          <cell r="AF142">
            <v>1</v>
          </cell>
          <cell r="AH142" t="str">
            <v>Flexline</v>
          </cell>
          <cell r="AJ142" t="str">
            <v>Tubs IC</v>
          </cell>
          <cell r="AK142">
            <v>419</v>
          </cell>
          <cell r="AN142" t="str">
            <v>PINGUINO OREO CHOCOLATE TAMB 1X10L</v>
          </cell>
          <cell r="AO142">
            <v>3</v>
          </cell>
          <cell r="AP142">
            <v>1</v>
          </cell>
          <cell r="AQ142">
            <v>3</v>
          </cell>
          <cell r="AR142">
            <v>10</v>
          </cell>
          <cell r="AS142">
            <v>1</v>
          </cell>
          <cell r="AT142">
            <v>0.71</v>
          </cell>
          <cell r="AU142">
            <v>127.8</v>
          </cell>
          <cell r="AV142">
            <v>180</v>
          </cell>
        </row>
        <row r="143">
          <cell r="AE143">
            <v>84170239</v>
          </cell>
          <cell r="AF143">
            <v>1</v>
          </cell>
          <cell r="AH143" t="str">
            <v>Flexline</v>
          </cell>
          <cell r="AJ143" t="str">
            <v>Tubs IC</v>
          </cell>
          <cell r="AK143">
            <v>419</v>
          </cell>
          <cell r="AN143" t="str">
            <v>PINGUINO CREMOSSITO NAPOLITANO 1X900ML</v>
          </cell>
          <cell r="AO143">
            <v>18</v>
          </cell>
          <cell r="AP143">
            <v>2</v>
          </cell>
          <cell r="AQ143">
            <v>36</v>
          </cell>
          <cell r="AR143">
            <v>0.9</v>
          </cell>
          <cell r="AS143">
            <v>1</v>
          </cell>
          <cell r="AT143">
            <v>0.71</v>
          </cell>
          <cell r="AU143">
            <v>1533.6</v>
          </cell>
          <cell r="AV143">
            <v>2160</v>
          </cell>
        </row>
        <row r="144">
          <cell r="AE144">
            <v>84170524</v>
          </cell>
          <cell r="AF144">
            <v>1</v>
          </cell>
          <cell r="AH144" t="str">
            <v>Flexline</v>
          </cell>
          <cell r="AJ144" t="str">
            <v>Tubs IC</v>
          </cell>
          <cell r="AK144">
            <v>419</v>
          </cell>
          <cell r="AN144" t="str">
            <v>PINGUINO CREMOSSITO RON PASAS 1X900ML</v>
          </cell>
          <cell r="AO144">
            <v>17</v>
          </cell>
          <cell r="AP144">
            <v>2</v>
          </cell>
          <cell r="AQ144">
            <v>34</v>
          </cell>
          <cell r="AR144">
            <v>0.9</v>
          </cell>
          <cell r="AS144">
            <v>1</v>
          </cell>
          <cell r="AT144">
            <v>0.71</v>
          </cell>
          <cell r="AU144">
            <v>1448.3999999999999</v>
          </cell>
          <cell r="AV144">
            <v>2040</v>
          </cell>
        </row>
        <row r="145">
          <cell r="AE145">
            <v>84170525</v>
          </cell>
          <cell r="AF145">
            <v>1</v>
          </cell>
          <cell r="AH145" t="str">
            <v>Flexline</v>
          </cell>
          <cell r="AJ145" t="str">
            <v>Tubs IC</v>
          </cell>
          <cell r="AK145">
            <v>419</v>
          </cell>
          <cell r="AN145" t="str">
            <v>PINGUINO CREMOSSITO CHOCOLATE 1X900ML</v>
          </cell>
          <cell r="AO145">
            <v>17</v>
          </cell>
          <cell r="AP145">
            <v>2</v>
          </cell>
          <cell r="AQ145">
            <v>34</v>
          </cell>
          <cell r="AR145">
            <v>0.9</v>
          </cell>
          <cell r="AS145">
            <v>1</v>
          </cell>
          <cell r="AT145">
            <v>0.71</v>
          </cell>
          <cell r="AU145">
            <v>1448.3999999999999</v>
          </cell>
          <cell r="AV145">
            <v>2040</v>
          </cell>
        </row>
        <row r="146">
          <cell r="AE146">
            <v>84170527</v>
          </cell>
          <cell r="AF146">
            <v>1</v>
          </cell>
          <cell r="AH146" t="str">
            <v>Flexline</v>
          </cell>
          <cell r="AJ146" t="str">
            <v>Tubs IC</v>
          </cell>
          <cell r="AK146">
            <v>419</v>
          </cell>
          <cell r="AN146" t="str">
            <v>PINGUINO CREMOSSITO FRUTILLA 1X900ML</v>
          </cell>
          <cell r="AO146">
            <v>17</v>
          </cell>
          <cell r="AP146">
            <v>2</v>
          </cell>
          <cell r="AQ146">
            <v>34</v>
          </cell>
          <cell r="AR146">
            <v>0.9</v>
          </cell>
          <cell r="AS146">
            <v>1</v>
          </cell>
          <cell r="AT146">
            <v>0.71</v>
          </cell>
          <cell r="AU146">
            <v>1448.3999999999999</v>
          </cell>
          <cell r="AV146">
            <v>2040</v>
          </cell>
        </row>
        <row r="147">
          <cell r="AE147">
            <v>84170532</v>
          </cell>
          <cell r="AF147">
            <v>1</v>
          </cell>
          <cell r="AH147" t="str">
            <v>Flexline</v>
          </cell>
          <cell r="AJ147" t="str">
            <v>Tubs IC</v>
          </cell>
          <cell r="AK147">
            <v>419</v>
          </cell>
          <cell r="AN147" t="str">
            <v>PINGUINO CREMOSSITO NAPOLITAN TAMB1X10LT</v>
          </cell>
          <cell r="AO147">
            <v>3</v>
          </cell>
          <cell r="AP147">
            <v>1</v>
          </cell>
          <cell r="AQ147">
            <v>3</v>
          </cell>
          <cell r="AR147">
            <v>10</v>
          </cell>
          <cell r="AS147">
            <v>1</v>
          </cell>
          <cell r="AT147">
            <v>0.71</v>
          </cell>
          <cell r="AU147">
            <v>127.8</v>
          </cell>
          <cell r="AV147">
            <v>180</v>
          </cell>
        </row>
        <row r="148">
          <cell r="AE148">
            <v>84170533</v>
          </cell>
          <cell r="AF148">
            <v>1</v>
          </cell>
          <cell r="AH148" t="str">
            <v>Flexline</v>
          </cell>
          <cell r="AJ148" t="str">
            <v>Tubs IC</v>
          </cell>
          <cell r="AK148">
            <v>419</v>
          </cell>
          <cell r="AN148" t="str">
            <v>PINGUINO CREMOSSITO RON PASAS TAMB 1X10L</v>
          </cell>
          <cell r="AO148">
            <v>3</v>
          </cell>
          <cell r="AP148">
            <v>1</v>
          </cell>
          <cell r="AQ148">
            <v>3</v>
          </cell>
          <cell r="AR148">
            <v>10</v>
          </cell>
          <cell r="AS148">
            <v>1</v>
          </cell>
          <cell r="AT148">
            <v>0.71</v>
          </cell>
          <cell r="AU148">
            <v>127.8</v>
          </cell>
          <cell r="AV148">
            <v>180</v>
          </cell>
        </row>
        <row r="149">
          <cell r="AE149">
            <v>84170552</v>
          </cell>
          <cell r="AF149">
            <v>1</v>
          </cell>
          <cell r="AH149" t="str">
            <v>Flexline</v>
          </cell>
          <cell r="AJ149" t="str">
            <v>Tubs IC</v>
          </cell>
          <cell r="AK149">
            <v>419</v>
          </cell>
          <cell r="AN149" t="str">
            <v>PINGUINO CREMOSSITO FRUTILLA TAMB 1X10LT</v>
          </cell>
          <cell r="AO149">
            <v>3</v>
          </cell>
          <cell r="AP149">
            <v>1</v>
          </cell>
          <cell r="AQ149">
            <v>3</v>
          </cell>
          <cell r="AR149">
            <v>10</v>
          </cell>
          <cell r="AS149">
            <v>1</v>
          </cell>
          <cell r="AT149">
            <v>0.71</v>
          </cell>
          <cell r="AU149">
            <v>127.8</v>
          </cell>
          <cell r="AV149">
            <v>180</v>
          </cell>
        </row>
        <row r="150">
          <cell r="AE150">
            <v>84170553</v>
          </cell>
          <cell r="AF150">
            <v>1</v>
          </cell>
          <cell r="AH150" t="str">
            <v>Flexline</v>
          </cell>
          <cell r="AJ150" t="str">
            <v>Tubs IC</v>
          </cell>
          <cell r="AK150">
            <v>419</v>
          </cell>
          <cell r="AN150" t="str">
            <v>PINGUINO CREMOSSITO VAINILLA TAMB 1X10L</v>
          </cell>
          <cell r="AO150">
            <v>3</v>
          </cell>
          <cell r="AP150">
            <v>1</v>
          </cell>
          <cell r="AQ150">
            <v>3</v>
          </cell>
          <cell r="AR150">
            <v>10</v>
          </cell>
          <cell r="AS150">
            <v>1</v>
          </cell>
          <cell r="AT150">
            <v>0.71</v>
          </cell>
          <cell r="AU150">
            <v>127.8</v>
          </cell>
          <cell r="AV150">
            <v>180</v>
          </cell>
        </row>
        <row r="151">
          <cell r="AE151">
            <v>84170670</v>
          </cell>
          <cell r="AF151">
            <v>1</v>
          </cell>
          <cell r="AH151" t="str">
            <v>Flexline</v>
          </cell>
          <cell r="AJ151" t="str">
            <v>Tubs IC</v>
          </cell>
          <cell r="AK151">
            <v>419</v>
          </cell>
          <cell r="AN151" t="str">
            <v>PINGUINO CREMOSSITO CHOCOLATE TAMB 1X10L</v>
          </cell>
          <cell r="AO151">
            <v>3</v>
          </cell>
          <cell r="AP151">
            <v>1</v>
          </cell>
          <cell r="AQ151">
            <v>3</v>
          </cell>
          <cell r="AR151">
            <v>10</v>
          </cell>
          <cell r="AS151">
            <v>1</v>
          </cell>
          <cell r="AT151">
            <v>0.71</v>
          </cell>
          <cell r="AU151">
            <v>127.8</v>
          </cell>
          <cell r="AV151">
            <v>180</v>
          </cell>
        </row>
        <row r="152">
          <cell r="AE152">
            <v>84170686</v>
          </cell>
          <cell r="AF152">
            <v>1</v>
          </cell>
          <cell r="AH152" t="str">
            <v>Flexline</v>
          </cell>
          <cell r="AJ152" t="str">
            <v>Tubs IC</v>
          </cell>
          <cell r="AK152">
            <v>419</v>
          </cell>
          <cell r="AN152" t="str">
            <v>PINGUINO CREMOSSITO VAINILLA 1X900ML</v>
          </cell>
          <cell r="AO152">
            <v>17</v>
          </cell>
          <cell r="AP152">
            <v>2</v>
          </cell>
          <cell r="AQ152">
            <v>34</v>
          </cell>
          <cell r="AR152">
            <v>0.9</v>
          </cell>
          <cell r="AS152">
            <v>1</v>
          </cell>
          <cell r="AT152">
            <v>0.71</v>
          </cell>
          <cell r="AU152">
            <v>1448.3999999999999</v>
          </cell>
          <cell r="AV152">
            <v>2040</v>
          </cell>
        </row>
        <row r="153">
          <cell r="AE153">
            <v>84170867</v>
          </cell>
          <cell r="AF153">
            <v>1</v>
          </cell>
          <cell r="AH153" t="str">
            <v>Flexline</v>
          </cell>
          <cell r="AJ153" t="str">
            <v>Tubs IC</v>
          </cell>
          <cell r="AK153">
            <v>419</v>
          </cell>
          <cell r="AN153" t="str">
            <v>PINGUINO OREO TAMB 1X10L</v>
          </cell>
          <cell r="AO153">
            <v>3</v>
          </cell>
          <cell r="AP153">
            <v>1</v>
          </cell>
          <cell r="AQ153">
            <v>3</v>
          </cell>
          <cell r="AR153">
            <v>10</v>
          </cell>
          <cell r="AS153">
            <v>1</v>
          </cell>
          <cell r="AT153">
            <v>0.71</v>
          </cell>
          <cell r="AU153">
            <v>127.8</v>
          </cell>
          <cell r="AV153">
            <v>180</v>
          </cell>
        </row>
        <row r="154">
          <cell r="AE154">
            <v>84170865</v>
          </cell>
          <cell r="AF154">
            <v>1</v>
          </cell>
          <cell r="AH154" t="str">
            <v>Flexline</v>
          </cell>
          <cell r="AJ154" t="str">
            <v>Tubs IC</v>
          </cell>
          <cell r="AK154">
            <v>419</v>
          </cell>
          <cell r="AN154" t="str">
            <v>PINGUINO MANJAR DE ALMENDRA TAMB 1X10L</v>
          </cell>
          <cell r="AO154">
            <v>3</v>
          </cell>
          <cell r="AP154">
            <v>1</v>
          </cell>
          <cell r="AQ154">
            <v>3</v>
          </cell>
          <cell r="AR154">
            <v>10</v>
          </cell>
          <cell r="AS154">
            <v>1</v>
          </cell>
          <cell r="AT154">
            <v>0.71</v>
          </cell>
          <cell r="AU154">
            <v>127.8</v>
          </cell>
          <cell r="AV154">
            <v>180</v>
          </cell>
        </row>
        <row r="155">
          <cell r="AE155">
            <v>84170870</v>
          </cell>
          <cell r="AF155">
            <v>1</v>
          </cell>
          <cell r="AH155" t="str">
            <v>Flexline</v>
          </cell>
          <cell r="AJ155" t="str">
            <v>Tubs IC</v>
          </cell>
          <cell r="AK155">
            <v>419</v>
          </cell>
          <cell r="AN155" t="str">
            <v>PINGUINO VAINILLA GOURMET TAMB 1X10L</v>
          </cell>
          <cell r="AO155">
            <v>3</v>
          </cell>
          <cell r="AP155">
            <v>1</v>
          </cell>
          <cell r="AQ155">
            <v>3</v>
          </cell>
          <cell r="AR155">
            <v>10</v>
          </cell>
          <cell r="AS155">
            <v>1</v>
          </cell>
          <cell r="AT155">
            <v>0.71</v>
          </cell>
          <cell r="AU155">
            <v>127.8</v>
          </cell>
          <cell r="AV155">
            <v>180</v>
          </cell>
        </row>
        <row r="156">
          <cell r="AE156">
            <v>84170862</v>
          </cell>
          <cell r="AF156">
            <v>1</v>
          </cell>
          <cell r="AH156" t="str">
            <v>Flexline</v>
          </cell>
          <cell r="AJ156" t="str">
            <v>Tubs IC</v>
          </cell>
          <cell r="AK156">
            <v>419</v>
          </cell>
          <cell r="AN156" t="str">
            <v>PINGUINO CEREZAS Y VAINILLA TAMB1X10LT</v>
          </cell>
          <cell r="AO156">
            <v>2.5</v>
          </cell>
          <cell r="AP156">
            <v>1</v>
          </cell>
          <cell r="AQ156">
            <v>2.5</v>
          </cell>
          <cell r="AR156">
            <v>10</v>
          </cell>
          <cell r="AS156">
            <v>1</v>
          </cell>
          <cell r="AT156">
            <v>0.71</v>
          </cell>
          <cell r="AU156">
            <v>106.5</v>
          </cell>
          <cell r="AV156">
            <v>150</v>
          </cell>
        </row>
        <row r="157">
          <cell r="AE157">
            <v>84170866</v>
          </cell>
          <cell r="AF157">
            <v>1</v>
          </cell>
          <cell r="AH157" t="str">
            <v>Flexline</v>
          </cell>
          <cell r="AJ157" t="str">
            <v>Tubs IC</v>
          </cell>
          <cell r="AK157">
            <v>419</v>
          </cell>
          <cell r="AN157" t="str">
            <v>PINGUINO MARMOLEADO MORA TAMB1X10LT</v>
          </cell>
          <cell r="AO157">
            <v>3</v>
          </cell>
          <cell r="AP157">
            <v>1</v>
          </cell>
          <cell r="AQ157">
            <v>3</v>
          </cell>
          <cell r="AR157">
            <v>10</v>
          </cell>
          <cell r="AS157">
            <v>1</v>
          </cell>
          <cell r="AT157">
            <v>0.71</v>
          </cell>
          <cell r="AU157">
            <v>127.8</v>
          </cell>
          <cell r="AV157">
            <v>180</v>
          </cell>
        </row>
        <row r="158">
          <cell r="AE158" t="str">
            <v>84170861</v>
          </cell>
          <cell r="AF158">
            <v>1</v>
          </cell>
          <cell r="AH158" t="str">
            <v>Flexline</v>
          </cell>
          <cell r="AJ158" t="str">
            <v>Tubs IC</v>
          </cell>
          <cell r="AK158">
            <v>419</v>
          </cell>
          <cell r="AN158" t="str">
            <v>PINGUINO BUBBALOO 10L</v>
          </cell>
          <cell r="AO158">
            <v>3</v>
          </cell>
          <cell r="AP158">
            <v>1</v>
          </cell>
          <cell r="AQ158">
            <v>3</v>
          </cell>
          <cell r="AR158">
            <v>10</v>
          </cell>
          <cell r="AS158">
            <v>1</v>
          </cell>
          <cell r="AT158">
            <v>0.71</v>
          </cell>
          <cell r="AU158">
            <v>127.8</v>
          </cell>
          <cell r="AV158">
            <v>180</v>
          </cell>
        </row>
        <row r="159">
          <cell r="AE159" t="str">
            <v>84170864</v>
          </cell>
          <cell r="AF159">
            <v>1</v>
          </cell>
          <cell r="AH159" t="str">
            <v>Flexline</v>
          </cell>
          <cell r="AJ159" t="str">
            <v>Tubs IC</v>
          </cell>
          <cell r="AK159">
            <v>419</v>
          </cell>
          <cell r="AN159" t="str">
            <v>MANICHO TAMB 1X10L</v>
          </cell>
          <cell r="AO159">
            <v>3</v>
          </cell>
          <cell r="AP159">
            <v>1</v>
          </cell>
          <cell r="AQ159">
            <v>3</v>
          </cell>
          <cell r="AR159">
            <v>10</v>
          </cell>
          <cell r="AS159">
            <v>1</v>
          </cell>
          <cell r="AT159">
            <v>0.71</v>
          </cell>
          <cell r="AU159">
            <v>127.8</v>
          </cell>
          <cell r="AV159">
            <v>180</v>
          </cell>
        </row>
        <row r="160">
          <cell r="AE160">
            <v>67313702</v>
          </cell>
          <cell r="AF160">
            <v>1</v>
          </cell>
          <cell r="AH160" t="str">
            <v>Flexline</v>
          </cell>
          <cell r="AJ160" t="str">
            <v>Tubs</v>
          </cell>
          <cell r="AK160">
            <v>419</v>
          </cell>
          <cell r="AN160" t="str">
            <v>PINGUINO RECETAS TRES LECHES 10L</v>
          </cell>
          <cell r="AO160">
            <v>3</v>
          </cell>
          <cell r="AP160">
            <v>1</v>
          </cell>
          <cell r="AQ160">
            <v>3</v>
          </cell>
          <cell r="AR160">
            <v>10</v>
          </cell>
          <cell r="AS160">
            <v>1</v>
          </cell>
          <cell r="AT160">
            <v>0.71</v>
          </cell>
          <cell r="AU160">
            <v>127.8</v>
          </cell>
          <cell r="AV160">
            <v>180</v>
          </cell>
        </row>
        <row r="161">
          <cell r="AE161">
            <v>155678</v>
          </cell>
          <cell r="AF161">
            <v>4</v>
          </cell>
          <cell r="AH161" t="str">
            <v>Benhill</v>
          </cell>
          <cell r="AJ161" t="str">
            <v>Tubs SP</v>
          </cell>
          <cell r="AK161">
            <v>504</v>
          </cell>
          <cell r="AN161" t="str">
            <v>BONELLA MARG VITAL 4X3KG</v>
          </cell>
          <cell r="AO161">
            <v>7</v>
          </cell>
          <cell r="AP161">
            <v>1</v>
          </cell>
          <cell r="AQ161">
            <v>7</v>
          </cell>
          <cell r="AR161">
            <v>3</v>
          </cell>
          <cell r="AS161">
            <v>4</v>
          </cell>
          <cell r="AT161">
            <v>0.82</v>
          </cell>
          <cell r="AU161">
            <v>86.1</v>
          </cell>
          <cell r="AV161">
            <v>105</v>
          </cell>
        </row>
        <row r="162">
          <cell r="AE162">
            <v>167869</v>
          </cell>
          <cell r="AF162">
            <v>2</v>
          </cell>
          <cell r="AH162" t="str">
            <v>Benhill</v>
          </cell>
          <cell r="AJ162" t="str">
            <v>Tubs SP</v>
          </cell>
          <cell r="AK162">
            <v>504</v>
          </cell>
          <cell r="AN162" t="str">
            <v>BONELLA MARG VITAL 36X250G</v>
          </cell>
          <cell r="AO162">
            <v>51</v>
          </cell>
          <cell r="AP162">
            <v>2</v>
          </cell>
          <cell r="AQ162">
            <v>102</v>
          </cell>
          <cell r="AR162">
            <v>0.25</v>
          </cell>
          <cell r="AS162">
            <v>36</v>
          </cell>
          <cell r="AT162">
            <v>0.82</v>
          </cell>
          <cell r="AU162">
            <v>139.39999999999998</v>
          </cell>
          <cell r="AV162">
            <v>170</v>
          </cell>
        </row>
        <row r="163">
          <cell r="AE163">
            <v>167871</v>
          </cell>
          <cell r="AF163">
            <v>5</v>
          </cell>
          <cell r="AH163" t="str">
            <v>Benhill</v>
          </cell>
          <cell r="AJ163" t="str">
            <v>Tubs SP</v>
          </cell>
          <cell r="AK163">
            <v>504</v>
          </cell>
          <cell r="AN163" t="str">
            <v>BONELLA MARG VITAL 24X500G</v>
          </cell>
          <cell r="AO163">
            <v>30</v>
          </cell>
          <cell r="AP163">
            <v>2</v>
          </cell>
          <cell r="AQ163">
            <v>60</v>
          </cell>
          <cell r="AR163">
            <v>0.5</v>
          </cell>
          <cell r="AS163">
            <v>24</v>
          </cell>
          <cell r="AT163">
            <v>0.82</v>
          </cell>
          <cell r="AU163">
            <v>123</v>
          </cell>
          <cell r="AV163">
            <v>150</v>
          </cell>
        </row>
        <row r="164">
          <cell r="AE164">
            <v>168029</v>
          </cell>
          <cell r="AF164">
            <v>3</v>
          </cell>
          <cell r="AH164" t="str">
            <v>Benhill</v>
          </cell>
          <cell r="AJ164" t="str">
            <v>Tubs SP</v>
          </cell>
          <cell r="AK164">
            <v>504</v>
          </cell>
          <cell r="AN164" t="str">
            <v>BONELLA MARG LIGHT 24X500G</v>
          </cell>
          <cell r="AO164">
            <v>30</v>
          </cell>
          <cell r="AP164">
            <v>2</v>
          </cell>
          <cell r="AQ164">
            <v>60</v>
          </cell>
          <cell r="AR164">
            <v>0.5</v>
          </cell>
          <cell r="AS164">
            <v>24</v>
          </cell>
          <cell r="AT164">
            <v>0.82</v>
          </cell>
          <cell r="AU164">
            <v>123</v>
          </cell>
          <cell r="AV164">
            <v>150</v>
          </cell>
        </row>
        <row r="165">
          <cell r="AE165">
            <v>168030</v>
          </cell>
          <cell r="AF165">
            <v>2</v>
          </cell>
          <cell r="AH165" t="str">
            <v>Benhill</v>
          </cell>
          <cell r="AJ165" t="str">
            <v>Tubs SP</v>
          </cell>
          <cell r="AK165">
            <v>504</v>
          </cell>
          <cell r="AN165" t="str">
            <v>BONELLA MARG LIGHT 36X250G</v>
          </cell>
          <cell r="AO165">
            <v>51</v>
          </cell>
          <cell r="AP165">
            <v>2</v>
          </cell>
          <cell r="AQ165">
            <v>102</v>
          </cell>
          <cell r="AR165">
            <v>0.25</v>
          </cell>
          <cell r="AS165">
            <v>36</v>
          </cell>
          <cell r="AT165">
            <v>0.82</v>
          </cell>
          <cell r="AU165">
            <v>139.39999999999998</v>
          </cell>
          <cell r="AV165">
            <v>170</v>
          </cell>
        </row>
        <row r="166">
          <cell r="AE166">
            <v>168037</v>
          </cell>
          <cell r="AF166">
            <v>4</v>
          </cell>
          <cell r="AH166" t="str">
            <v>Benhill</v>
          </cell>
          <cell r="AJ166" t="str">
            <v>Tubs SP</v>
          </cell>
          <cell r="AK166">
            <v>504</v>
          </cell>
          <cell r="AN166" t="str">
            <v>DORINA MARG 36X250GR</v>
          </cell>
          <cell r="AO166">
            <v>51</v>
          </cell>
          <cell r="AP166">
            <v>2</v>
          </cell>
          <cell r="AQ166">
            <v>102</v>
          </cell>
          <cell r="AR166">
            <v>0.25</v>
          </cell>
          <cell r="AS166">
            <v>36</v>
          </cell>
          <cell r="AT166">
            <v>0.82</v>
          </cell>
          <cell r="AU166">
            <v>139.39999999999998</v>
          </cell>
          <cell r="AV166">
            <v>170</v>
          </cell>
        </row>
        <row r="167">
          <cell r="AE167">
            <v>168038</v>
          </cell>
          <cell r="AF167">
            <v>4</v>
          </cell>
          <cell r="AH167" t="str">
            <v>Benhill</v>
          </cell>
          <cell r="AJ167" t="str">
            <v>Tubs SP</v>
          </cell>
          <cell r="AK167">
            <v>504</v>
          </cell>
          <cell r="AN167" t="str">
            <v>DORINA MARG 24X500G</v>
          </cell>
          <cell r="AO167">
            <v>28</v>
          </cell>
          <cell r="AP167">
            <v>2</v>
          </cell>
          <cell r="AQ167">
            <v>56</v>
          </cell>
          <cell r="AR167">
            <v>0.5</v>
          </cell>
          <cell r="AS167">
            <v>24</v>
          </cell>
          <cell r="AT167">
            <v>0.82</v>
          </cell>
          <cell r="AU167">
            <v>114.8</v>
          </cell>
          <cell r="AV167">
            <v>140</v>
          </cell>
        </row>
        <row r="168">
          <cell r="AE168">
            <v>168039</v>
          </cell>
          <cell r="AF168">
            <v>4</v>
          </cell>
          <cell r="AH168" t="str">
            <v>Benhill</v>
          </cell>
          <cell r="AJ168" t="str">
            <v>Tubs SP</v>
          </cell>
          <cell r="AK168">
            <v>504</v>
          </cell>
          <cell r="AN168" t="str">
            <v>DORINA MARG LIGHT 24X500G</v>
          </cell>
          <cell r="AO168">
            <v>28</v>
          </cell>
          <cell r="AP168">
            <v>2</v>
          </cell>
          <cell r="AQ168">
            <v>56</v>
          </cell>
          <cell r="AR168">
            <v>0.5</v>
          </cell>
          <cell r="AS168">
            <v>24</v>
          </cell>
          <cell r="AT168">
            <v>0.82</v>
          </cell>
          <cell r="AU168">
            <v>114.8</v>
          </cell>
          <cell r="AV168">
            <v>140</v>
          </cell>
        </row>
        <row r="169">
          <cell r="AE169">
            <v>168040</v>
          </cell>
          <cell r="AF169">
            <v>4</v>
          </cell>
          <cell r="AH169" t="str">
            <v>Benhill</v>
          </cell>
          <cell r="AJ169" t="str">
            <v>Tubs SP</v>
          </cell>
          <cell r="AK169">
            <v>504</v>
          </cell>
          <cell r="AN169" t="str">
            <v>DORINA MARG LIGHT 36X250GR</v>
          </cell>
          <cell r="AO169">
            <v>51</v>
          </cell>
          <cell r="AP169">
            <v>2</v>
          </cell>
          <cell r="AQ169">
            <v>102</v>
          </cell>
          <cell r="AR169">
            <v>0.25</v>
          </cell>
          <cell r="AS169">
            <v>36</v>
          </cell>
          <cell r="AT169">
            <v>0.82</v>
          </cell>
          <cell r="AU169">
            <v>139.39999999999998</v>
          </cell>
          <cell r="AV169">
            <v>170</v>
          </cell>
        </row>
        <row r="170">
          <cell r="AE170">
            <v>558307</v>
          </cell>
          <cell r="AF170">
            <v>1</v>
          </cell>
          <cell r="AH170" t="str">
            <v>Benhill</v>
          </cell>
          <cell r="AJ170" t="str">
            <v>Tubs SP</v>
          </cell>
          <cell r="AK170">
            <v>504</v>
          </cell>
          <cell r="AN170" t="str">
            <v>BONELLA MARG VITAL 36X250G PRM 250GX200G</v>
          </cell>
          <cell r="AO170">
            <v>51</v>
          </cell>
          <cell r="AP170">
            <v>2</v>
          </cell>
          <cell r="AQ170">
            <v>102</v>
          </cell>
          <cell r="AR170">
            <v>0.25</v>
          </cell>
          <cell r="AS170">
            <v>36</v>
          </cell>
          <cell r="AT170">
            <v>0.82</v>
          </cell>
          <cell r="AU170">
            <v>139.39999999999998</v>
          </cell>
          <cell r="AV170">
            <v>170</v>
          </cell>
        </row>
        <row r="171">
          <cell r="AE171">
            <v>558308</v>
          </cell>
          <cell r="AF171">
            <v>1</v>
          </cell>
          <cell r="AH171" t="str">
            <v>Benhill</v>
          </cell>
          <cell r="AJ171" t="str">
            <v>Tubs SP</v>
          </cell>
          <cell r="AK171">
            <v>504</v>
          </cell>
          <cell r="AN171" t="str">
            <v>BONELLA MARG VITAL 24X500G PRM 500GX400G</v>
          </cell>
          <cell r="AO171">
            <v>30</v>
          </cell>
          <cell r="AP171">
            <v>2</v>
          </cell>
          <cell r="AQ171">
            <v>60</v>
          </cell>
          <cell r="AR171">
            <v>0.5</v>
          </cell>
          <cell r="AS171">
            <v>24</v>
          </cell>
          <cell r="AT171">
            <v>0.82</v>
          </cell>
          <cell r="AU171">
            <v>123</v>
          </cell>
          <cell r="AV171">
            <v>150</v>
          </cell>
        </row>
        <row r="172">
          <cell r="AE172">
            <v>929302</v>
          </cell>
          <cell r="AF172">
            <v>1</v>
          </cell>
          <cell r="AH172" t="str">
            <v>Benhill</v>
          </cell>
          <cell r="AJ172" t="str">
            <v>Tubs SP</v>
          </cell>
          <cell r="AK172">
            <v>504</v>
          </cell>
          <cell r="AN172" t="str">
            <v>BONELLA MARG VITAL 16X600G PRM 600X500G</v>
          </cell>
          <cell r="AO172">
            <v>30</v>
          </cell>
          <cell r="AP172">
            <v>2</v>
          </cell>
          <cell r="AQ172">
            <v>60</v>
          </cell>
          <cell r="AR172">
            <v>0.6</v>
          </cell>
          <cell r="AS172">
            <v>24</v>
          </cell>
          <cell r="AT172">
            <v>0.82</v>
          </cell>
          <cell r="AU172">
            <v>123</v>
          </cell>
          <cell r="AV172">
            <v>150</v>
          </cell>
        </row>
        <row r="173">
          <cell r="AE173">
            <v>972834</v>
          </cell>
          <cell r="AF173">
            <v>1</v>
          </cell>
          <cell r="AH173" t="str">
            <v>Benhill</v>
          </cell>
          <cell r="AJ173" t="str">
            <v>Tubs SP</v>
          </cell>
          <cell r="AK173">
            <v>504</v>
          </cell>
          <cell r="AN173" t="str">
            <v>DORINA MARG 36X225G</v>
          </cell>
          <cell r="AO173">
            <v>51</v>
          </cell>
          <cell r="AP173">
            <v>2</v>
          </cell>
          <cell r="AQ173">
            <v>102</v>
          </cell>
          <cell r="AR173">
            <v>0.22500000000000001</v>
          </cell>
          <cell r="AS173">
            <v>36</v>
          </cell>
          <cell r="AT173">
            <v>0.82</v>
          </cell>
          <cell r="AU173">
            <v>139.39999999999998</v>
          </cell>
          <cell r="AV173">
            <v>170</v>
          </cell>
        </row>
        <row r="174">
          <cell r="AE174">
            <v>972845</v>
          </cell>
          <cell r="AF174">
            <v>1</v>
          </cell>
          <cell r="AH174" t="str">
            <v>Benhill</v>
          </cell>
          <cell r="AJ174" t="str">
            <v>Tubs SP</v>
          </cell>
          <cell r="AK174">
            <v>504</v>
          </cell>
          <cell r="AN174" t="str">
            <v>DORINA MARG 24X450G</v>
          </cell>
          <cell r="AO174">
            <v>28</v>
          </cell>
          <cell r="AP174">
            <v>2</v>
          </cell>
          <cell r="AQ174">
            <v>56</v>
          </cell>
          <cell r="AR174">
            <v>0.45</v>
          </cell>
          <cell r="AS174">
            <v>24</v>
          </cell>
          <cell r="AT174">
            <v>0.82</v>
          </cell>
          <cell r="AU174">
            <v>114.8</v>
          </cell>
          <cell r="AV174">
            <v>140</v>
          </cell>
        </row>
        <row r="175">
          <cell r="AE175">
            <v>86620</v>
          </cell>
          <cell r="AF175">
            <v>2</v>
          </cell>
          <cell r="AH175" t="str">
            <v>Emzo</v>
          </cell>
          <cell r="AJ175" t="str">
            <v>Others</v>
          </cell>
          <cell r="AK175">
            <v>505</v>
          </cell>
          <cell r="AN175" t="str">
            <v>BONELLA MARG VITAL SCH 6X20X50G</v>
          </cell>
          <cell r="AO175">
            <v>56</v>
          </cell>
          <cell r="AP175">
            <v>4</v>
          </cell>
          <cell r="AQ175">
            <v>224</v>
          </cell>
          <cell r="AR175">
            <v>0.05</v>
          </cell>
          <cell r="AS175">
            <v>120</v>
          </cell>
          <cell r="AT175">
            <v>0.8</v>
          </cell>
          <cell r="AU175">
            <v>89.6</v>
          </cell>
          <cell r="AV175">
            <v>112</v>
          </cell>
        </row>
        <row r="176">
          <cell r="AE176">
            <v>557342</v>
          </cell>
          <cell r="AF176">
            <v>1</v>
          </cell>
          <cell r="AH176" t="str">
            <v>Emzo</v>
          </cell>
          <cell r="AJ176" t="str">
            <v>Others</v>
          </cell>
          <cell r="AK176">
            <v>505</v>
          </cell>
          <cell r="AN176" t="str">
            <v>BONELLA MARG VITAL SCH 6X24X50G</v>
          </cell>
          <cell r="AO176">
            <v>56</v>
          </cell>
          <cell r="AP176">
            <v>4</v>
          </cell>
          <cell r="AQ176">
            <v>224</v>
          </cell>
          <cell r="AR176">
            <v>0.05</v>
          </cell>
          <cell r="AS176">
            <v>144</v>
          </cell>
          <cell r="AT176">
            <v>0.8</v>
          </cell>
          <cell r="AU176">
            <v>74.666666666666671</v>
          </cell>
          <cell r="AV176">
            <v>93.333333333333329</v>
          </cell>
        </row>
        <row r="177">
          <cell r="AE177">
            <v>974006</v>
          </cell>
          <cell r="AF177">
            <v>1</v>
          </cell>
          <cell r="AH177" t="str">
            <v>Emzo</v>
          </cell>
          <cell r="AJ177" t="str">
            <v>Others</v>
          </cell>
          <cell r="AK177">
            <v>505</v>
          </cell>
          <cell r="AN177" t="str">
            <v>DORINA MARG 6X20X50G</v>
          </cell>
          <cell r="AO177">
            <v>56</v>
          </cell>
          <cell r="AP177">
            <v>4</v>
          </cell>
          <cell r="AQ177">
            <v>224</v>
          </cell>
          <cell r="AR177">
            <v>0.06</v>
          </cell>
          <cell r="AS177">
            <v>120</v>
          </cell>
          <cell r="AT177">
            <v>0.8</v>
          </cell>
          <cell r="AU177">
            <v>89.6</v>
          </cell>
          <cell r="AV177">
            <v>112</v>
          </cell>
        </row>
        <row r="178">
          <cell r="AE178">
            <v>560637</v>
          </cell>
          <cell r="AF178">
            <v>1</v>
          </cell>
          <cell r="AH178" t="str">
            <v>Emzo</v>
          </cell>
          <cell r="AJ178" t="str">
            <v>Others</v>
          </cell>
          <cell r="AK178">
            <v>505</v>
          </cell>
          <cell r="AN178" t="str">
            <v>BONELLA MARG VITAL SCH 6X20X60G</v>
          </cell>
          <cell r="AO178">
            <v>52</v>
          </cell>
          <cell r="AP178">
            <v>4</v>
          </cell>
          <cell r="AQ178">
            <v>208</v>
          </cell>
          <cell r="AR178">
            <v>9.0277777777777776E-2</v>
          </cell>
          <cell r="AS178">
            <v>72</v>
          </cell>
          <cell r="AT178">
            <v>0.8</v>
          </cell>
          <cell r="AU178">
            <v>138.66666666666666</v>
          </cell>
          <cell r="AV178">
            <v>173.33333333333334</v>
          </cell>
        </row>
        <row r="179">
          <cell r="AE179">
            <v>560648</v>
          </cell>
          <cell r="AF179">
            <v>1</v>
          </cell>
          <cell r="AH179" t="str">
            <v>Emzo</v>
          </cell>
          <cell r="AJ179" t="str">
            <v>Others</v>
          </cell>
          <cell r="AK179">
            <v>505</v>
          </cell>
          <cell r="AN179" t="str">
            <v>BONELLA MARG VITAL SCH 6X12X90G</v>
          </cell>
          <cell r="AO179">
            <v>33</v>
          </cell>
          <cell r="AP179">
            <v>4</v>
          </cell>
          <cell r="AQ179">
            <v>132</v>
          </cell>
          <cell r="AR179">
            <v>0.06</v>
          </cell>
          <cell r="AS179">
            <v>120</v>
          </cell>
          <cell r="AT179">
            <v>0.8</v>
          </cell>
          <cell r="AU179">
            <v>52.8</v>
          </cell>
          <cell r="AV179">
            <v>66</v>
          </cell>
        </row>
        <row r="180">
          <cell r="AE180">
            <v>167871</v>
          </cell>
          <cell r="AF180">
            <v>4</v>
          </cell>
          <cell r="AH180" t="str">
            <v>Hutamaki</v>
          </cell>
          <cell r="AJ180" t="str">
            <v>Tubs SP</v>
          </cell>
          <cell r="AK180">
            <v>509</v>
          </cell>
          <cell r="AN180" t="str">
            <v>BONELLA MARG VITAL 24X500G</v>
          </cell>
          <cell r="AO180">
            <v>43</v>
          </cell>
          <cell r="AP180">
            <v>1</v>
          </cell>
          <cell r="AQ180">
            <v>43</v>
          </cell>
          <cell r="AR180">
            <v>0.5</v>
          </cell>
          <cell r="AS180">
            <v>24</v>
          </cell>
          <cell r="AT180">
            <v>0.81</v>
          </cell>
          <cell r="AU180">
            <v>87.075000000000003</v>
          </cell>
          <cell r="AV180">
            <v>107.5</v>
          </cell>
        </row>
        <row r="181">
          <cell r="AE181">
            <v>167873</v>
          </cell>
          <cell r="AF181">
            <v>2</v>
          </cell>
          <cell r="AH181" t="str">
            <v>Hutamaki</v>
          </cell>
          <cell r="AJ181" t="str">
            <v>Tubs SP</v>
          </cell>
          <cell r="AK181">
            <v>509</v>
          </cell>
          <cell r="AN181" t="str">
            <v>BONELLA MARG VITAL 12X1KG</v>
          </cell>
          <cell r="AO181">
            <v>22</v>
          </cell>
          <cell r="AP181">
            <v>1</v>
          </cell>
          <cell r="AQ181">
            <v>22</v>
          </cell>
          <cell r="AR181">
            <v>1</v>
          </cell>
          <cell r="AS181">
            <v>12</v>
          </cell>
          <cell r="AT181">
            <v>0.81</v>
          </cell>
          <cell r="AU181">
            <v>89.100000000000009</v>
          </cell>
          <cell r="AV181">
            <v>110</v>
          </cell>
        </row>
        <row r="182">
          <cell r="AE182">
            <v>168036</v>
          </cell>
          <cell r="AF182">
            <v>3</v>
          </cell>
          <cell r="AH182" t="str">
            <v>Hutamaki</v>
          </cell>
          <cell r="AJ182" t="str">
            <v>Tubs SP</v>
          </cell>
          <cell r="AK182">
            <v>509</v>
          </cell>
          <cell r="AN182" t="str">
            <v>DORINA MARG 12X1KG</v>
          </cell>
          <cell r="AO182">
            <v>20</v>
          </cell>
          <cell r="AP182">
            <v>1</v>
          </cell>
          <cell r="AQ182">
            <v>20</v>
          </cell>
          <cell r="AR182">
            <v>1</v>
          </cell>
          <cell r="AS182">
            <v>12</v>
          </cell>
          <cell r="AT182">
            <v>0.81</v>
          </cell>
          <cell r="AU182">
            <v>81.000000000000014</v>
          </cell>
          <cell r="AV182">
            <v>100</v>
          </cell>
        </row>
        <row r="183">
          <cell r="AE183">
            <v>558308</v>
          </cell>
          <cell r="AF183">
            <v>2</v>
          </cell>
          <cell r="AH183" t="str">
            <v>Hutamaki</v>
          </cell>
          <cell r="AJ183" t="str">
            <v>Tubs SP</v>
          </cell>
          <cell r="AK183">
            <v>509</v>
          </cell>
          <cell r="AN183" t="str">
            <v>BONELLA MARG VITAL 24X500G PRM 500GX400G</v>
          </cell>
          <cell r="AO183">
            <v>43</v>
          </cell>
          <cell r="AP183">
            <v>1</v>
          </cell>
          <cell r="AQ183">
            <v>43</v>
          </cell>
          <cell r="AR183">
            <v>0.5</v>
          </cell>
          <cell r="AS183">
            <v>24</v>
          </cell>
          <cell r="AT183">
            <v>0.81</v>
          </cell>
          <cell r="AU183">
            <v>87.075000000000003</v>
          </cell>
          <cell r="AV183">
            <v>107.5</v>
          </cell>
        </row>
        <row r="184">
          <cell r="AE184">
            <v>558309</v>
          </cell>
          <cell r="AF184">
            <v>1</v>
          </cell>
          <cell r="AH184" t="str">
            <v>Hutamaki</v>
          </cell>
          <cell r="AJ184" t="str">
            <v>Tubs SP</v>
          </cell>
          <cell r="AK184">
            <v>509</v>
          </cell>
          <cell r="AN184" t="str">
            <v>BONELLA MARG VITAL 12X1KG PRM 1KGX800G</v>
          </cell>
          <cell r="AO184">
            <v>22</v>
          </cell>
          <cell r="AP184">
            <v>1</v>
          </cell>
          <cell r="AQ184">
            <v>22</v>
          </cell>
          <cell r="AR184">
            <v>1</v>
          </cell>
          <cell r="AS184">
            <v>12</v>
          </cell>
          <cell r="AT184">
            <v>0.81</v>
          </cell>
          <cell r="AU184">
            <v>89.100000000000009</v>
          </cell>
          <cell r="AV184">
            <v>110</v>
          </cell>
        </row>
        <row r="185">
          <cell r="AE185">
            <v>929302</v>
          </cell>
          <cell r="AF185">
            <v>2</v>
          </cell>
          <cell r="AH185" t="str">
            <v>Hutamaki</v>
          </cell>
          <cell r="AJ185" t="str">
            <v>Tubs SP</v>
          </cell>
          <cell r="AK185">
            <v>509</v>
          </cell>
          <cell r="AN185" t="str">
            <v>BONELLA MARG VITAL 16X600G PRM 600X500G</v>
          </cell>
          <cell r="AO185">
            <v>43</v>
          </cell>
          <cell r="AP185">
            <v>1</v>
          </cell>
          <cell r="AQ185">
            <v>43</v>
          </cell>
          <cell r="AR185">
            <v>0.6</v>
          </cell>
          <cell r="AS185">
            <v>16</v>
          </cell>
          <cell r="AT185">
            <v>0.81</v>
          </cell>
          <cell r="AU185">
            <v>130.61250000000001</v>
          </cell>
          <cell r="AV185">
            <v>161.25</v>
          </cell>
        </row>
        <row r="186">
          <cell r="AE186">
            <v>155678</v>
          </cell>
          <cell r="AF186">
            <v>5</v>
          </cell>
          <cell r="AH186" t="str">
            <v>Hutamaki</v>
          </cell>
          <cell r="AJ186" t="str">
            <v>Tubs SP</v>
          </cell>
          <cell r="AK186">
            <v>509</v>
          </cell>
          <cell r="AN186" t="str">
            <v>BONELLA MARG VITAL 4X3KG</v>
          </cell>
          <cell r="AO186">
            <v>7</v>
          </cell>
          <cell r="AP186">
            <v>1</v>
          </cell>
          <cell r="AQ186">
            <v>7</v>
          </cell>
          <cell r="AR186">
            <v>3</v>
          </cell>
          <cell r="AS186">
            <v>4</v>
          </cell>
          <cell r="AT186">
            <v>0.81</v>
          </cell>
          <cell r="AU186">
            <v>85.050000000000011</v>
          </cell>
          <cell r="AV186">
            <v>105</v>
          </cell>
        </row>
        <row r="187">
          <cell r="AE187">
            <v>84170779</v>
          </cell>
          <cell r="AF187">
            <v>1</v>
          </cell>
          <cell r="AH187" t="str">
            <v>Flexline</v>
          </cell>
          <cell r="AJ187" t="str">
            <v>Tubs</v>
          </cell>
          <cell r="AK187">
            <v>419</v>
          </cell>
          <cell r="AN187" t="str">
            <v>PINGUINO CHOCOLATE C/GALLETA 900ML</v>
          </cell>
          <cell r="AO187">
            <v>17</v>
          </cell>
          <cell r="AP187">
            <v>2</v>
          </cell>
          <cell r="AQ187">
            <v>34</v>
          </cell>
          <cell r="AR187">
            <v>0.9</v>
          </cell>
          <cell r="AS187">
            <v>1</v>
          </cell>
          <cell r="AT187">
            <v>0.71</v>
          </cell>
          <cell r="AU187">
            <v>1448.3999999999999</v>
          </cell>
          <cell r="AV187">
            <v>2040</v>
          </cell>
        </row>
      </sheetData>
      <sheetData sheetId="1"/>
      <sheetData sheetId="2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>
        <row r="5">
          <cell r="A5" t="str">
            <v>EN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Vol SAP IC&amp;SP"/>
      <sheetName val="Plan De Producción"/>
      <sheetName val="BD-Cajas"/>
      <sheetName val="BD-Paradas"/>
      <sheetName val="Cuadre"/>
      <sheetName val="Eficiencia"/>
      <sheetName val="Reporte Diario"/>
      <sheetName val="Datos Maestr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ajas"/>
      <sheetName val="Paradas"/>
      <sheetName val="Datos Maestros"/>
      <sheetName val="Compilatorio"/>
    </sheetNames>
    <definedNames>
      <definedName name="FactCajas"/>
      <definedName name="FactParad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César León" refreshedDate="42948.287782870371" createdVersion="5" refreshedVersion="6" minRefreshableVersion="3" recordCount="0" supportSubquery="1" supportAdvancedDrill="1">
  <cacheSource type="external" connectionId="14"/>
  <cacheFields count="7">
    <cacheField name="[DimFecha].[Calendario].[Año]" caption="Año" numFmtId="0" hierarchy="1" level="1">
      <sharedItems containsSemiMixedTypes="0" containsString="0" containsNumber="1" containsInteger="1" minValue="2016" maxValue="2022" count="7">
        <n v="2016"/>
        <n v="2017"/>
        <n v="2018"/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6]"/>
            <x15:cachedUniqueName index="1" name="[DimFecha].[Calendario].[Año].&amp;[2017]"/>
            <x15:cachedUniqueName index="2" name="[DimFecha].[Calendario].[Año].&amp;[2018]"/>
            <x15:cachedUniqueName index="3" name="[DimFecha].[Calendario].[Año].&amp;[2019]"/>
            <x15:cachedUniqueName index="4" name="[DimFecha].[Calendario].[Año].&amp;[2020]"/>
            <x15:cachedUniqueName index="5" name="[DimFecha].[Calendario].[Año].&amp;[2021]"/>
            <x15:cachedUniqueName index="6" name="[DimFecha].[Calendario].[Año].&amp;[2022]"/>
          </x15:cachedUniqueNames>
        </ext>
      </extLst>
    </cacheField>
    <cacheField name="[DimFecha].[Calendario].[Trimestre]" caption="Trimestre" numFmtId="0" hierarchy="1" level="2">
      <sharedItems count="4">
        <s v="Q1"/>
        <s v="Q2"/>
        <s v="Q3"/>
        <s v="Q4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1]"/>
            <x15:cachedUniqueName index="1" name="[DimFecha].[Calendario].[Año].&amp;[2017].&amp;[Q2]"/>
            <x15:cachedUniqueName index="2" name="[DimFecha].[Calendario].[Año].&amp;[2017].&amp;[Q3]"/>
            <x15:cachedUniqueName index="3" name="[DimFecha].[Calendario].[Año].&amp;[2017].&amp;[Q4]"/>
          </x15:cachedUniqueNames>
        </ext>
      </extLst>
    </cacheField>
    <cacheField name="[DimFecha].[Calendario].[Mes]" caption="Mes" numFmtId="0" hierarchy="1" level="3">
      <sharedItems count="3">
        <s v="Abril"/>
        <s v="Junio"/>
        <s v="Mayo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"/>
            <x15:cachedUniqueName index="1" name="[DimFecha].[Calendario].[Año].&amp;[2017].&amp;[Q2].&amp;[Junio]"/>
            <x15:cachedUniqueName index="2" name="[DimFecha].[Calendario].[Año].&amp;[2017].&amp;[Q2].&amp;[Mayo]"/>
          </x15:cachedUniqueNames>
        </ext>
      </extLst>
    </cacheField>
    <cacheField name="[DimFecha].[Calendario].[Semana]" caption="Semana" numFmtId="0" hierarchy="1" level="4">
      <sharedItems containsSemiMixedTypes="0" containsString="0" containsNumber="1" containsInteger="1" minValue="13" maxValue="22" count="10">
        <n v="13"/>
        <n v="14"/>
        <n v="15"/>
        <n v="16"/>
        <n v="17"/>
        <n v="18"/>
        <n v="19"/>
        <n v="20"/>
        <n v="21"/>
        <n v="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"/>
            <x15:cachedUniqueName index="1" name="[DimFecha].[Calendario].[Año].&amp;[2017].&amp;[Q2].&amp;[Abril].&amp;[14]"/>
            <x15:cachedUniqueName index="2" name="[DimFecha].[Calendario].[Año].&amp;[2017].&amp;[Q2].&amp;[Abril].&amp;[15]"/>
            <x15:cachedUniqueName index="3" name="[DimFecha].[Calendario].[Año].&amp;[2017].&amp;[Q2].&amp;[Abril].&amp;[16]"/>
            <x15:cachedUniqueName index="4" name="[DimFecha].[Calendario].[Año].&amp;[2017].&amp;[Q2].&amp;[Abril].&amp;[17]"/>
            <x15:cachedUniqueName index="5" name="[DimFecha].[Calendario].[Año].&amp;[2017].&amp;[Q2].&amp;[Mayo].&amp;[18]"/>
            <x15:cachedUniqueName index="6" name="[DimFecha].[Calendario].[Año].&amp;[2017].&amp;[Q2].&amp;[Mayo].&amp;[19]"/>
            <x15:cachedUniqueName index="7" name="[DimFecha].[Calendario].[Año].&amp;[2017].&amp;[Q2].&amp;[Mayo].&amp;[20]"/>
            <x15:cachedUniqueName index="8" name="[DimFecha].[Calendario].[Año].&amp;[2017].&amp;[Q2].&amp;[Mayo].&amp;[21]"/>
            <x15:cachedUniqueName index="9" name="[DimFecha].[Calendario].[Año].&amp;[2017].&amp;[Q2].&amp;[Mayo].&amp;[22]"/>
          </x15:cachedUniqueNames>
        </ext>
      </extLst>
    </cacheField>
    <cacheField name="[DimFecha].[Calendario].[Fecha]" caption="Fecha" numFmtId="0" hierarchy="1" level="5">
      <sharedItems containsSemiMixedTypes="0" containsNonDate="0" containsDate="1" containsString="0" minDate="2017-04-01T00:00:00" maxDate="2017-05-22T00:00:00" count="51"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.&amp;[2017-04-01T00:00:00]"/>
            <x15:cachedUniqueName index="1" name="[DimFecha].[Calendario].[Año].&amp;[2017].&amp;[Q2].&amp;[Abril].&amp;[13].&amp;[2017-04-02T00:00:00]"/>
            <x15:cachedUniqueName index="2" name="[DimFecha].[Calendario].[Año].&amp;[2017].&amp;[Q2].&amp;[Abril].&amp;[14].&amp;[2017-04-03T00:00:00]"/>
            <x15:cachedUniqueName index="3" name="[DimFecha].[Calendario].[Año].&amp;[2017].&amp;[Q2].&amp;[Abril].&amp;[14].&amp;[2017-04-04T00:00:00]"/>
            <x15:cachedUniqueName index="4" name="[DimFecha].[Calendario].[Año].&amp;[2017].&amp;[Q2].&amp;[Abril].&amp;[14].&amp;[2017-04-05T00:00:00]"/>
            <x15:cachedUniqueName index="5" name="[DimFecha].[Calendario].[Año].&amp;[2017].&amp;[Q2].&amp;[Abril].&amp;[14].&amp;[2017-04-06T00:00:00]"/>
            <x15:cachedUniqueName index="6" name="[DimFecha].[Calendario].[Año].&amp;[2017].&amp;[Q2].&amp;[Abril].&amp;[14].&amp;[2017-04-07T00:00:00]"/>
            <x15:cachedUniqueName index="7" name="[DimFecha].[Calendario].[Año].&amp;[2017].&amp;[Q2].&amp;[Abril].&amp;[14].&amp;[2017-04-08T00:00:00]"/>
            <x15:cachedUniqueName index="8" name="[DimFecha].[Calendario].[Año].&amp;[2017].&amp;[Q2].&amp;[Abril].&amp;[14].&amp;[2017-04-09T00:00:00]"/>
            <x15:cachedUniqueName index="9" name="[DimFecha].[Calendario].[Año].&amp;[2017].&amp;[Q2].&amp;[Abril].&amp;[15].&amp;[2017-04-10T00:00:00]"/>
            <x15:cachedUniqueName index="10" name="[DimFecha].[Calendario].[Año].&amp;[2017].&amp;[Q2].&amp;[Abril].&amp;[15].&amp;[2017-04-11T00:00:00]"/>
            <x15:cachedUniqueName index="11" name="[DimFecha].[Calendario].[Año].&amp;[2017].&amp;[Q2].&amp;[Abril].&amp;[15].&amp;[2017-04-12T00:00:00]"/>
            <x15:cachedUniqueName index="12" name="[DimFecha].[Calendario].[Año].&amp;[2017].&amp;[Q2].&amp;[Abril].&amp;[15].&amp;[2017-04-13T00:00:00]"/>
            <x15:cachedUniqueName index="13" name="[DimFecha].[Calendario].[Año].&amp;[2017].&amp;[Q2].&amp;[Abril].&amp;[15].&amp;[2017-04-14T00:00:00]"/>
            <x15:cachedUniqueName index="14" name="[DimFecha].[Calendario].[Año].&amp;[2017].&amp;[Q2].&amp;[Abril].&amp;[15].&amp;[2017-04-15T00:00:00]"/>
            <x15:cachedUniqueName index="15" name="[DimFecha].[Calendario].[Año].&amp;[2017].&amp;[Q2].&amp;[Abril].&amp;[15].&amp;[2017-04-16T00:00:00]"/>
            <x15:cachedUniqueName index="16" name="[DimFecha].[Calendario].[Año].&amp;[2017].&amp;[Q2].&amp;[Abril].&amp;[16].&amp;[2017-04-17T00:00:00]"/>
            <x15:cachedUniqueName index="17" name="[DimFecha].[Calendario].[Año].&amp;[2017].&amp;[Q2].&amp;[Abril].&amp;[16].&amp;[2017-04-18T00:00:00]"/>
            <x15:cachedUniqueName index="18" name="[DimFecha].[Calendario].[Año].&amp;[2017].&amp;[Q2].&amp;[Abril].&amp;[16].&amp;[2017-04-19T00:00:00]"/>
            <x15:cachedUniqueName index="19" name="[DimFecha].[Calendario].[Año].&amp;[2017].&amp;[Q2].&amp;[Abril].&amp;[16].&amp;[2017-04-20T00:00:00]"/>
            <x15:cachedUniqueName index="20" name="[DimFecha].[Calendario].[Año].&amp;[2017].&amp;[Q2].&amp;[Abril].&amp;[16].&amp;[2017-04-21T00:00:00]"/>
            <x15:cachedUniqueName index="21" name="[DimFecha].[Calendario].[Año].&amp;[2017].&amp;[Q2].&amp;[Abril].&amp;[16].&amp;[2017-04-22T00:00:00]"/>
            <x15:cachedUniqueName index="22" name="[DimFecha].[Calendario].[Año].&amp;[2017].&amp;[Q2].&amp;[Abril].&amp;[16].&amp;[2017-04-23T00:00:00]"/>
            <x15:cachedUniqueName index="23" name="[DimFecha].[Calendario].[Año].&amp;[2017].&amp;[Q2].&amp;[Abril].&amp;[17].&amp;[2017-04-24T00:00:00]"/>
            <x15:cachedUniqueName index="24" name="[DimFecha].[Calendario].[Año].&amp;[2017].&amp;[Q2].&amp;[Abril].&amp;[17].&amp;[2017-04-25T00:00:00]"/>
            <x15:cachedUniqueName index="25" name="[DimFecha].[Calendario].[Año].&amp;[2017].&amp;[Q2].&amp;[Abril].&amp;[17].&amp;[2017-04-26T00:00:00]"/>
            <x15:cachedUniqueName index="26" name="[DimFecha].[Calendario].[Año].&amp;[2017].&amp;[Q2].&amp;[Abril].&amp;[17].&amp;[2017-04-27T00:00:00]"/>
            <x15:cachedUniqueName index="27" name="[DimFecha].[Calendario].[Año].&amp;[2017].&amp;[Q2].&amp;[Abril].&amp;[17].&amp;[2017-04-28T00:00:00]"/>
            <x15:cachedUniqueName index="28" name="[DimFecha].[Calendario].[Año].&amp;[2017].&amp;[Q2].&amp;[Abril].&amp;[17].&amp;[2017-04-29T00:00:00]"/>
            <x15:cachedUniqueName index="29" name="[DimFecha].[Calendario].[Año].&amp;[2017].&amp;[Q2].&amp;[Abril].&amp;[17].&amp;[2017-04-30T00:00:00]"/>
            <x15:cachedUniqueName index="30" name="[DimFecha].[Calendario].[Año].&amp;[2017].&amp;[Q2].&amp;[Mayo].&amp;[18].&amp;[2017-05-01T00:00:00]"/>
            <x15:cachedUniqueName index="31" name="[DimFecha].[Calendario].[Año].&amp;[2017].&amp;[Q2].&amp;[Mayo].&amp;[18].&amp;[2017-05-02T00:00:00]"/>
            <x15:cachedUniqueName index="32" name="[DimFecha].[Calendario].[Año].&amp;[2017].&amp;[Q2].&amp;[Mayo].&amp;[18].&amp;[2017-05-03T00:00:00]"/>
            <x15:cachedUniqueName index="33" name="[DimFecha].[Calendario].[Año].&amp;[2017].&amp;[Q2].&amp;[Mayo].&amp;[18].&amp;[2017-05-04T00:00:00]"/>
            <x15:cachedUniqueName index="34" name="[DimFecha].[Calendario].[Año].&amp;[2017].&amp;[Q2].&amp;[Mayo].&amp;[18].&amp;[2017-05-05T00:00:00]"/>
            <x15:cachedUniqueName index="35" name="[DimFecha].[Calendario].[Año].&amp;[2017].&amp;[Q2].&amp;[Mayo].&amp;[18].&amp;[2017-05-06T00:00:00]"/>
            <x15:cachedUniqueName index="36" name="[DimFecha].[Calendario].[Año].&amp;[2017].&amp;[Q2].&amp;[Mayo].&amp;[18].&amp;[2017-05-07T00:00:00]"/>
            <x15:cachedUniqueName index="37" name="[DimFecha].[Calendario].[Año].&amp;[2017].&amp;[Q2].&amp;[Mayo].&amp;[19].&amp;[2017-05-08T00:00:00]"/>
            <x15:cachedUniqueName index="38" name="[DimFecha].[Calendario].[Año].&amp;[2017].&amp;[Q2].&amp;[Mayo].&amp;[19].&amp;[2017-05-09T00:00:00]"/>
            <x15:cachedUniqueName index="39" name="[DimFecha].[Calendario].[Año].&amp;[2017].&amp;[Q2].&amp;[Mayo].&amp;[19].&amp;[2017-05-10T00:00:00]"/>
            <x15:cachedUniqueName index="40" name="[DimFecha].[Calendario].[Año].&amp;[2017].&amp;[Q2].&amp;[Mayo].&amp;[19].&amp;[2017-05-11T00:00:00]"/>
            <x15:cachedUniqueName index="41" name="[DimFecha].[Calendario].[Año].&amp;[2017].&amp;[Q2].&amp;[Mayo].&amp;[19].&amp;[2017-05-12T00:00:00]"/>
            <x15:cachedUniqueName index="42" name="[DimFecha].[Calendario].[Año].&amp;[2017].&amp;[Q2].&amp;[Mayo].&amp;[19].&amp;[2017-05-13T00:00:00]"/>
            <x15:cachedUniqueName index="43" name="[DimFecha].[Calendario].[Año].&amp;[2017].&amp;[Q2].&amp;[Mayo].&amp;[19].&amp;[2017-05-14T00:00:00]"/>
            <x15:cachedUniqueName index="44" name="[DimFecha].[Calendario].[Año].&amp;[2017].&amp;[Q2].&amp;[Mayo].&amp;[20].&amp;[2017-05-15T00:00:00]"/>
            <x15:cachedUniqueName index="45" name="[DimFecha].[Calendario].[Año].&amp;[2017].&amp;[Q2].&amp;[Mayo].&amp;[20].&amp;[2017-05-16T00:00:00]"/>
            <x15:cachedUniqueName index="46" name="[DimFecha].[Calendario].[Año].&amp;[2017].&amp;[Q2].&amp;[Mayo].&amp;[20].&amp;[2017-05-17T00:00:00]"/>
            <x15:cachedUniqueName index="47" name="[DimFecha].[Calendario].[Año].&amp;[2017].&amp;[Q2].&amp;[Mayo].&amp;[20].&amp;[2017-05-18T00:00:00]"/>
            <x15:cachedUniqueName index="48" name="[DimFecha].[Calendario].[Año].&amp;[2017].&amp;[Q2].&amp;[Mayo].&amp;[20].&amp;[2017-05-19T00:00:00]"/>
            <x15:cachedUniqueName index="49" name="[DimFecha].[Calendario].[Año].&amp;[2017].&amp;[Q2].&amp;[Mayo].&amp;[20].&amp;[2017-05-20T00:00:00]"/>
            <x15:cachedUniqueName index="50" name="[DimFecha].[Calendario].[Año].&amp;[2017].&amp;[Q2].&amp;[Mayo].&amp;[20].&amp;[2017-05-21T00:00:00]"/>
          </x15:cachedUniqueNames>
        </ext>
      </extLst>
    </cacheField>
    <cacheField name="[DimLineas].[Línea].[Línea]" caption="Línea" numFmtId="0" hierarchy="6" level="1">
      <sharedItems containsBlank="1" count="13">
        <s v="Benhill"/>
        <s v="Emzo"/>
        <s v="Extrusora"/>
        <s v="Flexline"/>
        <s v="Hutamaki"/>
        <s v="Manual"/>
        <s v="Polocup"/>
        <s v="Sanduchera"/>
        <s v="Vita 12"/>
        <s v="Vita 6"/>
        <s v="Vita 8"/>
        <s v="Vita 8 N"/>
        <m/>
      </sharedItems>
      <extLst>
        <ext xmlns:x15="http://schemas.microsoft.com/office/spreadsheetml/2010/11/main" uri="{4F2E5C28-24EA-4eb8-9CBF-B6C8F9C3D259}">
          <x15:cachedUniqueNames>
            <x15:cachedUniqueName index="0" name="[DimLineas].[Línea].&amp;[Benhill]"/>
            <x15:cachedUniqueName index="1" name="[DimLineas].[Línea].&amp;[Emzo]"/>
            <x15:cachedUniqueName index="2" name="[DimLineas].[Línea].&amp;[Extrusora]"/>
            <x15:cachedUniqueName index="3" name="[DimLineas].[Línea].&amp;[Flexline]"/>
            <x15:cachedUniqueName index="4" name="[DimLineas].[Línea].&amp;[Hutamaki]"/>
            <x15:cachedUniqueName index="5" name="[DimLineas].[Línea].&amp;[Manual]"/>
            <x15:cachedUniqueName index="6" name="[DimLineas].[Línea].&amp;[Polocup]"/>
            <x15:cachedUniqueName index="7" name="[DimLineas].[Línea].&amp;[Sanduchera]"/>
            <x15:cachedUniqueName index="8" name="[DimLineas].[Línea].&amp;[Vita 12]"/>
            <x15:cachedUniqueName index="9" name="[DimLineas].[Línea].&amp;[Vita 6]"/>
            <x15:cachedUniqueName index="10" name="[DimLineas].[Línea].&amp;[Vita 8]"/>
            <x15:cachedUniqueName index="11" name="[DimLineas].[Línea].&amp;[Vita 8 N]"/>
            <x15:cachedUniqueName index="12" name="[DimLineas].[Línea].&amp;"/>
          </x15:cachedUniqueNames>
        </ext>
      </extLst>
    </cacheField>
    <cacheField name="[DimTurnos].[Turno].[Turno]" caption="Turno" numFmtId="0" hierarchy="97" level="1">
      <sharedItems count="3">
        <s v="Turno A"/>
        <s v="Turno B"/>
        <s v="Turno C"/>
      </sharedItems>
      <extLst>
        <ext xmlns:x15="http://schemas.microsoft.com/office/spreadsheetml/2010/11/main" uri="{4F2E5C28-24EA-4eb8-9CBF-B6C8F9C3D259}">
          <x15:cachedUniqueNames>
            <x15:cachedUniqueName index="0" name="[DimTurnos].[Turno].&amp;[Turno A]"/>
            <x15:cachedUniqueName index="1" name="[DimTurnos].[Turno].&amp;[Turno B]"/>
            <x15:cachedUniqueName index="2" name="[DimTurnos].[Turno].&amp;[Turno 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0"/>
        <fieldUsage x="1"/>
        <fieldUsage x="2"/>
        <fieldUsage x="3"/>
        <fieldUsage x="4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2" memberValueDatatype="130" unbalanced="0">
      <fieldsUsage count="2">
        <fieldUsage x="-1"/>
        <fieldUsage x="5"/>
      </fieldsUsage>
    </cacheHierarchy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0" memberValueDatatype="130" unbalanced="0"/>
    <cacheHierarchy uniqueName="[DimTecnologia].[Clasificación]" caption="Clasificación" defaultMemberUniqueName="[DimTecnologia].[Clasificación].[All]" allUniqueName="[DimTecnologia].[Clasificación].[All]" dimensionUniqueName="[DimTecnologia]" displayFolder="" count="0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0" memberValueDatatype="130" unbalanced="0"/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6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/>
    <cacheHierarchy uniqueName="[Measures].[MP]" caption="MP" measure="1" displayFolder="" measureGroup="FactCajas" count="0"/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/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extLst>
        <ext xmlns:x14="http://schemas.microsoft.com/office/spreadsheetml/2009/9/main" uri="{8CF416AD-EC4C-4aba-99F5-12A058AE0983}">
          <x14:cacheHierarchy flattenHierarchies="0" measuresSet="1" hierarchizeDistinct="0"/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César León" refreshedDate="42948.287791435185" createdVersion="5" refreshedVersion="6" minRefreshableVersion="3" recordCount="0" supportSubquery="1" supportAdvancedDrill="1">
  <cacheSource type="external" connectionId="14"/>
  <cacheFields count="7">
    <cacheField name="[DimFecha].[Calendario].[Año]" caption="Año" numFmtId="0" hierarchy="1" level="1">
      <sharedItems containsSemiMixedTypes="0" containsString="0" containsNumber="1" containsInteger="1" minValue="2016" maxValue="2022" count="7">
        <n v="2016"/>
        <n v="2017"/>
        <n v="2018"/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6]"/>
            <x15:cachedUniqueName index="1" name="[DimFecha].[Calendario].[Año].&amp;[2017]"/>
            <x15:cachedUniqueName index="2" name="[DimFecha].[Calendario].[Año].&amp;[2018]"/>
            <x15:cachedUniqueName index="3" name="[DimFecha].[Calendario].[Año].&amp;[2019]"/>
            <x15:cachedUniqueName index="4" name="[DimFecha].[Calendario].[Año].&amp;[2020]"/>
            <x15:cachedUniqueName index="5" name="[DimFecha].[Calendario].[Año].&amp;[2021]"/>
            <x15:cachedUniqueName index="6" name="[DimFecha].[Calendario].[Año].&amp;[2022]"/>
          </x15:cachedUniqueNames>
        </ext>
      </extLst>
    </cacheField>
    <cacheField name="[DimFecha].[Calendario].[Trimestre]" caption="Trimestre" numFmtId="0" hierarchy="1" level="2">
      <sharedItems count="4">
        <s v="Q1"/>
        <s v="Q2"/>
        <s v="Q3"/>
        <s v="Q4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1]"/>
            <x15:cachedUniqueName index="1" name="[DimFecha].[Calendario].[Año].&amp;[2017].&amp;[Q2]"/>
            <x15:cachedUniqueName index="2" name="[DimFecha].[Calendario].[Año].&amp;[2017].&amp;[Q3]"/>
            <x15:cachedUniqueName index="3" name="[DimFecha].[Calendario].[Año].&amp;[2017].&amp;[Q4]"/>
          </x15:cachedUniqueNames>
        </ext>
      </extLst>
    </cacheField>
    <cacheField name="[DimFecha].[Calendario].[Mes]" caption="Mes" numFmtId="0" hierarchy="1" level="3">
      <sharedItems count="3">
        <s v="Abril"/>
        <s v="Junio"/>
        <s v="Mayo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"/>
            <x15:cachedUniqueName index="1" name="[DimFecha].[Calendario].[Año].&amp;[2017].&amp;[Q2].&amp;[Junio]"/>
            <x15:cachedUniqueName index="2" name="[DimFecha].[Calendario].[Año].&amp;[2017].&amp;[Q2].&amp;[Mayo]"/>
          </x15:cachedUniqueNames>
        </ext>
      </extLst>
    </cacheField>
    <cacheField name="[DimFecha].[Calendario].[Semana]" caption="Semana" numFmtId="0" hierarchy="1" level="4">
      <sharedItems containsSemiMixedTypes="0" containsString="0" containsNumber="1" containsInteger="1" minValue="13" maxValue="22" count="10">
        <n v="13"/>
        <n v="14"/>
        <n v="15"/>
        <n v="16"/>
        <n v="17"/>
        <n v="18"/>
        <n v="19"/>
        <n v="20"/>
        <n v="21"/>
        <n v="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"/>
            <x15:cachedUniqueName index="1" name="[DimFecha].[Calendario].[Año].&amp;[2017].&amp;[Q2].&amp;[Abril].&amp;[14]"/>
            <x15:cachedUniqueName index="2" name="[DimFecha].[Calendario].[Año].&amp;[2017].&amp;[Q2].&amp;[Abril].&amp;[15]"/>
            <x15:cachedUniqueName index="3" name="[DimFecha].[Calendario].[Año].&amp;[2017].&amp;[Q2].&amp;[Abril].&amp;[16]"/>
            <x15:cachedUniqueName index="4" name="[DimFecha].[Calendario].[Año].&amp;[2017].&amp;[Q2].&amp;[Abril].&amp;[17]"/>
            <x15:cachedUniqueName index="5" name="[DimFecha].[Calendario].[Año].&amp;[2017].&amp;[Q2].&amp;[Mayo].&amp;[18]"/>
            <x15:cachedUniqueName index="6" name="[DimFecha].[Calendario].[Año].&amp;[2017].&amp;[Q2].&amp;[Mayo].&amp;[19]"/>
            <x15:cachedUniqueName index="7" name="[DimFecha].[Calendario].[Año].&amp;[2017].&amp;[Q2].&amp;[Mayo].&amp;[20]"/>
            <x15:cachedUniqueName index="8" name="[DimFecha].[Calendario].[Año].&amp;[2017].&amp;[Q2].&amp;[Mayo].&amp;[21]"/>
            <x15:cachedUniqueName index="9" name="[DimFecha].[Calendario].[Año].&amp;[2017].&amp;[Q2].&amp;[Mayo].&amp;[22]"/>
          </x15:cachedUniqueNames>
        </ext>
      </extLst>
    </cacheField>
    <cacheField name="[DimFecha].[Calendario].[Fecha]" caption="Fecha" numFmtId="0" hierarchy="1" level="5">
      <sharedItems containsSemiMixedTypes="0" containsNonDate="0" containsDate="1" containsString="0" minDate="2017-04-01T00:00:00" maxDate="2017-05-22T00:00:00" count="51"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.&amp;[2017-04-01T00:00:00]"/>
            <x15:cachedUniqueName index="1" name="[DimFecha].[Calendario].[Año].&amp;[2017].&amp;[Q2].&amp;[Abril].&amp;[13].&amp;[2017-04-02T00:00:00]"/>
            <x15:cachedUniqueName index="2" name="[DimFecha].[Calendario].[Año].&amp;[2017].&amp;[Q2].&amp;[Abril].&amp;[14].&amp;[2017-04-03T00:00:00]"/>
            <x15:cachedUniqueName index="3" name="[DimFecha].[Calendario].[Año].&amp;[2017].&amp;[Q2].&amp;[Abril].&amp;[14].&amp;[2017-04-04T00:00:00]"/>
            <x15:cachedUniqueName index="4" name="[DimFecha].[Calendario].[Año].&amp;[2017].&amp;[Q2].&amp;[Abril].&amp;[14].&amp;[2017-04-05T00:00:00]"/>
            <x15:cachedUniqueName index="5" name="[DimFecha].[Calendario].[Año].&amp;[2017].&amp;[Q2].&amp;[Abril].&amp;[14].&amp;[2017-04-06T00:00:00]"/>
            <x15:cachedUniqueName index="6" name="[DimFecha].[Calendario].[Año].&amp;[2017].&amp;[Q2].&amp;[Abril].&amp;[14].&amp;[2017-04-07T00:00:00]"/>
            <x15:cachedUniqueName index="7" name="[DimFecha].[Calendario].[Año].&amp;[2017].&amp;[Q2].&amp;[Abril].&amp;[14].&amp;[2017-04-08T00:00:00]"/>
            <x15:cachedUniqueName index="8" name="[DimFecha].[Calendario].[Año].&amp;[2017].&amp;[Q2].&amp;[Abril].&amp;[14].&amp;[2017-04-09T00:00:00]"/>
            <x15:cachedUniqueName index="9" name="[DimFecha].[Calendario].[Año].&amp;[2017].&amp;[Q2].&amp;[Abril].&amp;[15].&amp;[2017-04-10T00:00:00]"/>
            <x15:cachedUniqueName index="10" name="[DimFecha].[Calendario].[Año].&amp;[2017].&amp;[Q2].&amp;[Abril].&amp;[15].&amp;[2017-04-11T00:00:00]"/>
            <x15:cachedUniqueName index="11" name="[DimFecha].[Calendario].[Año].&amp;[2017].&amp;[Q2].&amp;[Abril].&amp;[15].&amp;[2017-04-12T00:00:00]"/>
            <x15:cachedUniqueName index="12" name="[DimFecha].[Calendario].[Año].&amp;[2017].&amp;[Q2].&amp;[Abril].&amp;[15].&amp;[2017-04-13T00:00:00]"/>
            <x15:cachedUniqueName index="13" name="[DimFecha].[Calendario].[Año].&amp;[2017].&amp;[Q2].&amp;[Abril].&amp;[15].&amp;[2017-04-14T00:00:00]"/>
            <x15:cachedUniqueName index="14" name="[DimFecha].[Calendario].[Año].&amp;[2017].&amp;[Q2].&amp;[Abril].&amp;[15].&amp;[2017-04-15T00:00:00]"/>
            <x15:cachedUniqueName index="15" name="[DimFecha].[Calendario].[Año].&amp;[2017].&amp;[Q2].&amp;[Abril].&amp;[15].&amp;[2017-04-16T00:00:00]"/>
            <x15:cachedUniqueName index="16" name="[DimFecha].[Calendario].[Año].&amp;[2017].&amp;[Q2].&amp;[Abril].&amp;[16].&amp;[2017-04-17T00:00:00]"/>
            <x15:cachedUniqueName index="17" name="[DimFecha].[Calendario].[Año].&amp;[2017].&amp;[Q2].&amp;[Abril].&amp;[16].&amp;[2017-04-18T00:00:00]"/>
            <x15:cachedUniqueName index="18" name="[DimFecha].[Calendario].[Año].&amp;[2017].&amp;[Q2].&amp;[Abril].&amp;[16].&amp;[2017-04-19T00:00:00]"/>
            <x15:cachedUniqueName index="19" name="[DimFecha].[Calendario].[Año].&amp;[2017].&amp;[Q2].&amp;[Abril].&amp;[16].&amp;[2017-04-20T00:00:00]"/>
            <x15:cachedUniqueName index="20" name="[DimFecha].[Calendario].[Año].&amp;[2017].&amp;[Q2].&amp;[Abril].&amp;[16].&amp;[2017-04-21T00:00:00]"/>
            <x15:cachedUniqueName index="21" name="[DimFecha].[Calendario].[Año].&amp;[2017].&amp;[Q2].&amp;[Abril].&amp;[16].&amp;[2017-04-22T00:00:00]"/>
            <x15:cachedUniqueName index="22" name="[DimFecha].[Calendario].[Año].&amp;[2017].&amp;[Q2].&amp;[Abril].&amp;[16].&amp;[2017-04-23T00:00:00]"/>
            <x15:cachedUniqueName index="23" name="[DimFecha].[Calendario].[Año].&amp;[2017].&amp;[Q2].&amp;[Abril].&amp;[17].&amp;[2017-04-24T00:00:00]"/>
            <x15:cachedUniqueName index="24" name="[DimFecha].[Calendario].[Año].&amp;[2017].&amp;[Q2].&amp;[Abril].&amp;[17].&amp;[2017-04-25T00:00:00]"/>
            <x15:cachedUniqueName index="25" name="[DimFecha].[Calendario].[Año].&amp;[2017].&amp;[Q2].&amp;[Abril].&amp;[17].&amp;[2017-04-26T00:00:00]"/>
            <x15:cachedUniqueName index="26" name="[DimFecha].[Calendario].[Año].&amp;[2017].&amp;[Q2].&amp;[Abril].&amp;[17].&amp;[2017-04-27T00:00:00]"/>
            <x15:cachedUniqueName index="27" name="[DimFecha].[Calendario].[Año].&amp;[2017].&amp;[Q2].&amp;[Abril].&amp;[17].&amp;[2017-04-28T00:00:00]"/>
            <x15:cachedUniqueName index="28" name="[DimFecha].[Calendario].[Año].&amp;[2017].&amp;[Q2].&amp;[Abril].&amp;[17].&amp;[2017-04-29T00:00:00]"/>
            <x15:cachedUniqueName index="29" name="[DimFecha].[Calendario].[Año].&amp;[2017].&amp;[Q2].&amp;[Abril].&amp;[17].&amp;[2017-04-30T00:00:00]"/>
            <x15:cachedUniqueName index="30" name="[DimFecha].[Calendario].[Año].&amp;[2017].&amp;[Q2].&amp;[Mayo].&amp;[18].&amp;[2017-05-01T00:00:00]"/>
            <x15:cachedUniqueName index="31" name="[DimFecha].[Calendario].[Año].&amp;[2017].&amp;[Q2].&amp;[Mayo].&amp;[18].&amp;[2017-05-02T00:00:00]"/>
            <x15:cachedUniqueName index="32" name="[DimFecha].[Calendario].[Año].&amp;[2017].&amp;[Q2].&amp;[Mayo].&amp;[18].&amp;[2017-05-03T00:00:00]"/>
            <x15:cachedUniqueName index="33" name="[DimFecha].[Calendario].[Año].&amp;[2017].&amp;[Q2].&amp;[Mayo].&amp;[18].&amp;[2017-05-04T00:00:00]"/>
            <x15:cachedUniqueName index="34" name="[DimFecha].[Calendario].[Año].&amp;[2017].&amp;[Q2].&amp;[Mayo].&amp;[18].&amp;[2017-05-05T00:00:00]"/>
            <x15:cachedUniqueName index="35" name="[DimFecha].[Calendario].[Año].&amp;[2017].&amp;[Q2].&amp;[Mayo].&amp;[18].&amp;[2017-05-06T00:00:00]"/>
            <x15:cachedUniqueName index="36" name="[DimFecha].[Calendario].[Año].&amp;[2017].&amp;[Q2].&amp;[Mayo].&amp;[18].&amp;[2017-05-07T00:00:00]"/>
            <x15:cachedUniqueName index="37" name="[DimFecha].[Calendario].[Año].&amp;[2017].&amp;[Q2].&amp;[Mayo].&amp;[19].&amp;[2017-05-08T00:00:00]"/>
            <x15:cachedUniqueName index="38" name="[DimFecha].[Calendario].[Año].&amp;[2017].&amp;[Q2].&amp;[Mayo].&amp;[19].&amp;[2017-05-09T00:00:00]"/>
            <x15:cachedUniqueName index="39" name="[DimFecha].[Calendario].[Año].&amp;[2017].&amp;[Q2].&amp;[Mayo].&amp;[19].&amp;[2017-05-10T00:00:00]"/>
            <x15:cachedUniqueName index="40" name="[DimFecha].[Calendario].[Año].&amp;[2017].&amp;[Q2].&amp;[Mayo].&amp;[19].&amp;[2017-05-11T00:00:00]"/>
            <x15:cachedUniqueName index="41" name="[DimFecha].[Calendario].[Año].&amp;[2017].&amp;[Q2].&amp;[Mayo].&amp;[19].&amp;[2017-05-12T00:00:00]"/>
            <x15:cachedUniqueName index="42" name="[DimFecha].[Calendario].[Año].&amp;[2017].&amp;[Q2].&amp;[Mayo].&amp;[19].&amp;[2017-05-13T00:00:00]"/>
            <x15:cachedUniqueName index="43" name="[DimFecha].[Calendario].[Año].&amp;[2017].&amp;[Q2].&amp;[Mayo].&amp;[19].&amp;[2017-05-14T00:00:00]"/>
            <x15:cachedUniqueName index="44" name="[DimFecha].[Calendario].[Año].&amp;[2017].&amp;[Q2].&amp;[Mayo].&amp;[20].&amp;[2017-05-15T00:00:00]"/>
            <x15:cachedUniqueName index="45" name="[DimFecha].[Calendario].[Año].&amp;[2017].&amp;[Q2].&amp;[Mayo].&amp;[20].&amp;[2017-05-16T00:00:00]"/>
            <x15:cachedUniqueName index="46" name="[DimFecha].[Calendario].[Año].&amp;[2017].&amp;[Q2].&amp;[Mayo].&amp;[20].&amp;[2017-05-17T00:00:00]"/>
            <x15:cachedUniqueName index="47" name="[DimFecha].[Calendario].[Año].&amp;[2017].&amp;[Q2].&amp;[Mayo].&amp;[20].&amp;[2017-05-18T00:00:00]"/>
            <x15:cachedUniqueName index="48" name="[DimFecha].[Calendario].[Año].&amp;[2017].&amp;[Q2].&amp;[Mayo].&amp;[20].&amp;[2017-05-19T00:00:00]"/>
            <x15:cachedUniqueName index="49" name="[DimFecha].[Calendario].[Año].&amp;[2017].&amp;[Q2].&amp;[Mayo].&amp;[20].&amp;[2017-05-20T00:00:00]"/>
            <x15:cachedUniqueName index="50" name="[DimFecha].[Calendario].[Año].&amp;[2017].&amp;[Q2].&amp;[Mayo].&amp;[20].&amp;[2017-05-21T00:00:00]"/>
          </x15:cachedUniqueNames>
        </ext>
      </extLst>
    </cacheField>
    <cacheField name="[DimTecnologia].[Tecnología].[Tecnología]" caption="Tecnología" numFmtId="0" hierarchy="94" level="1">
      <sharedItems containsBlank="1" count="10">
        <s v="Cakes"/>
        <s v="Cones"/>
        <s v="Cups"/>
        <s v="Extruído"/>
        <s v="Manual"/>
        <s v="Moldeados"/>
        <s v="Others"/>
        <s v="Tubs IC"/>
        <s v="Tubs SP"/>
        <m/>
      </sharedItems>
      <extLst>
        <ext xmlns:x15="http://schemas.microsoft.com/office/spreadsheetml/2010/11/main" uri="{4F2E5C28-24EA-4eb8-9CBF-B6C8F9C3D259}">
          <x15:cachedUniqueNames>
            <x15:cachedUniqueName index="0" name="[DimTecnologia].[Tecnología].&amp;[Cakes]"/>
            <x15:cachedUniqueName index="1" name="[DimTecnologia].[Tecnología].&amp;[Cones]"/>
            <x15:cachedUniqueName index="2" name="[DimTecnologia].[Tecnología].&amp;[Cups]"/>
            <x15:cachedUniqueName index="3" name="[DimTecnologia].[Tecnología].&amp;[Extruído]"/>
            <x15:cachedUniqueName index="4" name="[DimTecnologia].[Tecnología].&amp;[Manual]"/>
            <x15:cachedUniqueName index="5" name="[DimTecnologia].[Tecnología].&amp;[Moldeados]"/>
            <x15:cachedUniqueName index="6" name="[DimTecnologia].[Tecnología].&amp;[Others]"/>
            <x15:cachedUniqueName index="7" name="[DimTecnologia].[Tecnología].&amp;[Tubs IC]"/>
            <x15:cachedUniqueName index="8" name="[DimTecnologia].[Tecnología].&amp;[Tubs SP]"/>
            <x15:cachedUniqueName index="9" name="[DimTecnologia].[Tecnología].&amp;"/>
          </x15:cachedUniqueNames>
        </ext>
      </extLst>
    </cacheField>
    <cacheField name="[DimTurnos].[Turno].[Turno]" caption="Turno" numFmtId="0" hierarchy="97" level="1">
      <sharedItems count="3">
        <s v="Turno A"/>
        <s v="Turno B"/>
        <s v="Turno C"/>
      </sharedItems>
      <extLst>
        <ext xmlns:x15="http://schemas.microsoft.com/office/spreadsheetml/2010/11/main" uri="{4F2E5C28-24EA-4eb8-9CBF-B6C8F9C3D259}">
          <x15:cachedUniqueNames>
            <x15:cachedUniqueName index="0" name="[DimTurnos].[Turno].&amp;[Turno A]"/>
            <x15:cachedUniqueName index="1" name="[DimTurnos].[Turno].&amp;[Turno B]"/>
            <x15:cachedUniqueName index="2" name="[DimTurnos].[Turno].&amp;[Turno 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0"/>
        <fieldUsage x="1"/>
        <fieldUsage x="2"/>
        <fieldUsage x="3"/>
        <fieldUsage x="4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0" memberValueDatatype="130" unbalanced="0"/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2" memberValueDatatype="130" unbalanced="0">
      <fieldsUsage count="2">
        <fieldUsage x="-1"/>
        <fieldUsage x="5"/>
      </fieldsUsage>
    </cacheHierarchy>
    <cacheHierarchy uniqueName="[DimTecnologia].[Clasificación]" caption="Clasificación" defaultMemberUniqueName="[DimTecnologia].[Clasificación].[All]" allUniqueName="[DimTecnologia].[Clasificación].[All]" dimensionUniqueName="[DimTecnologia]" displayFolder="" count="0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0" memberValueDatatype="130" unbalanced="0"/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6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/>
    <cacheHierarchy uniqueName="[Measures].[MP]" caption="MP" measure="1" displayFolder="" measureGroup="FactCajas" count="0"/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/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extLst>
        <ext xmlns:x14="http://schemas.microsoft.com/office/spreadsheetml/2009/9/main" uri="{8CF416AD-EC4C-4aba-99F5-12A058AE0983}">
          <x14:cacheHierarchy flattenHierarchies="0" measuresSet="1" hierarchizeDistinct="0"/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César León" refreshedDate="42948.287795138887" createdVersion="5" refreshedVersion="6" minRefreshableVersion="3" recordCount="0" supportSubquery="1" supportAdvancedDrill="1">
  <cacheSource type="external" connectionId="14"/>
  <cacheFields count="7">
    <cacheField name="[DimFecha].[Calendario].[Año]" caption="Año" numFmtId="0" hierarchy="1" level="1">
      <sharedItems containsSemiMixedTypes="0" containsString="0" containsNumber="1" containsInteger="1" minValue="2016" maxValue="2022" count="7">
        <n v="2016"/>
        <n v="2017"/>
        <n v="2018"/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6]"/>
            <x15:cachedUniqueName index="1" name="[DimFecha].[Calendario].[Año].&amp;[2017]"/>
            <x15:cachedUniqueName index="2" name="[DimFecha].[Calendario].[Año].&amp;[2018]"/>
            <x15:cachedUniqueName index="3" name="[DimFecha].[Calendario].[Año].&amp;[2019]"/>
            <x15:cachedUniqueName index="4" name="[DimFecha].[Calendario].[Año].&amp;[2020]"/>
            <x15:cachedUniqueName index="5" name="[DimFecha].[Calendario].[Año].&amp;[2021]"/>
            <x15:cachedUniqueName index="6" name="[DimFecha].[Calendario].[Año].&amp;[2022]"/>
          </x15:cachedUniqueNames>
        </ext>
      </extLst>
    </cacheField>
    <cacheField name="[DimFecha].[Calendario].[Trimestre]" caption="Trimestre" numFmtId="0" hierarchy="1" level="2">
      <sharedItems count="4">
        <s v="Q1"/>
        <s v="Q2"/>
        <s v="Q3"/>
        <s v="Q4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1]"/>
            <x15:cachedUniqueName index="1" name="[DimFecha].[Calendario].[Año].&amp;[2017].&amp;[Q2]"/>
            <x15:cachedUniqueName index="2" name="[DimFecha].[Calendario].[Año].&amp;[2017].&amp;[Q3]"/>
            <x15:cachedUniqueName index="3" name="[DimFecha].[Calendario].[Año].&amp;[2017].&amp;[Q4]"/>
          </x15:cachedUniqueNames>
        </ext>
      </extLst>
    </cacheField>
    <cacheField name="[DimFecha].[Calendario].[Mes]" caption="Mes" numFmtId="0" hierarchy="1" level="3">
      <sharedItems count="3">
        <s v="Abril"/>
        <s v="Junio"/>
        <s v="Mayo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"/>
            <x15:cachedUniqueName index="1" name="[DimFecha].[Calendario].[Año].&amp;[2017].&amp;[Q2].&amp;[Junio]"/>
            <x15:cachedUniqueName index="2" name="[DimFecha].[Calendario].[Año].&amp;[2017].&amp;[Q2].&amp;[Mayo]"/>
          </x15:cachedUniqueNames>
        </ext>
      </extLst>
    </cacheField>
    <cacheField name="[DimFecha].[Calendario].[Semana]" caption="Semana" numFmtId="0" hierarchy="1" level="4">
      <sharedItems containsSemiMixedTypes="0" containsString="0" containsNumber="1" containsInteger="1" minValue="13" maxValue="22" count="10">
        <n v="13"/>
        <n v="14"/>
        <n v="15"/>
        <n v="16"/>
        <n v="17"/>
        <n v="18"/>
        <n v="19"/>
        <n v="20"/>
        <n v="21"/>
        <n v="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"/>
            <x15:cachedUniqueName index="1" name="[DimFecha].[Calendario].[Año].&amp;[2017].&amp;[Q2].&amp;[Abril].&amp;[14]"/>
            <x15:cachedUniqueName index="2" name="[DimFecha].[Calendario].[Año].&amp;[2017].&amp;[Q2].&amp;[Abril].&amp;[15]"/>
            <x15:cachedUniqueName index="3" name="[DimFecha].[Calendario].[Año].&amp;[2017].&amp;[Q2].&amp;[Abril].&amp;[16]"/>
            <x15:cachedUniqueName index="4" name="[DimFecha].[Calendario].[Año].&amp;[2017].&amp;[Q2].&amp;[Abril].&amp;[17]"/>
            <x15:cachedUniqueName index="5" name="[DimFecha].[Calendario].[Año].&amp;[2017].&amp;[Q2].&amp;[Mayo].&amp;[18]"/>
            <x15:cachedUniqueName index="6" name="[DimFecha].[Calendario].[Año].&amp;[2017].&amp;[Q2].&amp;[Mayo].&amp;[19]"/>
            <x15:cachedUniqueName index="7" name="[DimFecha].[Calendario].[Año].&amp;[2017].&amp;[Q2].&amp;[Mayo].&amp;[20]"/>
            <x15:cachedUniqueName index="8" name="[DimFecha].[Calendario].[Año].&amp;[2017].&amp;[Q2].&amp;[Mayo].&amp;[21]"/>
            <x15:cachedUniqueName index="9" name="[DimFecha].[Calendario].[Año].&amp;[2017].&amp;[Q2].&amp;[Mayo].&amp;[22]"/>
          </x15:cachedUniqueNames>
        </ext>
      </extLst>
    </cacheField>
    <cacheField name="[DimFecha].[Calendario].[Fecha]" caption="Fecha" numFmtId="0" hierarchy="1" level="5">
      <sharedItems containsSemiMixedTypes="0" containsNonDate="0" containsDate="1" containsString="0" minDate="2017-04-01T00:00:00" maxDate="2017-05-22T00:00:00" count="37"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.&amp;[2017-04-01T00:00:00]"/>
            <x15:cachedUniqueName index="1" name="[DimFecha].[Calendario].[Año].&amp;[2017].&amp;[Q2].&amp;[Abril].&amp;[13].&amp;[2017-04-02T00:00:00]"/>
            <x15:cachedUniqueName index="2" name="[DimFecha].[Calendario].[Año].&amp;[2017].&amp;[Q2].&amp;[Abril].&amp;[14].&amp;[2017-04-03T00:00:00]"/>
            <x15:cachedUniqueName index="3" name="[DimFecha].[Calendario].[Año].&amp;[2017].&amp;[Q2].&amp;[Abril].&amp;[14].&amp;[2017-04-04T00:00:00]"/>
            <x15:cachedUniqueName index="4" name="[DimFecha].[Calendario].[Año].&amp;[2017].&amp;[Q2].&amp;[Abril].&amp;[14].&amp;[2017-04-05T00:00:00]"/>
            <x15:cachedUniqueName index="5" name="[DimFecha].[Calendario].[Año].&amp;[2017].&amp;[Q2].&amp;[Abril].&amp;[14].&amp;[2017-04-06T00:00:00]"/>
            <x15:cachedUniqueName index="6" name="[DimFecha].[Calendario].[Año].&amp;[2017].&amp;[Q2].&amp;[Abril].&amp;[14].&amp;[2017-04-07T00:00:00]"/>
            <x15:cachedUniqueName index="7" name="[DimFecha].[Calendario].[Año].&amp;[2017].&amp;[Q2].&amp;[Abril].&amp;[14].&amp;[2017-04-08T00:00:00]"/>
            <x15:cachedUniqueName index="8" name="[DimFecha].[Calendario].[Año].&amp;[2017].&amp;[Q2].&amp;[Abril].&amp;[14].&amp;[2017-04-09T00:00:00]"/>
            <x15:cachedUniqueName index="9" name="[DimFecha].[Calendario].[Año].&amp;[2017].&amp;[Q2].&amp;[Abril].&amp;[15].&amp;[2017-04-10T00:00:00]"/>
            <x15:cachedUniqueName index="10" name="[DimFecha].[Calendario].[Año].&amp;[2017].&amp;[Q2].&amp;[Abril].&amp;[15].&amp;[2017-04-11T00:00:00]"/>
            <x15:cachedUniqueName index="11" name="[DimFecha].[Calendario].[Año].&amp;[2017].&amp;[Q2].&amp;[Abril].&amp;[15].&amp;[2017-04-12T00:00:00]"/>
            <x15:cachedUniqueName index="12" name="[DimFecha].[Calendario].[Año].&amp;[2017].&amp;[Q2].&amp;[Abril].&amp;[15].&amp;[2017-04-13T00:00:00]"/>
            <x15:cachedUniqueName index="13" name="[DimFecha].[Calendario].[Año].&amp;[2017].&amp;[Q2].&amp;[Abril].&amp;[15].&amp;[2017-04-14T00:00:00]"/>
            <x15:cachedUniqueName index="14" name="[DimFecha].[Calendario].[Año].&amp;[2017].&amp;[Q2].&amp;[Abril].&amp;[15].&amp;[2017-04-15T00:00:00]"/>
            <x15:cachedUniqueName index="15" name="[DimFecha].[Calendario].[Año].&amp;[2017].&amp;[Q2].&amp;[Abril].&amp;[15].&amp;[2017-04-16T00:00:00]"/>
            <x15:cachedUniqueName index="16" name="[DimFecha].[Calendario].[Año].&amp;[2017].&amp;[Q2].&amp;[Mayo].&amp;[18].&amp;[2017-05-01T00:00:00]"/>
            <x15:cachedUniqueName index="17" name="[DimFecha].[Calendario].[Año].&amp;[2017].&amp;[Q2].&amp;[Mayo].&amp;[18].&amp;[2017-05-02T00:00:00]"/>
            <x15:cachedUniqueName index="18" name="[DimFecha].[Calendario].[Año].&amp;[2017].&amp;[Q2].&amp;[Mayo].&amp;[18].&amp;[2017-05-03T00:00:00]"/>
            <x15:cachedUniqueName index="19" name="[DimFecha].[Calendario].[Año].&amp;[2017].&amp;[Q2].&amp;[Mayo].&amp;[18].&amp;[2017-05-04T00:00:00]"/>
            <x15:cachedUniqueName index="20" name="[DimFecha].[Calendario].[Año].&amp;[2017].&amp;[Q2].&amp;[Mayo].&amp;[18].&amp;[2017-05-05T00:00:00]"/>
            <x15:cachedUniqueName index="21" name="[DimFecha].[Calendario].[Año].&amp;[2017].&amp;[Q2].&amp;[Mayo].&amp;[18].&amp;[2017-05-06T00:00:00]"/>
            <x15:cachedUniqueName index="22" name="[DimFecha].[Calendario].[Año].&amp;[2017].&amp;[Q2].&amp;[Mayo].&amp;[18].&amp;[2017-05-07T00:00:00]"/>
            <x15:cachedUniqueName index="23" name="[DimFecha].[Calendario].[Año].&amp;[2017].&amp;[Q2].&amp;[Mayo].&amp;[19].&amp;[2017-05-08T00:00:00]"/>
            <x15:cachedUniqueName index="24" name="[DimFecha].[Calendario].[Año].&amp;[2017].&amp;[Q2].&amp;[Mayo].&amp;[19].&amp;[2017-05-09T00:00:00]"/>
            <x15:cachedUniqueName index="25" name="[DimFecha].[Calendario].[Año].&amp;[2017].&amp;[Q2].&amp;[Mayo].&amp;[19].&amp;[2017-05-10T00:00:00]"/>
            <x15:cachedUniqueName index="26" name="[DimFecha].[Calendario].[Año].&amp;[2017].&amp;[Q2].&amp;[Mayo].&amp;[19].&amp;[2017-05-11T00:00:00]"/>
            <x15:cachedUniqueName index="27" name="[DimFecha].[Calendario].[Año].&amp;[2017].&amp;[Q2].&amp;[Mayo].&amp;[19].&amp;[2017-05-12T00:00:00]"/>
            <x15:cachedUniqueName index="28" name="[DimFecha].[Calendario].[Año].&amp;[2017].&amp;[Q2].&amp;[Mayo].&amp;[19].&amp;[2017-05-13T00:00:00]"/>
            <x15:cachedUniqueName index="29" name="[DimFecha].[Calendario].[Año].&amp;[2017].&amp;[Q2].&amp;[Mayo].&amp;[19].&amp;[2017-05-14T00:00:00]"/>
            <x15:cachedUniqueName index="30" name="[DimFecha].[Calendario].[Año].&amp;[2017].&amp;[Q2].&amp;[Mayo].&amp;[20].&amp;[2017-05-15T00:00:00]"/>
            <x15:cachedUniqueName index="31" name="[DimFecha].[Calendario].[Año].&amp;[2017].&amp;[Q2].&amp;[Mayo].&amp;[20].&amp;[2017-05-16T00:00:00]"/>
            <x15:cachedUniqueName index="32" name="[DimFecha].[Calendario].[Año].&amp;[2017].&amp;[Q2].&amp;[Mayo].&amp;[20].&amp;[2017-05-17T00:00:00]"/>
            <x15:cachedUniqueName index="33" name="[DimFecha].[Calendario].[Año].&amp;[2017].&amp;[Q2].&amp;[Mayo].&amp;[20].&amp;[2017-05-18T00:00:00]"/>
            <x15:cachedUniqueName index="34" name="[DimFecha].[Calendario].[Año].&amp;[2017].&amp;[Q2].&amp;[Mayo].&amp;[20].&amp;[2017-05-19T00:00:00]"/>
            <x15:cachedUniqueName index="35" name="[DimFecha].[Calendario].[Año].&amp;[2017].&amp;[Q2].&amp;[Mayo].&amp;[20].&amp;[2017-05-20T00:00:00]"/>
            <x15:cachedUniqueName index="36" name="[DimFecha].[Calendario].[Año].&amp;[2017].&amp;[Q2].&amp;[Mayo].&amp;[20].&amp;[2017-05-21T00:00:00]"/>
          </x15:cachedUniqueNames>
        </ext>
      </extLst>
    </cacheField>
    <cacheField name="[DimTecnologia].[Categoría].[Categoría]" caption="Categoría" numFmtId="0" hierarchy="96" level="1">
      <sharedItems containsBlank="1" count="3">
        <s v="Ice Cream"/>
        <s v="Spreads"/>
        <m/>
      </sharedItems>
      <extLst>
        <ext xmlns:x15="http://schemas.microsoft.com/office/spreadsheetml/2010/11/main" uri="{4F2E5C28-24EA-4eb8-9CBF-B6C8F9C3D259}">
          <x15:cachedUniqueNames>
            <x15:cachedUniqueName index="0" name="[DimTecnologia].[Categoría].&amp;[Ice Cream]"/>
            <x15:cachedUniqueName index="1" name="[DimTecnologia].[Categoría].&amp;[Spreads]"/>
            <x15:cachedUniqueName index="2" name="[DimTecnologia].[Categoría].&amp;"/>
          </x15:cachedUniqueNames>
        </ext>
      </extLst>
    </cacheField>
    <cacheField name="[DimTurnos].[Turno].[Turno]" caption="Turno" numFmtId="0" hierarchy="97" level="1">
      <sharedItems count="3">
        <s v="Turno A"/>
        <s v="Turno B"/>
        <s v="Turno C"/>
      </sharedItems>
      <extLst>
        <ext xmlns:x15="http://schemas.microsoft.com/office/spreadsheetml/2010/11/main" uri="{4F2E5C28-24EA-4eb8-9CBF-B6C8F9C3D259}">
          <x15:cachedUniqueNames>
            <x15:cachedUniqueName index="0" name="[DimTurnos].[Turno].&amp;[Turno A]"/>
            <x15:cachedUniqueName index="1" name="[DimTurnos].[Turno].&amp;[Turno B]"/>
            <x15:cachedUniqueName index="2" name="[DimTurnos].[Turno].&amp;[Turno 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0"/>
        <fieldUsage x="1"/>
        <fieldUsage x="2"/>
        <fieldUsage x="3"/>
        <fieldUsage x="4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0" memberValueDatatype="130" unbalanced="0"/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0" memberValueDatatype="130" unbalanced="0"/>
    <cacheHierarchy uniqueName="[DimTecnologia].[Clasificación]" caption="Clasificación" defaultMemberUniqueName="[DimTecnologia].[Clasificación].[All]" allUniqueName="[DimTecnologia].[Clasificación].[All]" dimensionUniqueName="[DimTecnologia]" displayFolder="" count="0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2" memberValueDatatype="130" unbalanced="0">
      <fieldsUsage count="2">
        <fieldUsage x="-1"/>
        <fieldUsage x="5"/>
      </fieldsUsage>
    </cacheHierarchy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6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/>
    <cacheHierarchy uniqueName="[Measures].[MP]" caption="MP" measure="1" displayFolder="" measureGroup="FactCajas" count="0"/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/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extLst>
        <ext xmlns:x14="http://schemas.microsoft.com/office/spreadsheetml/2009/9/main" uri="{8CF416AD-EC4C-4aba-99F5-12A058AE0983}">
          <x14:cacheHierarchy flattenHierarchies="0" measuresSet="1" hierarchizeDistinct="0"/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César León" refreshedDate="42948.287816898148" createdVersion="5" refreshedVersion="6" minRefreshableVersion="3" recordCount="0" supportSubquery="1" supportAdvancedDrill="1">
  <cacheSource type="external" connectionId="14"/>
  <cacheFields count="11">
    <cacheField name="[Eficiencia].[Measures]" caption="Valores" numFmtId="0" hierarchy="188">
      <sharedItems count="3">
        <s v="OEE"/>
        <s v="MP"/>
        <s v="SP"/>
      </sharedItems>
      <extLst>
        <ext xmlns:x15="http://schemas.microsoft.com/office/spreadsheetml/2010/11/main" uri="{4F2E5C28-24EA-4eb8-9CBF-B6C8F9C3D259}">
          <x15:cachedUniqueNames>
            <x15:cachedUniqueName index="0" name="[Measures].[OEE]"/>
            <x15:cachedUniqueName index="1" name="[Measures].[MP]"/>
            <x15:cachedUniqueName index="2" name="[Measures].[SP]"/>
          </x15:cachedUniqueNames>
        </ext>
      </extLst>
    </cacheField>
    <cacheField name="[Measures].[SP]" caption="SP" numFmtId="0" hierarchy="160" level="32767"/>
    <cacheField name="[Measures].[MP]" caption="MP" numFmtId="0" hierarchy="161" level="32767"/>
    <cacheField name="[Measures].[OEE]" caption="OEE" numFmtId="0" hierarchy="169" level="32767"/>
    <cacheField name="[DimFecha].[Calendario].[Año]" caption="Año" numFmtId="0" hierarchy="1" level="1">
      <sharedItems containsSemiMixedTypes="0" containsString="0" containsNumber="1" containsInteger="1" minValue="2017" maxValue="2017" count="1">
        <n v="2017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"/>
          </x15:cachedUniqueNames>
        </ext>
      </extLst>
    </cacheField>
    <cacheField name="[DimFecha].[Calendario].[Trimestre]" caption="Trimestre" numFmtId="0" hierarchy="1" level="2">
      <sharedItems count="1">
        <s v="Q3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3]"/>
          </x15:cachedUniqueNames>
        </ext>
      </extLst>
    </cacheField>
    <cacheField name="[DimFecha].[Calendario].[Mes]" caption="Mes" numFmtId="0" hierarchy="1" level="3">
      <sharedItems containsSemiMixedTypes="0" containsNonDate="0" containsString="0"/>
    </cacheField>
    <cacheField name="[DimFecha].[Calendario].[Semana]" caption="Semana" numFmtId="0" hierarchy="1" level="4">
      <sharedItems containsSemiMixedTypes="0" containsNonDate="0" containsString="0" containsNumber="1" containsInteger="1" count="10">
        <n v="13"/>
        <n v="14"/>
        <n v="15"/>
        <n v="16"/>
        <n v="17"/>
        <n v="18"/>
        <n v="19"/>
        <n v="20"/>
        <n v="21"/>
        <n v="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"/>
            <x15:cachedUniqueName index="1" name="[DimFecha].[Calendario].[Año].&amp;[2017].&amp;[Q2].&amp;[Abril].&amp;[14]"/>
            <x15:cachedUniqueName index="2" name="[DimFecha].[Calendario].[Año].&amp;[2017].&amp;[Q2].&amp;[Abril].&amp;[15]"/>
            <x15:cachedUniqueName index="3" name="[DimFecha].[Calendario].[Año].&amp;[2017].&amp;[Q2].&amp;[Abril].&amp;[16]"/>
            <x15:cachedUniqueName index="4" name="[DimFecha].[Calendario].[Año].&amp;[2017].&amp;[Q2].&amp;[Abril].&amp;[17]"/>
            <x15:cachedUniqueName index="5" name="[DimFecha].[Calendario].[Año].&amp;[2017].&amp;[Q2].&amp;[Mayo].&amp;[18]"/>
            <x15:cachedUniqueName index="6" name="[DimFecha].[Calendario].[Año].&amp;[2017].&amp;[Q2].&amp;[Mayo].&amp;[19]"/>
            <x15:cachedUniqueName index="7" name="[DimFecha].[Calendario].[Año].&amp;[2017].&amp;[Q2].&amp;[Mayo].&amp;[20]"/>
            <x15:cachedUniqueName index="8" name="[DimFecha].[Calendario].[Año].&amp;[2017].&amp;[Q2].&amp;[Mayo].&amp;[21]"/>
            <x15:cachedUniqueName index="9" name="[DimFecha].[Calendario].[Año].&amp;[2017].&amp;[Q2].&amp;[Mayo].&amp;[22]"/>
          </x15:cachedUniqueNames>
        </ext>
      </extLst>
    </cacheField>
    <cacheField name="[DimFecha].[Calendario].[Fecha]" caption="Fecha" numFmtId="0" hierarchy="1" level="5">
      <sharedItems containsSemiMixedTypes="0" containsNonDate="0" containsString="0"/>
    </cacheField>
    <cacheField name="[DimTecnologia].[Tecnología].[Tecnología]" caption="Tecnología" numFmtId="0" hierarchy="94" level="1">
      <sharedItems containsBlank="1" count="9">
        <s v="Cakes"/>
        <s v="Cones"/>
        <s v="Cups"/>
        <s v="Extruído"/>
        <s v="Moldeados"/>
        <s v="Others"/>
        <s v="Tubs IC"/>
        <s v="Tubs SP"/>
        <m/>
      </sharedItems>
      <extLst>
        <ext xmlns:x15="http://schemas.microsoft.com/office/spreadsheetml/2010/11/main" uri="{4F2E5C28-24EA-4eb8-9CBF-B6C8F9C3D259}">
          <x15:cachedUniqueNames>
            <x15:cachedUniqueName index="0" name="[DimTecnologia].[Tecnología].&amp;[Cakes]"/>
            <x15:cachedUniqueName index="1" name="[DimTecnologia].[Tecnología].&amp;[Cones]"/>
            <x15:cachedUniqueName index="2" name="[DimTecnologia].[Tecnología].&amp;[Cups]"/>
            <x15:cachedUniqueName index="3" name="[DimTecnologia].[Tecnología].&amp;[Extruído]"/>
            <x15:cachedUniqueName index="4" name="[DimTecnologia].[Tecnología].&amp;[Moldeados]"/>
            <x15:cachedUniqueName index="5" name="[DimTecnologia].[Tecnología].&amp;[Others]"/>
            <x15:cachedUniqueName index="6" name="[DimTecnologia].[Tecnología].&amp;[Tubs IC]"/>
            <x15:cachedUniqueName index="7" name="[DimTecnologia].[Tecnología].&amp;[Tubs SP]"/>
            <x15:cachedUniqueName index="8" name="[DimTecnologia].[Tecnología].&amp;"/>
          </x15:cachedUniqueNames>
        </ext>
      </extLst>
    </cacheField>
    <cacheField name="[DimTurnos].[Turno].[Turno]" caption="Turno" numFmtId="0" hierarchy="97" level="1">
      <sharedItems count="3">
        <s v="Turno A"/>
        <s v="Turno B"/>
        <s v="Turno C"/>
      </sharedItems>
      <extLst>
        <ext xmlns:x15="http://schemas.microsoft.com/office/spreadsheetml/2010/11/main" uri="{4F2E5C28-24EA-4eb8-9CBF-B6C8F9C3D259}">
          <x15:cachedUniqueNames>
            <x15:cachedUniqueName index="0" name="[DimTurnos].[Turno].&amp;[Turno A]"/>
            <x15:cachedUniqueName index="1" name="[DimTurnos].[Turno].&amp;[Turno B]"/>
            <x15:cachedUniqueName index="2" name="[DimTurnos].[Turno].&amp;[Turno 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4"/>
        <fieldUsage x="5"/>
        <fieldUsage x="6"/>
        <fieldUsage x="7"/>
        <fieldUsage x="8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0" memberValueDatatype="130" unbalanced="0"/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2" memberValueDatatype="130" unbalanced="0">
      <fieldsUsage count="2">
        <fieldUsage x="-1"/>
        <fieldUsage x="9"/>
      </fieldsUsage>
    </cacheHierarchy>
    <cacheHierarchy uniqueName="[DimTecnologia].[Clasificación]" caption="Clasificación" defaultMemberUniqueName="[DimTecnologia].[Clasificación].[All]" allUniqueName="[DimTecnologia].[Clasificación].[All]" dimensionUniqueName="[DimTecnologia]" displayFolder="" count="0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0" memberValueDatatype="130" unbalanced="0"/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10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 oneField="1">
      <fieldsUsage count="1">
        <fieldUsage x="1"/>
      </fieldsUsage>
    </cacheHierarchy>
    <cacheHierarchy uniqueName="[Measures].[MP]" caption="MP" measure="1" displayFolder="" measureGroup="FactCajas" count="0" oneField="1">
      <fieldsUsage count="1">
        <fieldUsage x="2"/>
      </fieldsUsage>
    </cacheHierarchy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 oneField="1">
      <fieldsUsage count="1">
        <fieldUsage x="3"/>
      </fieldsUsage>
    </cacheHierarchy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fieldsUsage count="1">
        <fieldUsage x="0"/>
      </fieldsUsage>
      <extLst>
        <ext xmlns:x14="http://schemas.microsoft.com/office/spreadsheetml/2009/9/main" uri="{8CF416AD-EC4C-4aba-99F5-12A058AE0983}">
          <x14:cacheHierarchy flattenHierarchies="0" measuresSet="1" hierarchizeDistinct="0">
            <x14:setLevels count="1">
              <x14:setLevel hierarchy="-2"/>
            </x14:setLevels>
          </x14:cacheHierarchy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César León" refreshedDate="42948.287821296297" createdVersion="5" refreshedVersion="6" minRefreshableVersion="3" recordCount="0" supportSubquery="1" supportAdvancedDrill="1">
  <cacheSource type="external" connectionId="14"/>
  <cacheFields count="11">
    <cacheField name="[DimFecha].[Calendario].[Año]" caption="Año" numFmtId="0" hierarchy="1" level="1">
      <sharedItems containsSemiMixedTypes="0" containsString="0" containsNumber="1" containsInteger="1" minValue="2017" maxValue="2017" count="1">
        <n v="2017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"/>
          </x15:cachedUniqueNames>
        </ext>
      </extLst>
    </cacheField>
    <cacheField name="[DimFecha].[Calendario].[Trimestre]" caption="Trimestre" numFmtId="0" hierarchy="1" level="2">
      <sharedItems containsNonDate="0" count="1">
        <s v="Q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"/>
          </x15:cachedUniqueNames>
        </ext>
      </extLst>
    </cacheField>
    <cacheField name="[DimFecha].[Calendario].[Mes]" caption="Mes" numFmtId="0" hierarchy="1" level="3">
      <sharedItems containsSemiMixedTypes="0" containsNonDate="0" containsString="0"/>
    </cacheField>
    <cacheField name="[DimFecha].[Calendario].[Semana]" caption="Semana" numFmtId="0" hierarchy="1" level="4">
      <sharedItems containsSemiMixedTypes="0" containsNonDate="0" containsString="0"/>
    </cacheField>
    <cacheField name="[DimFecha].[Calendario].[Fecha]" caption="Fecha" numFmtId="0" hierarchy="1" level="5">
      <sharedItems containsSemiMixedTypes="0" containsNonDate="0" containsString="0"/>
    </cacheField>
    <cacheField name="[Eficiencia].[Measures]" caption="Valores" numFmtId="0" hierarchy="188">
      <sharedItems count="3">
        <s v="OEE"/>
        <s v="MP"/>
        <s v="SP"/>
      </sharedItems>
      <extLst>
        <ext xmlns:x15="http://schemas.microsoft.com/office/spreadsheetml/2010/11/main" uri="{4F2E5C28-24EA-4eb8-9CBF-B6C8F9C3D259}">
          <x15:cachedUniqueNames>
            <x15:cachedUniqueName index="0" name="[Measures].[OEE]"/>
            <x15:cachedUniqueName index="1" name="[Measures].[MP]"/>
            <x15:cachedUniqueName index="2" name="[Measures].[SP]"/>
          </x15:cachedUniqueNames>
        </ext>
      </extLst>
    </cacheField>
    <cacheField name="[Measures].[SP]" caption="SP" numFmtId="0" hierarchy="160" level="32767"/>
    <cacheField name="[Measures].[MP]" caption="MP" numFmtId="0" hierarchy="161" level="32767"/>
    <cacheField name="[Measures].[OEE]" caption="OEE" numFmtId="0" hierarchy="169" level="32767"/>
    <cacheField name="[DimLineas].[Línea].[Línea]" caption="Línea" numFmtId="0" hierarchy="6" level="1">
      <sharedItems count="11">
        <s v="Benhill"/>
        <s v="Emzo"/>
        <s v="Extrusora"/>
        <s v="Flexline"/>
        <s v="Hutamaki"/>
        <s v="Polocup"/>
        <s v="Sanduchera"/>
        <s v="Vita 12"/>
        <s v="Vita 6"/>
        <s v="Vita 8"/>
        <s v="Vita 8 N"/>
      </sharedItems>
      <extLst>
        <ext xmlns:x15="http://schemas.microsoft.com/office/spreadsheetml/2010/11/main" uri="{4F2E5C28-24EA-4eb8-9CBF-B6C8F9C3D259}">
          <x15:cachedUniqueNames>
            <x15:cachedUniqueName index="0" name="[DimLineas].[Línea].&amp;[Benhill]"/>
            <x15:cachedUniqueName index="1" name="[DimLineas].[Línea].&amp;[Emzo]"/>
            <x15:cachedUniqueName index="2" name="[DimLineas].[Línea].&amp;[Extrusora]"/>
            <x15:cachedUniqueName index="3" name="[DimLineas].[Línea].&amp;[Flexline]"/>
            <x15:cachedUniqueName index="4" name="[DimLineas].[Línea].&amp;[Hutamaki]"/>
            <x15:cachedUniqueName index="5" name="[DimLineas].[Línea].&amp;[Polocup]"/>
            <x15:cachedUniqueName index="6" name="[DimLineas].[Línea].&amp;[Sanduchera]"/>
            <x15:cachedUniqueName index="7" name="[DimLineas].[Línea].&amp;[Vita 12]"/>
            <x15:cachedUniqueName index="8" name="[DimLineas].[Línea].&amp;[Vita 6]"/>
            <x15:cachedUniqueName index="9" name="[DimLineas].[Línea].&amp;[Vita 8]"/>
            <x15:cachedUniqueName index="10" name="[DimLineas].[Línea].&amp;[Vita 8 N]"/>
          </x15:cachedUniqueNames>
        </ext>
      </extLst>
    </cacheField>
    <cacheField name="[DimTurnos].[Turno].[Turno]" caption="Turno" numFmtId="0" hierarchy="97" level="1">
      <sharedItems count="3">
        <s v="Turno A"/>
        <s v="Turno B"/>
        <s v="Turno C"/>
      </sharedItems>
      <extLst>
        <ext xmlns:x15="http://schemas.microsoft.com/office/spreadsheetml/2010/11/main" uri="{4F2E5C28-24EA-4eb8-9CBF-B6C8F9C3D259}">
          <x15:cachedUniqueNames>
            <x15:cachedUniqueName index="0" name="[DimTurnos].[Turno].&amp;[Turno A]"/>
            <x15:cachedUniqueName index="1" name="[DimTurnos].[Turno].&amp;[Turno B]"/>
            <x15:cachedUniqueName index="2" name="[DimTurnos].[Turno].&amp;[Turno 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0"/>
        <fieldUsage x="1"/>
        <fieldUsage x="2"/>
        <fieldUsage x="3"/>
        <fieldUsage x="4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2" memberValueDatatype="130" unbalanced="0">
      <fieldsUsage count="2">
        <fieldUsage x="-1"/>
        <fieldUsage x="9"/>
      </fieldsUsage>
    </cacheHierarchy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0" memberValueDatatype="130" unbalanced="0"/>
    <cacheHierarchy uniqueName="[DimTecnologia].[Clasificación]" caption="Clasificación" defaultMemberUniqueName="[DimTecnologia].[Clasificación].[All]" allUniqueName="[DimTecnologia].[Clasificación].[All]" dimensionUniqueName="[DimTecnologia]" displayFolder="" count="0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0" memberValueDatatype="130" unbalanced="0"/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10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 oneField="1">
      <fieldsUsage count="1">
        <fieldUsage x="6"/>
      </fieldsUsage>
    </cacheHierarchy>
    <cacheHierarchy uniqueName="[Measures].[MP]" caption="MP" measure="1" displayFolder="" measureGroup="FactCajas" count="0" oneField="1">
      <fieldsUsage count="1">
        <fieldUsage x="7"/>
      </fieldsUsage>
    </cacheHierarchy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 oneField="1">
      <fieldsUsage count="1">
        <fieldUsage x="8"/>
      </fieldsUsage>
    </cacheHierarchy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fieldsUsage count="1">
        <fieldUsage x="5"/>
      </fieldsUsage>
      <extLst>
        <ext xmlns:x14="http://schemas.microsoft.com/office/spreadsheetml/2009/9/main" uri="{8CF416AD-EC4C-4aba-99F5-12A058AE0983}">
          <x14:cacheHierarchy flattenHierarchies="0" measuresSet="1" hierarchizeDistinct="0">
            <x14:setLevels count="1">
              <x14:setLevel hierarchy="-2"/>
            </x14:setLevels>
          </x14:cacheHierarchy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César León" refreshedDate="42948.287835300929" createdVersion="5" refreshedVersion="6" minRefreshableVersion="3" recordCount="0" supportSubquery="1" supportAdvancedDrill="1">
  <cacheSource type="external" connectionId="14"/>
  <cacheFields count="12">
    <cacheField name="[Eficiencia].[Measures]" caption="Valores" numFmtId="0" hierarchy="188">
      <sharedItems count="3">
        <s v="OEE"/>
        <s v="MP"/>
        <s v="SP"/>
      </sharedItems>
      <extLst>
        <ext xmlns:x15="http://schemas.microsoft.com/office/spreadsheetml/2010/11/main" uri="{4F2E5C28-24EA-4eb8-9CBF-B6C8F9C3D259}">
          <x15:cachedUniqueNames>
            <x15:cachedUniqueName index="0" name="[Measures].[OEE]"/>
            <x15:cachedUniqueName index="1" name="[Measures].[MP]"/>
            <x15:cachedUniqueName index="2" name="[Measures].[SP]"/>
          </x15:cachedUniqueNames>
        </ext>
      </extLst>
    </cacheField>
    <cacheField name="[Measures].[SP]" caption="SP" numFmtId="0" hierarchy="160" level="32767"/>
    <cacheField name="[Measures].[MP]" caption="MP" numFmtId="0" hierarchy="161" level="32767"/>
    <cacheField name="[Measures].[OEE]" caption="OEE" numFmtId="0" hierarchy="169" level="32767"/>
    <cacheField name="[DimFecha].[Calendario].[Año]" caption="Año" numFmtId="0" hierarchy="1" level="1">
      <sharedItems containsSemiMixedTypes="0" containsString="0" containsNumber="1" containsInteger="1" minValue="2017" maxValue="2017" count="1">
        <n v="2017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"/>
          </x15:cachedUniqueNames>
        </ext>
      </extLst>
    </cacheField>
    <cacheField name="[DimFecha].[Calendario].[Trimestre]" caption="Trimestre" numFmtId="0" hierarchy="1" level="2">
      <sharedItems count="2">
        <s v="Q3"/>
        <s v="Q2" u="1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3]"/>
            <x15:cachedUniqueName index="1" name="[DimFecha].[Calendario].[Año].&amp;[2017].&amp;[Q2]"/>
          </x15:cachedUniqueNames>
        </ext>
      </extLst>
    </cacheField>
    <cacheField name="[DimFecha].[Calendario].[Mes]" caption="Mes" numFmtId="0" hierarchy="1" level="3">
      <sharedItems containsNonDate="0" count="3">
        <s v="Abril"/>
        <s v="Junio"/>
        <s v="Mayo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"/>
            <x15:cachedUniqueName index="1" name="[DimFecha].[Calendario].[Año].&amp;[2017].&amp;[Q2].&amp;[Junio]"/>
            <x15:cachedUniqueName index="2" name="[DimFecha].[Calendario].[Año].&amp;[2017].&amp;[Q2].&amp;[Mayo]"/>
          </x15:cachedUniqueNames>
        </ext>
      </extLst>
    </cacheField>
    <cacheField name="[DimFecha].[Calendario].[Semana]" caption="Semana" numFmtId="0" hierarchy="1" level="4">
      <sharedItems containsSemiMixedTypes="0" containsNonDate="0" containsString="0" containsNumber="1" containsInteger="1" count="14">
        <n v="13"/>
        <n v="14"/>
        <n v="15"/>
        <n v="16"/>
        <n v="17"/>
        <n v="22"/>
        <n v="23"/>
        <n v="24"/>
        <n v="25"/>
        <n v="18"/>
        <n v="19"/>
        <n v="20"/>
        <n v="21"/>
        <n v="22"/>
      </sharedItems>
      <extLst>
        <ext xmlns:x15="http://schemas.microsoft.com/office/spreadsheetml/2010/11/main" uri="{4F2E5C28-24EA-4eb8-9CBF-B6C8F9C3D259}">
          <x15:cachedUniqueNames>
            <x15:cachedUniqueName index="0" name="[DimFecha].[Calendario].[Año].&amp;[2017].&amp;[Q2].&amp;[Abril].&amp;[13]"/>
            <x15:cachedUniqueName index="1" name="[DimFecha].[Calendario].[Año].&amp;[2017].&amp;[Q2].&amp;[Abril].&amp;[14]"/>
            <x15:cachedUniqueName index="2" name="[DimFecha].[Calendario].[Año].&amp;[2017].&amp;[Q2].&amp;[Abril].&amp;[15]"/>
            <x15:cachedUniqueName index="3" name="[DimFecha].[Calendario].[Año].&amp;[2017].&amp;[Q2].&amp;[Abril].&amp;[16]"/>
            <x15:cachedUniqueName index="4" name="[DimFecha].[Calendario].[Año].&amp;[2017].&amp;[Q2].&amp;[Abril].&amp;[17]"/>
            <x15:cachedUniqueName index="5" name="[DimFecha].[Calendario].[Año].&amp;[2017].&amp;[Q2].&amp;[Junio].&amp;[22]"/>
            <x15:cachedUniqueName index="6" name="[DimFecha].[Calendario].[Año].&amp;[2017].&amp;[Q2].&amp;[Junio].&amp;[23]"/>
            <x15:cachedUniqueName index="7" name="[DimFecha].[Calendario].[Año].&amp;[2017].&amp;[Q2].&amp;[Junio].&amp;[24]"/>
            <x15:cachedUniqueName index="8" name="[DimFecha].[Calendario].[Año].&amp;[2017].&amp;[Q2].&amp;[Junio].&amp;[25]"/>
            <x15:cachedUniqueName index="9" name="[DimFecha].[Calendario].[Año].&amp;[2017].&amp;[Q2].&amp;[Mayo].&amp;[18]"/>
            <x15:cachedUniqueName index="10" name="[DimFecha].[Calendario].[Año].&amp;[2017].&amp;[Q2].&amp;[Mayo].&amp;[19]"/>
            <x15:cachedUniqueName index="11" name="[DimFecha].[Calendario].[Año].&amp;[2017].&amp;[Q2].&amp;[Mayo].&amp;[20]"/>
            <x15:cachedUniqueName index="12" name="[DimFecha].[Calendario].[Año].&amp;[2017].&amp;[Q2].&amp;[Mayo].&amp;[21]"/>
            <x15:cachedUniqueName index="13" name="[DimFecha].[Calendario].[Año].&amp;[2017].&amp;[Q2].&amp;[Mayo].&amp;[22]"/>
          </x15:cachedUniqueNames>
        </ext>
      </extLst>
    </cacheField>
    <cacheField name="[DimFecha].[Calendario].[Fecha]" caption="Fecha" numFmtId="0" hierarchy="1" level="5">
      <sharedItems containsSemiMixedTypes="0" containsNonDate="0" containsString="0"/>
    </cacheField>
    <cacheField name="[DimTecnologia].[Categoría].[Categoría]" caption="Categoría" numFmtId="0" hierarchy="96" level="1">
      <sharedItems containsBlank="1" count="3">
        <s v="Ice Cream"/>
        <s v="Spreads"/>
        <m/>
      </sharedItems>
      <extLst>
        <ext xmlns:x15="http://schemas.microsoft.com/office/spreadsheetml/2010/11/main" uri="{4F2E5C28-24EA-4eb8-9CBF-B6C8F9C3D259}">
          <x15:cachedUniqueNames>
            <x15:cachedUniqueName index="0" name="[DimTecnologia].[Categoría].&amp;[Ice Cream]"/>
            <x15:cachedUniqueName index="1" name="[DimTecnologia].[Categoría].&amp;[Spreads]"/>
            <x15:cachedUniqueName index="2" name="[DimTecnologia].[Categoría].&amp;"/>
          </x15:cachedUniqueNames>
        </ext>
      </extLst>
    </cacheField>
    <cacheField name="[DimTecnologia].[Clasificación].[Categoría]" caption="Categoría" numFmtId="0" hierarchy="95" level="1">
      <sharedItems containsBlank="1" count="3">
        <s v="Ice Cream"/>
        <s v="Spreads"/>
        <m/>
      </sharedItems>
      <extLst>
        <ext xmlns:x15="http://schemas.microsoft.com/office/spreadsheetml/2010/11/main" uri="{4F2E5C28-24EA-4eb8-9CBF-B6C8F9C3D259}">
          <x15:cachedUniqueNames>
            <x15:cachedUniqueName index="0" name="[DimTecnologia].[Clasificación].[Categoría].&amp;[Ice Cream]"/>
            <x15:cachedUniqueName index="1" name="[DimTecnologia].[Clasificación].[Categoría].&amp;[Spreads]"/>
            <x15:cachedUniqueName index="2" name="[DimTecnologia].[Clasificación].[Categoría].&amp;"/>
          </x15:cachedUniqueNames>
        </ext>
      </extLst>
    </cacheField>
    <cacheField name="[DimTecnologia].[Clasificación].[Tecnología]" caption="Tecnología" numFmtId="0" hierarchy="95" level="2">
      <sharedItems count="6">
        <s v="Cakes"/>
        <s v="Cones"/>
        <s v="Cups"/>
        <s v="Extruído"/>
        <s v="Moldeados"/>
        <s v="Tubs IC"/>
      </sharedItems>
      <extLst>
        <ext xmlns:x15="http://schemas.microsoft.com/office/spreadsheetml/2010/11/main" uri="{4F2E5C28-24EA-4eb8-9CBF-B6C8F9C3D259}">
          <x15:cachedUniqueNames>
            <x15:cachedUniqueName index="0" name="[DimTecnologia].[Clasificación].[Tecnología].&amp;[Cakes]"/>
            <x15:cachedUniqueName index="1" name="[DimTecnologia].[Clasificación].[Tecnología].&amp;[Cones]"/>
            <x15:cachedUniqueName index="2" name="[DimTecnologia].[Clasificación].[Tecnología].&amp;[Cups]"/>
            <x15:cachedUniqueName index="3" name="[DimTecnologia].[Clasificación].[Tecnología].&amp;[Extruído]"/>
            <x15:cachedUniqueName index="4" name="[DimTecnologia].[Clasificación].[Tecnología].&amp;[Moldeados]"/>
            <x15:cachedUniqueName index="5" name="[DimTecnologia].[Clasificación].[Tecnología].&amp;[Tubs IC]"/>
          </x15:cachedUniqueNames>
        </ext>
      </extLst>
    </cacheField>
  </cacheFields>
  <cacheHierarchies count="189">
    <cacheHierarchy uniqueName="[DimFecha].[Fecha]" caption="Fecha" attribute="1" time="1" defaultMemberUniqueName="[DimFecha].[Fecha].[All]" allUniqueName="[DimFecha].[Fecha].[All]" dimensionUniqueName="[DimFecha]" displayFolder="" count="0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4"/>
        <fieldUsage x="5"/>
        <fieldUsage x="6"/>
        <fieldUsage x="7"/>
        <fieldUsage x="8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0" memberValueDatatype="20" unbalanced="0"/>
    <cacheHierarchy uniqueName="[DimFecha].[Mes]" caption="Mes" attribute="1" defaultMemberUniqueName="[DimFecha].[Mes].[All]" allUniqueName="[DimFecha].[Mes].[All]" dimensionUniqueName="[DimFecha]" displayFolder="" count="0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0" memberValueDatatype="130" unbalanced="0"/>
    <cacheHierarchy uniqueName="[DimFecha].[Año]" caption="Año" attribute="1" defaultMemberUniqueName="[DimFecha].[Año].[All]" allUniqueName="[DimFecha].[Año].[All]" dimensionUniqueName="[DimFecha]" displayFolder="" count="0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0" memberValueDatatype="130" unbalanced="0"/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0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0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0" memberValueDatatype="20" unbalanced="0"/>
    <cacheHierarchy uniqueName="[DimPerdidas].[ID]" caption="ID" attribute="1" defaultMemberUniqueName="[DimPerdidas].[ID].[All]" allUniqueName="[DimPerdidas].[ID].[All]" dimensionUniqueName="[DimPerdidas]" displayFolder="" count="0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0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0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0" unbalanced="0"/>
    <cacheHierarchy uniqueName="[DimPerdidas].[Descripción]" caption="Descripción" attribute="1" defaultMemberUniqueName="[DimPerdidas].[Descripción].[All]" allUniqueName="[DimPerdidas].[Descripción].[All]" dimensionUniqueName="[DimPerdidas]" displayFolder="" count="0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0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0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0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0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0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0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0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0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0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0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0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0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0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0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0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0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0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0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0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0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0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0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0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0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0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0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0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0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0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0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0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0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0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0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0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0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0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0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0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0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0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0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0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0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0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0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0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0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0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0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0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0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0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0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0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0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0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0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0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0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0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0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0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0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0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0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0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0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0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0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0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0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0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0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0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0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0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0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0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0" memberValueDatatype="130" unbalanced="0"/>
    <cacheHierarchy uniqueName="[DimTecnologia].[Clasificación]" caption="Clasificación" defaultMemberUniqueName="[DimTecnologia].[Clasificación].[All]" allUniqueName="[DimTecnologia].[Clasificación].[All]" dimensionUniqueName="[DimTecnologia]" displayFolder="" count="3" unbalanced="0">
      <fieldsUsage count="3">
        <fieldUsage x="-1"/>
        <fieldUsage x="10"/>
        <fieldUsage x="11"/>
      </fieldsUsage>
    </cacheHierarchy>
    <cacheHierarchy uniqueName="[DimTecnologia].[Categoría]" caption="Categoría" attribute="1" defaultMemberUniqueName="[DimTecnologia].[Categoría].[All]" allUniqueName="[DimTecnologia].[Categoría].[All]" dimensionUniqueName="[DimTecnologia]" displayFolder="" count="2" memberValueDatatype="130" unbalanced="0">
      <fieldsUsage count="2">
        <fieldUsage x="-1"/>
        <fieldUsage x="9"/>
      </fieldsUsage>
    </cacheHierarchy>
    <cacheHierarchy uniqueName="[DimTurnos].[Turno]" caption="Turno" attribute="1" defaultMemberUniqueName="[DimTurnos].[Turno].[All]" allUniqueName="[DimTurnos].[Turno].[All]" dimensionUniqueName="[DimTurnos]" displayFolder="" count="0" memberValueDatatype="130" unbalanced="0"/>
    <cacheHierarchy uniqueName="[FactCajas].[Fecha]" caption="Fecha" attribute="1" time="1" defaultMemberUniqueName="[FactCajas].[Fecha].[All]" allUniqueName="[FactCajas].[Fecha].[All]" dimensionUniqueName="[FactCajas]" displayFolder="" count="0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0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0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0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0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0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0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0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0" memberValueDatatype="130" unbalanced="0"/>
    <cacheHierarchy uniqueName="[FactCajas].[ID]" caption="ID" attribute="1" defaultMemberUniqueName="[FactCajas].[ID].[All]" allUniqueName="[FactCajas].[ID].[All]" dimensionUniqueName="[FactCajas]" displayFolder="" count="0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0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0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0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0" memberValueDatatype="7" unbalanced="0"/>
    <cacheHierarchy uniqueName="[FactCajas].[Lote]" caption="Lote" attribute="1" defaultMemberUniqueName="[FactCajas].[Lote].[All]" allUniqueName="[FactCajas].[Lote].[All]" dimensionUniqueName="[FactCajas]" displayFolder="" count="0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0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0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0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0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0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0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0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0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0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0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0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0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0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0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0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0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0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0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0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0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0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0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0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0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0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0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0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0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0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0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0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0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0" memberValueDatatype="20" unbalanced="0"/>
    <cacheHierarchy uniqueName="[FactVolSAP].[ID]" caption="ID" attribute="1" defaultMemberUniqueName="[FactVolSAP].[ID].[All]" allUniqueName="[FactVolSAP].[ID].[All]" dimensionUniqueName="[FactVolSAP]" displayFolder="" count="0" memberValueDatatype="130" unbalanced="0"/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 oneField="1">
      <fieldsUsage count="1">
        <fieldUsage x="1"/>
      </fieldsUsage>
    </cacheHierarchy>
    <cacheHierarchy uniqueName="[Measures].[MP]" caption="MP" measure="1" displayFolder="" measureGroup="FactCajas" count="0" oneField="1">
      <fieldsUsage count="1">
        <fieldUsage x="2"/>
      </fieldsUsage>
    </cacheHierarchy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 oneField="1">
      <fieldsUsage count="1">
        <fieldUsage x="3"/>
      </fieldsUsage>
    </cacheHierarchy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fieldsUsage count="1">
        <fieldUsage x="0"/>
      </fieldsUsage>
      <extLst>
        <ext xmlns:x14="http://schemas.microsoft.com/office/spreadsheetml/2009/9/main" uri="{8CF416AD-EC4C-4aba-99F5-12A058AE0983}">
          <x14:cacheHierarchy flattenHierarchies="0" measuresSet="1" hierarchizeDistinct="0">
            <x14:setLevels count="1">
              <x14:setLevel hierarchy="-2"/>
            </x14:setLevels>
          </x14:cacheHierarchy>
        </ext>
      </extLst>
    </cacheHierarchy>
  </cacheHierarchies>
  <kpis count="0"/>
  <calculatedMembers count="1">
    <calculatedMember name="[Eficiencia]" mdx="{([Measures].[OEE]),([Measures].[MP]),([Measures].[SP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/>
              </x14:headers>
              <x14:rows>
                <x14:row>
                  <x14:rowItem u="[Measures].[OEE]" d="OEE"/>
                </x14:row>
                <x14:row>
                  <x14:rowItem u="[Measures].[MP]" d="MP"/>
                </x14:row>
                <x14:row>
                  <x14:rowItem u="[Measures].[SP]" d="SP"/>
                </x14:row>
              </x14:rows>
            </x14:tupleSet>
          </x14:calculatedMember>
        </ext>
      </extLst>
    </calculatedMember>
  </calculatedMembers>
  <dimensions count="14">
    <dimension name="DimFecha" uniqueName="[DimFecha]" caption="DimFecha"/>
    <dimension name="DimLineas" uniqueName="[DimLineas]" caption="DimLineas"/>
    <dimension name="DimOperarios" uniqueName="[DimOperarios]" caption="DimOperarios"/>
    <dimension name="DimPerdidas" uniqueName="[DimPerdidas]" caption="DimPerdidas"/>
    <dimension name="DimProducto_Compilatorio" uniqueName="[DimProducto_Compilatorio]" caption="DimProducto_Compilatorio"/>
    <dimension name="DimProducto_Mar2017" uniqueName="[DimProducto_Mar2017]" caption="DimProducto_Mar2017"/>
    <dimension name="DimProducto_Sep2016" uniqueName="[DimProducto_Sep2016]" caption="DimProducto_Sep2016"/>
    <dimension name="DimSemana" uniqueName="[DimSemana]" caption="DimSemana"/>
    <dimension name="DimTecnologia" uniqueName="[DimTecnologia]" caption="DimTecnologia"/>
    <dimension name="DimTurnos" uniqueName="[DimTurnos]" caption="DimTurnos"/>
    <dimension name="FactCajas" uniqueName="[FactCajas]" caption="FactCajas"/>
    <dimension name="FactParadas" uniqueName="[FactParadas]" caption="FactParadas"/>
    <dimension name="FactVolSAP" uniqueName="[FactVolSAP]" caption="FactVolSAP"/>
    <dimension measure="1" name="Measures" uniqueName="[Measures]" caption="Measures"/>
  </dimensions>
  <measureGroups count="13">
    <measureGroup name="DimFecha" caption="DimFecha"/>
    <measureGroup name="DimLineas" caption="DimLineas"/>
    <measureGroup name="DimOperarios" caption="DimOperarios"/>
    <measureGroup name="DimPerdidas" caption="DimPerdidas"/>
    <measureGroup name="DimProducto_Compilatorio" caption="DimProducto_Compilatorio"/>
    <measureGroup name="DimProducto_Mar2017" caption="DimProducto_Mar2017"/>
    <measureGroup name="DimProducto_Sep2016" caption="DimProducto_Sep2016"/>
    <measureGroup name="DimSemana" caption="DimSemana"/>
    <measureGroup name="DimTecnologia" caption="DimTecnologia"/>
    <measureGroup name="DimTurnos" caption="DimTurnos"/>
    <measureGroup name="FactCajas" caption="FactCajas"/>
    <measureGroup name="FactParadas" caption="FactParadas"/>
    <measureGroup name="FactVolSAP" caption="FactVolSAP"/>
  </measureGroups>
  <maps count="34">
    <map measureGroup="0" dimension="0"/>
    <map measureGroup="0" dimension="7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0"/>
    <map measureGroup="10" dimension="1"/>
    <map measureGroup="10" dimension="2"/>
    <map measureGroup="10" dimension="4"/>
    <map measureGroup="10" dimension="5"/>
    <map measureGroup="10" dimension="6"/>
    <map measureGroup="10" dimension="7"/>
    <map measureGroup="10" dimension="8"/>
    <map measureGroup="10" dimension="9"/>
    <map measureGroup="10" dimension="10"/>
    <map measureGroup="11" dimension="0"/>
    <map measureGroup="11" dimension="1"/>
    <map measureGroup="11" dimension="2"/>
    <map measureGroup="11" dimension="3"/>
    <map measureGroup="11" dimension="7"/>
    <map measureGroup="11" dimension="8"/>
    <map measureGroup="11" dimension="9"/>
    <map measureGroup="11" dimension="11"/>
    <map measureGroup="12" dimension="4"/>
    <map measureGroup="12" dimension="5"/>
    <map measureGroup="12" dimension="6"/>
    <map measureGroup="12" dimension="7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invalid="1" saveData="0" refreshedBy="César León" refreshedDate="42948.287835416668" createdVersion="3" refreshedVersion="6" minRefreshableVersion="3" recordCount="0" tupleCache="1" supportSubquery="1" supportAdvancedDrill="1">
  <cacheSource type="external" connectionId="14"/>
  <cacheFields count="11">
    <cacheField name="[Measures].[MeasuresLevel]" caption="MeasuresLevel" numFmtId="0" hierarchy="147">
      <sharedItems count="6">
        <s v="[Measures].[Total - Cajas]" c="Total - Cajas"/>
        <s v="[Measures].[Total - Dispersión de ingreso]" c="Total - Dispersión de ingreso"/>
        <s v="[Measures].[OEE]" c="OEE"/>
        <s v="[Measures].[SP]" c="SP"/>
        <s v="[Measures].[MP]" c="MP"/>
        <s v="[Measures].[Total - Minutos/Paradas]" c="Total - Minutos/Paradas"/>
      </sharedItems>
    </cacheField>
    <cacheField name="[DimFecha].[Calendario].[Año]" caption="Año" numFmtId="0" hierarchy="1" level="1">
      <sharedItems containsSemiMixedTypes="0" containsString="0"/>
    </cacheField>
    <cacheField name="[DimFecha].[Calendario].[Trimestre]" caption="Trimestre" numFmtId="0" hierarchy="1" level="2">
      <sharedItems containsSemiMixedTypes="0" containsString="0"/>
    </cacheField>
    <cacheField name="[DimFecha].[Calendario].[Mes]" caption="Mes" numFmtId="0" hierarchy="1" level="3">
      <sharedItems count="2">
        <s v="[DimFecha].[Calendario].[Año].&amp;[2017].&amp;[Q3].&amp;[Julio]" c="Julio"/>
        <s v="[DimFecha].[Calendario].[Año].&amp;[2017].&amp;[Q3].&amp;[Agosto]" c="Agosto"/>
      </sharedItems>
    </cacheField>
    <cacheField name="[DimFecha].[Calendario].[Semana]" caption="Semana" numFmtId="0" hierarchy="1" level="4">
      <sharedItems containsSemiMixedTypes="0" containsString="0"/>
    </cacheField>
    <cacheField name="[DimFecha].[Calendario].[Fecha]" caption="Fecha" numFmtId="0" hierarchy="1" level="5">
      <sharedItems count="4">
        <s v="[DimFecha].[Calendario].[Año].&amp;[2017].&amp;[Q3].&amp;[Julio].&amp;[30].&amp;[2017-07-28T00:00:00]" c="28/07/2017"/>
        <s v="[DimFecha].[Calendario].[Año].&amp;[2017].&amp;[Q3].&amp;[Julio].&amp;[30].&amp;[2017-07-26T00:00:00]" c="26/07/2017"/>
        <s v="[DimFecha].[Calendario].[Año].&amp;[2017].&amp;[Q3].&amp;[Agosto].&amp;[31].&amp;[2017-08-01T00:00:00]" c="01/08/2017"/>
        <s v="[DimFecha].[Calendario].[Año].&amp;[2017].&amp;[Q3].&amp;[Julio].&amp;[30].&amp;[2017-07-29T00:00:00]" c="29/07/2017"/>
      </sharedItems>
    </cacheField>
    <cacheField name="[DimLineas].[Línea].[Línea]" caption="Línea" numFmtId="0" hierarchy="6" level="1">
      <sharedItems count="11">
        <s v="[DimLineas].[Línea].&amp;[Hutamaki]" c="Hutamaki"/>
        <s v="[DimLineas].[Línea].&amp;[Emzo]" c="Emzo"/>
        <s v="[DimLineas].[Línea].&amp;[Benhill]" c="Benhill"/>
        <s v="[DimLineas].[Línea].&amp;[Extrusora]" c="Extrusora"/>
        <s v="[DimLineas].[Línea].&amp;[Polocup]" c="Polocup"/>
        <s v="[DimLineas].[Línea].&amp;[Sanduchera]" c="Sanduchera"/>
        <s v="[DimLineas].[Línea].&amp;[Flexline]" c="Flexline"/>
        <s v="[DimLineas].[Línea].&amp;[Vita 6]" c="Vita 6"/>
        <s v="[DimLineas].[Línea].&amp;[Vita 8]" c="Vita 8"/>
        <s v="[DimLineas].[Línea].&amp;[Vita 8 N]" c="Vita 8 N"/>
        <s v="[DimLineas].[Línea].&amp;[Vita 12]" c="Vita 12"/>
      </sharedItems>
    </cacheField>
    <cacheField name="[DimTurnos].[Turno].[Turno]" caption="Turno" numFmtId="0" hierarchy="97" level="1">
      <sharedItems count="1">
        <s v="[DimTurnos].[Turno].&amp;[Turno B]" c="Turno B"/>
      </sharedItems>
    </cacheField>
    <cacheField name="[DimTecnologia].[Categoría].[Categoría]" caption="Categoría" numFmtId="0" hierarchy="96" level="1">
      <sharedItems count="2">
        <s v="[DimTecnologia].[Categoría].&amp;[Spreads]" c="Spreads"/>
        <s v="[DimTecnologia].[Categoría].&amp;[Ice Cream]" c="Ice Cream"/>
      </sharedItems>
    </cacheField>
    <cacheField name="[DimPerdidas].[Niveles].[Pérdida]" caption="Pérdida" numFmtId="0" hierarchy="13" level="1">
      <sharedItems containsSemiMixedTypes="0" containsString="0"/>
    </cacheField>
    <cacheField name="[DimPerdidas].[Niveles].[Sub-Pérdida]" caption="Sub-Pérdida" numFmtId="0" hierarchy="13" level="2">
      <sharedItems count="14">
        <s v="[DimPerdidas].[Niveles].[Sub-Pérdida].&amp;[Reducciones de Velocidad]" c="Reducciones de Velocidad"/>
        <s v="[DimPerdidas].[Niveles].[Sub-Pérdida].&amp;[Limpieza y Sanitización]" c="Limpieza y Sanitización"/>
        <s v="[DimPerdidas].[Niveles].[Sub-Pérdida].&amp;[Breaks]" c="Breaks"/>
        <s v="[DimPerdidas].[Niveles].[Sub-Pérdida].&amp;[Cambio de Piezas]" c="Cambio de Piezas"/>
        <s v="[DimPerdidas].[Niveles].[Sub-Pérdida].&amp;[Falta de Operadores]" c="Falta de Operadores"/>
        <s v="[DimPerdidas].[Niveles].[Sub-Pérdida].&amp;[Disponibilidad de Materiales en la Línea/Site]" c="Disponibilidad de Materiales en la Línea/Site"/>
        <s v="[DimPerdidas].[Niveles].[Sub-Pérdida].&amp;[Mantenimiento Planeado]" c="Mantenimiento Planeado"/>
        <s v="[DimPerdidas].[Niveles].[Sub-Pérdida].&amp;[Medición y Ajuste]" c="Medición y Ajuste"/>
        <s v="[DimPerdidas].[Niveles].[Sub-Pérdida].&amp;[Pequeñas Paradas]" c="Pequeñas Paradas"/>
        <s v="[DimPerdidas].[Niveles].[Sub-Pérdida].&amp;[Falla de equipos]" c="Falla de equipos"/>
        <s v="[DimPerdidas].[Niveles].[Sub-Pérdida].&amp;[Falla en área de procesos]" c="Falla en área de procesos"/>
        <s v="[DimPerdidas].[Niveles].[Sub-Pérdida].&amp;[Defectos de Calidad]" c="Defectos de Calidad"/>
        <s v="[DimPerdidas].[Niveles].[Sub-Pérdida].&amp;[Change Over]" c="Change Over"/>
        <s v="[DimPerdidas].[Niveles].[Sub-Pérdida].&amp;[Preparación y Cierre de Línea]" c="Preparación y Cierre de Línea"/>
      </sharedItems>
    </cacheField>
  </cacheFields>
  <cacheHierarchies count="190">
    <cacheHierarchy uniqueName="[DimFecha].[Fecha]" caption="Fecha" attribute="1" time="1" defaultMemberUniqueName="[DimFecha].[Fecha].[All]" allUniqueName="[DimFecha].[Fecha].[All]" dimensionUniqueName="[DimFecha]" displayFolder="" count="2" memberValueDatatype="7" unbalanced="0"/>
    <cacheHierarchy uniqueName="[DimFecha].[Calendario]" caption="Calendario" defaultMemberUniqueName="[DimFecha].[Calendario].[All]" allUniqueName="[DimFecha].[Calendario].[All]" dimensionUniqueName="[DimFecha]" displayFolder="" count="6" unbalanced="0">
      <fieldsUsage count="6">
        <fieldUsage x="-1"/>
        <fieldUsage x="1"/>
        <fieldUsage x="2"/>
        <fieldUsage x="3"/>
        <fieldUsage x="4"/>
        <fieldUsage x="5"/>
      </fieldsUsage>
    </cacheHierarchy>
    <cacheHierarchy uniqueName="[DimFecha].[Semana]" caption="Semana" attribute="1" defaultMemberUniqueName="[DimFecha].[Semana].[All]" allUniqueName="[DimFecha].[Semana].[All]" dimensionUniqueName="[DimFecha]" displayFolder="" count="2" memberValueDatatype="20" unbalanced="0"/>
    <cacheHierarchy uniqueName="[DimFecha].[Mes]" caption="Mes" attribute="1" defaultMemberUniqueName="[DimFecha].[Mes].[All]" allUniqueName="[DimFecha].[Mes].[All]" dimensionUniqueName="[DimFecha]" displayFolder="" count="2" memberValueDatatype="130" unbalanced="0"/>
    <cacheHierarchy uniqueName="[DimFecha].[Trimestre]" caption="Trimestre" attribute="1" defaultMemberUniqueName="[DimFecha].[Trimestre].[All]" allUniqueName="[DimFecha].[Trimestre].[All]" dimensionUniqueName="[DimFecha]" displayFolder="" count="2" memberValueDatatype="130" unbalanced="0"/>
    <cacheHierarchy uniqueName="[DimFecha].[Año]" caption="Año" attribute="1" defaultMemberUniqueName="[DimFecha].[Año].[All]" allUniqueName="[DimFecha].[Año].[All]" dimensionUniqueName="[DimFecha]" displayFolder="" count="2" memberValueDatatype="20" unbalanced="0"/>
    <cacheHierarchy uniqueName="[DimLineas].[Línea]" caption="Línea" attribute="1" defaultMemberUniqueName="[DimLineas].[Línea].[All]" allUniqueName="[DimLineas].[Línea].[All]" dimensionUniqueName="[DimLineas]" displayFolder="" count="2" memberValueDatatype="130" unbalanced="0">
      <fieldsUsage count="2">
        <fieldUsage x="-1"/>
        <fieldUsage x="6"/>
      </fieldsUsage>
    </cacheHierarchy>
    <cacheHierarchy uniqueName="[DimLineas].[Puesto de Trabajo]" caption="Puesto de Trabajo" attribute="1" defaultMemberUniqueName="[DimLineas].[Puesto de Trabajo].[All]" allUniqueName="[DimLineas].[Puesto de Trabajo].[All]" dimensionUniqueName="[DimLineas]" displayFolder="" count="2" memberValueDatatype="20" unbalanced="0"/>
    <cacheHierarchy uniqueName="[DimOperarios].[Nombre]" caption="Nombre" attribute="1" defaultMemberUniqueName="[DimOperarios].[Nombre].[All]" allUniqueName="[DimOperarios].[Nombre].[All]" dimensionUniqueName="[DimOperarios]" displayFolder="" count="2" memberValueDatatype="130" unbalanced="0"/>
    <cacheHierarchy uniqueName="[DimOperarios].[ID]" caption="ID" attribute="1" defaultMemberUniqueName="[DimOperarios].[ID].[All]" allUniqueName="[DimOperarios].[ID].[All]" dimensionUniqueName="[DimOperarios]" displayFolder="" count="2" memberValueDatatype="20" unbalanced="0"/>
    <cacheHierarchy uniqueName="[DimPerdidas].[ID]" caption="ID" attribute="1" defaultMemberUniqueName="[DimPerdidas].[ID].[All]" allUniqueName="[DimPerdidas].[ID].[All]" dimensionUniqueName="[DimPerdidas]" displayFolder="" count="2" memberValueDatatype="130" unbalanced="0"/>
    <cacheHierarchy uniqueName="[DimPerdidas].[Sub-Código]" caption="Sub-Código" attribute="1" defaultMemberUniqueName="[DimPerdidas].[Sub-Código].[All]" allUniqueName="[DimPerdidas].[Sub-Código].[All]" dimensionUniqueName="[DimPerdidas]" displayFolder="" count="2" memberValueDatatype="130" unbalanced="0"/>
    <cacheHierarchy uniqueName="[DimPerdidas].[Código]" caption="Código" attribute="1" defaultMemberUniqueName="[DimPerdidas].[Código].[All]" allUniqueName="[DimPerdidas].[Código].[All]" dimensionUniqueName="[DimPerdidas]" displayFolder="" count="2" memberValueDatatype="130" unbalanced="0"/>
    <cacheHierarchy uniqueName="[DimPerdidas].[Niveles]" caption="Niveles" defaultMemberUniqueName="[DimPerdidas].[Niveles].[All]" allUniqueName="[DimPerdidas].[Niveles].[All]" dimensionUniqueName="[DimPerdidas]" displayFolder="" count="4" unbalanced="0">
      <fieldsUsage count="3">
        <fieldUsage x="-1"/>
        <fieldUsage x="9"/>
        <fieldUsage x="10"/>
      </fieldsUsage>
    </cacheHierarchy>
    <cacheHierarchy uniqueName="[DimPerdidas].[Descripción]" caption="Descripción" attribute="1" defaultMemberUniqueName="[DimPerdidas].[Descripción].[All]" allUniqueName="[DimPerdidas].[Descripción].[All]" dimensionUniqueName="[DimPerdidas]" displayFolder="" count="2" memberValueDatatype="130" unbalanced="0"/>
    <cacheHierarchy uniqueName="[DimPerdidas].[Sub-Pérdida]" caption="Sub-Pérdida" attribute="1" defaultMemberUniqueName="[DimPerdidas].[Sub-Pérdida].[All]" allUniqueName="[DimPerdidas].[Sub-Pérdida].[All]" dimensionUniqueName="[DimPerdidas]" displayFolder="" count="2" memberValueDatatype="130" unbalanced="0"/>
    <cacheHierarchy uniqueName="[DimPerdidas].[Pérdida]" caption="Pérdida" attribute="1" defaultMemberUniqueName="[DimPerdidas].[Pérdida].[All]" allUniqueName="[DimPerdidas].[Pérdida].[All]" dimensionUniqueName="[DimPerdidas]" displayFolder="" count="2" memberValueDatatype="130" unbalanced="0"/>
    <cacheHierarchy uniqueName="[DimProducto_Compilatorio].[Centro]" caption="Centro" attribute="1" defaultMemberUniqueName="[DimProducto_Compilatorio].[Centro].[All]" allUniqueName="[DimProducto_Compilatorio].[Centro].[All]" dimensionUniqueName="[DimProducto_Compilatorio]" displayFolder="" count="2" memberValueDatatype="20" unbalanced="0"/>
    <cacheHierarchy uniqueName="[DimProducto_Compilatorio].[Estatus]" caption="Estatus" attribute="1" defaultMemberUniqueName="[DimProducto_Compilatorio].[Estatus].[All]" allUniqueName="[DimProducto_Compilatorio].[Estatus].[All]" dimensionUniqueName="[DimProducto_Compilatorio]" displayFolder="" count="2" memberValueDatatype="130" unbalanced="0"/>
    <cacheHierarchy uniqueName="[DimProducto_Compilatorio].[Código  SAP]" caption="Código  SAP" attribute="1" defaultMemberUniqueName="[DimProducto_Compilatorio].[Código  SAP].[All]" allUniqueName="[DimProducto_Compilatorio].[Código  SAP].[All]" dimensionUniqueName="[DimProducto_Compilatorio]" displayFolder="" count="2" memberValueDatatype="130" unbalanced="0"/>
    <cacheHierarchy uniqueName="[DimProducto_Compilatorio].[Versión]" caption="Versión" attribute="1" defaultMemberUniqueName="[DimProducto_Compilatorio].[Versión].[All]" allUniqueName="[DimProducto_Compilatorio].[Versión].[All]" dimensionUniqueName="[DimProducto_Compilatorio]" displayFolder="" count="2" memberValueDatatype="20" unbalanced="0"/>
    <cacheHierarchy uniqueName="[DimProducto_Compilatorio].[ID]" caption="ID" attribute="1" defaultMemberUniqueName="[DimProducto_Compilatorio].[ID].[All]" allUniqueName="[DimProducto_Compilatorio].[ID].[All]" dimensionUniqueName="[DimProducto_Compilatorio]" displayFolder="" count="2" memberValueDatatype="130" unbalanced="0"/>
    <cacheHierarchy uniqueName="[DimProducto_Compilatorio].[Línea de Envasado]" caption="Línea de Envasado" attribute="1" defaultMemberUniqueName="[DimProducto_Compilatorio].[Línea de Envasado].[All]" allUniqueName="[DimProducto_Compilatorio].[Línea de Envasado].[All]" dimensionUniqueName="[DimProducto_Compilatorio]" displayFolder="" count="2" memberValueDatatype="130" unbalanced="0"/>
    <cacheHierarchy uniqueName="[DimProducto_Compilatorio].[# de Moldes]" caption="# de Moldes" attribute="1" defaultMemberUniqueName="[DimProducto_Compilatorio].[# de Moldes].[All]" allUniqueName="[DimProducto_Compilatorio].[# de Moldes].[All]" dimensionUniqueName="[DimProducto_Compilatorio]" displayFolder="" count="2" memberValueDatatype="130" unbalanced="0"/>
    <cacheHierarchy uniqueName="[DimProducto_Compilatorio].[Tecnología]" caption="Tecnología" attribute="1" defaultMemberUniqueName="[DimProducto_Compilatorio].[Tecnología].[All]" allUniqueName="[DimProducto_Compilatorio].[Tecnología].[All]" dimensionUniqueName="[DimProducto_Compilatorio]" displayFolder="" count="2" memberValueDatatype="130" unbalanced="0"/>
    <cacheHierarchy uniqueName="[DimProducto_Compilatorio].[Puesto de Trabajo]" caption="Puesto de Trabajo" attribute="1" defaultMemberUniqueName="[DimProducto_Compilatorio].[Puesto de Trabajo].[All]" allUniqueName="[DimProducto_Compilatorio].[Puesto de Trabajo].[All]" dimensionUniqueName="[DimProducto_Compilatorio]" displayFolder="" count="2" memberValueDatatype="20" unbalanced="0"/>
    <cacheHierarchy uniqueName="[DimProducto_Compilatorio].[Alm de Consumo]" caption="Alm de Consumo" attribute="1" defaultMemberUniqueName="[DimProducto_Compilatorio].[Alm de Consumo].[All]" allUniqueName="[DimProducto_Compilatorio].[Alm de Consumo].[All]" dimensionUniqueName="[DimProducto_Compilatorio]" displayFolder="" count="2" memberValueDatatype="130" unbalanced="0"/>
    <cacheHierarchy uniqueName="[DimProducto_Compilatorio].[Tipo de Orden]" caption="Tipo de Orden" attribute="1" defaultMemberUniqueName="[DimProducto_Compilatorio].[Tipo de Orden].[All]" allUniqueName="[DimProducto_Compilatorio].[Tipo de Orden].[All]" dimensionUniqueName="[DimProducto_Compilatorio]" displayFolder="" count="2" memberValueDatatype="130" unbalanced="0"/>
    <cacheHierarchy uniqueName="[DimProducto_Compilatorio].[Descripción]" caption="Descripción" attribute="1" defaultMemberUniqueName="[DimProducto_Compilatorio].[Descripción].[All]" allUniqueName="[DimProducto_Compilatorio].[Descripción].[All]" dimensionUniqueName="[DimProducto_Compilatorio]" displayFolder="" count="2" memberValueDatatype="130" unbalanced="0"/>
    <cacheHierarchy uniqueName="[DimProducto_Compilatorio].[GPM]" caption="GPM" attribute="1" defaultMemberUniqueName="[DimProducto_Compilatorio].[GPM].[All]" allUniqueName="[DimProducto_Compilatorio].[GPM].[All]" dimensionUniqueName="[DimProducto_Compilatorio]" displayFolder="" count="2" memberValueDatatype="5" unbalanced="0"/>
    <cacheHierarchy uniqueName="[DimProducto_Compilatorio].[UN/GP]" caption="UN/GP" attribute="1" defaultMemberUniqueName="[DimProducto_Compilatorio].[UN/GP].[All]" allUniqueName="[DimProducto_Compilatorio].[UN/GP].[All]" dimensionUniqueName="[DimProducto_Compilatorio]" displayFolder="" count="2" memberValueDatatype="20" unbalanced="0"/>
    <cacheHierarchy uniqueName="[DimProducto_Compilatorio].[UN/MIN]" caption="UN/MIN" attribute="1" defaultMemberUniqueName="[DimProducto_Compilatorio].[UN/MIN].[All]" allUniqueName="[DimProducto_Compilatorio].[UN/MIN].[All]" dimensionUniqueName="[DimProducto_Compilatorio]" displayFolder="" count="2" memberValueDatatype="5" unbalanced="0"/>
    <cacheHierarchy uniqueName="[DimProducto_Compilatorio].[VOL/UN (L)]" caption="VOL/UN (L)" attribute="1" defaultMemberUniqueName="[DimProducto_Compilatorio].[VOL/UN (L)].[All]" allUniqueName="[DimProducto_Compilatorio].[VOL/UN (L)].[All]" dimensionUniqueName="[DimProducto_Compilatorio]" displayFolder="" count="2" memberValueDatatype="5" unbalanced="0"/>
    <cacheHierarchy uniqueName="[DimProducto_Compilatorio].[UN/CAJA]" caption="UN/CAJA" attribute="1" defaultMemberUniqueName="[DimProducto_Compilatorio].[UN/CAJA].[All]" allUniqueName="[DimProducto_Compilatorio].[UN/CAJA].[All]" dimensionUniqueName="[DimProducto_Compilatorio]" displayFolder="" count="2" memberValueDatatype="20" unbalanced="0"/>
    <cacheHierarchy uniqueName="[DimProducto_Compilatorio].[NEW  OEE (%)]" caption="NEW  OEE (%)" attribute="1" defaultMemberUniqueName="[DimProducto_Compilatorio].[NEW  OEE (%)].[All]" allUniqueName="[DimProducto_Compilatorio].[NEW  OEE (%)].[All]" dimensionUniqueName="[DimProducto_Compilatorio]" displayFolder="" count="2" memberValueDatatype="5" unbalanced="0"/>
    <cacheHierarchy uniqueName="[DimProducto_Compilatorio].[Cajas/ Hora con eficiencia]" caption="Cajas/ Hora con eficiencia" attribute="1" defaultMemberUniqueName="[DimProducto_Compilatorio].[Cajas/ Hora con eficiencia].[All]" allUniqueName="[DimProducto_Compilatorio].[Cajas/ Hora con eficiencia].[All]" dimensionUniqueName="[DimProducto_Compilatorio]" displayFolder="" count="2" memberValueDatatype="5" unbalanced="0"/>
    <cacheHierarchy uniqueName="[DimProducto_Compilatorio].[Cajas/Hora sin eficiencia]" caption="Cajas/Hora sin eficiencia" attribute="1" defaultMemberUniqueName="[DimProducto_Compilatorio].[Cajas/Hora sin eficiencia].[All]" allUniqueName="[DimProducto_Compilatorio].[Cajas/Hora sin eficiencia].[All]" dimensionUniqueName="[DimProducto_Compilatorio]" displayFolder="" count="2" memberValueDatatype="5" unbalanced="0"/>
    <cacheHierarchy uniqueName="[DimProducto_Compilatorio].[Litros/Hora con eficiencia]" caption="Litros/Hora con eficiencia" attribute="1" defaultMemberUniqueName="[DimProducto_Compilatorio].[Litros/Hora con eficiencia].[All]" allUniqueName="[DimProducto_Compilatorio].[Litros/Hora con eficiencia].[All]" dimensionUniqueName="[DimProducto_Compilatorio]" displayFolder="" count="2" memberValueDatatype="5" unbalanced="0"/>
    <cacheHierarchy uniqueName="[DimProducto_Compilatorio].[Litros/Hora sin eficiencia]" caption="Litros/Hora sin eficiencia" attribute="1" defaultMemberUniqueName="[DimProducto_Compilatorio].[Litros/Hora sin eficiencia].[All]" allUniqueName="[DimProducto_Compilatorio].[Litros/Hora sin eficiencia].[All]" dimensionUniqueName="[DimProducto_Compilatorio]" displayFolder="" count="2" memberValueDatatype="5" unbalanced="0"/>
    <cacheHierarchy uniqueName="[DimProducto_Compilatorio].[TK´s x SKU´s]" caption="TK´s x SKU´s" attribute="1" defaultMemberUniqueName="[DimProducto_Compilatorio].[TK´s x SKU´s].[All]" allUniqueName="[DimProducto_Compilatorio].[TK´s x SKU´s].[All]" dimensionUniqueName="[DimProducto_Compilatorio]" displayFolder="" count="2" memberValueDatatype="20" unbalanced="0"/>
    <cacheHierarchy uniqueName="[DimProducto_Compilatorio].[Unds x Pallets]" caption="Unds x Pallets" attribute="1" defaultMemberUniqueName="[DimProducto_Compilatorio].[Unds x Pallets].[All]" allUniqueName="[DimProducto_Compilatorio].[Unds x Pallets].[All]" dimensionUniqueName="[DimProducto_Compilatorio]" displayFolder="" count="2" memberValueDatatype="20" unbalanced="0"/>
    <cacheHierarchy uniqueName="[DimProducto_Compilatorio].[Lit ó Kg x Caja]" caption="Lit ó Kg x Caja" attribute="1" defaultMemberUniqueName="[DimProducto_Compilatorio].[Lit ó Kg x Caja].[All]" allUniqueName="[DimProducto_Compilatorio].[Lit ó Kg x Caja].[All]" dimensionUniqueName="[DimProducto_Compilatorio]" displayFolder="" count="2" memberValueDatatype="5" unbalanced="0"/>
    <cacheHierarchy uniqueName="[DimProducto_Compilatorio].[Categoría]" caption="Categoría" attribute="1" defaultMemberUniqueName="[DimProducto_Compilatorio].[Categoría].[All]" allUniqueName="[DimProducto_Compilatorio].[Categoría].[All]" dimensionUniqueName="[DimProducto_Compilatorio]" displayFolder="" count="2" memberValueDatatype="130" unbalanced="0"/>
    <cacheHierarchy uniqueName="[DimProducto_Mar2017].[Centro]" caption="Centro" attribute="1" defaultMemberUniqueName="[DimProducto_Mar2017].[Centro].[All]" allUniqueName="[DimProducto_Mar2017].[Centro].[All]" dimensionUniqueName="[DimProducto_Mar2017]" displayFolder="" count="2" memberValueDatatype="20" unbalanced="0"/>
    <cacheHierarchy uniqueName="[DimProducto_Mar2017].[Estatus]" caption="Estatus" attribute="1" defaultMemberUniqueName="[DimProducto_Mar2017].[Estatus].[All]" allUniqueName="[DimProducto_Mar2017].[Estatus].[All]" dimensionUniqueName="[DimProducto_Mar2017]" displayFolder="" count="2" memberValueDatatype="130" unbalanced="0"/>
    <cacheHierarchy uniqueName="[DimProducto_Mar2017].[Código  SAP]" caption="Código  SAP" attribute="1" defaultMemberUniqueName="[DimProducto_Mar2017].[Código  SAP].[All]" allUniqueName="[DimProducto_Mar2017].[Código  SAP].[All]" dimensionUniqueName="[DimProducto_Mar2017]" displayFolder="" count="2" memberValueDatatype="20" unbalanced="0"/>
    <cacheHierarchy uniqueName="[DimProducto_Mar2017].[Versión]" caption="Versión" attribute="1" defaultMemberUniqueName="[DimProducto_Mar2017].[Versión].[All]" allUniqueName="[DimProducto_Mar2017].[Versión].[All]" dimensionUniqueName="[DimProducto_Mar2017]" displayFolder="" count="2" memberValueDatatype="20" unbalanced="0"/>
    <cacheHierarchy uniqueName="[DimProducto_Mar2017].[ID]" caption="ID" attribute="1" defaultMemberUniqueName="[DimProducto_Mar2017].[ID].[All]" allUniqueName="[DimProducto_Mar2017].[ID].[All]" dimensionUniqueName="[DimProducto_Mar2017]" displayFolder="" count="2" memberValueDatatype="130" unbalanced="0"/>
    <cacheHierarchy uniqueName="[DimProducto_Mar2017].[Línea de Envasado]" caption="Línea de Envasado" attribute="1" defaultMemberUniqueName="[DimProducto_Mar2017].[Línea de Envasado].[All]" allUniqueName="[DimProducto_Mar2017].[Línea de Envasado].[All]" dimensionUniqueName="[DimProducto_Mar2017]" displayFolder="" count="2" memberValueDatatype="130" unbalanced="0"/>
    <cacheHierarchy uniqueName="[DimProducto_Mar2017].[# de Moldes]" caption="# de Moldes" attribute="1" defaultMemberUniqueName="[DimProducto_Mar2017].[# de Moldes].[All]" allUniqueName="[DimProducto_Mar2017].[# de Moldes].[All]" dimensionUniqueName="[DimProducto_Mar2017]" displayFolder="" count="2" memberValueDatatype="130" unbalanced="0"/>
    <cacheHierarchy uniqueName="[DimProducto_Mar2017].[Tecnología]" caption="Tecnología" attribute="1" defaultMemberUniqueName="[DimProducto_Mar2017].[Tecnología].[All]" allUniqueName="[DimProducto_Mar2017].[Tecnología].[All]" dimensionUniqueName="[DimProducto_Mar2017]" displayFolder="" count="2" memberValueDatatype="130" unbalanced="0"/>
    <cacheHierarchy uniqueName="[DimProducto_Mar2017].[Puesto de Trabajo]" caption="Puesto de Trabajo" attribute="1" defaultMemberUniqueName="[DimProducto_Mar2017].[Puesto de Trabajo].[All]" allUniqueName="[DimProducto_Mar2017].[Puesto de Trabajo].[All]" dimensionUniqueName="[DimProducto_Mar2017]" displayFolder="" count="2" memberValueDatatype="20" unbalanced="0"/>
    <cacheHierarchy uniqueName="[DimProducto_Mar2017].[Alm de Consumo]" caption="Alm de Consumo" attribute="1" defaultMemberUniqueName="[DimProducto_Mar2017].[Alm de Consumo].[All]" allUniqueName="[DimProducto_Mar2017].[Alm de Consumo].[All]" dimensionUniqueName="[DimProducto_Mar2017]" displayFolder="" count="2" memberValueDatatype="130" unbalanced="0"/>
    <cacheHierarchy uniqueName="[DimProducto_Mar2017].[Tipo de Orden]" caption="Tipo de Orden" attribute="1" defaultMemberUniqueName="[DimProducto_Mar2017].[Tipo de Orden].[All]" allUniqueName="[DimProducto_Mar2017].[Tipo de Orden].[All]" dimensionUniqueName="[DimProducto_Mar2017]" displayFolder="" count="2" memberValueDatatype="130" unbalanced="0"/>
    <cacheHierarchy uniqueName="[DimProducto_Mar2017].[Descripción]" caption="Descripción" attribute="1" defaultMemberUniqueName="[DimProducto_Mar2017].[Descripción].[All]" allUniqueName="[DimProducto_Mar2017].[Descripción].[All]" dimensionUniqueName="[DimProducto_Mar2017]" displayFolder="" count="2" memberValueDatatype="130" unbalanced="0"/>
    <cacheHierarchy uniqueName="[DimProducto_Mar2017].[GPM]" caption="GPM" attribute="1" defaultMemberUniqueName="[DimProducto_Mar2017].[GPM].[All]" allUniqueName="[DimProducto_Mar2017].[GPM].[All]" dimensionUniqueName="[DimProducto_Mar2017]" displayFolder="" count="2" memberValueDatatype="5" unbalanced="0"/>
    <cacheHierarchy uniqueName="[DimProducto_Mar2017].[UN/GP]" caption="UN/GP" attribute="1" defaultMemberUniqueName="[DimProducto_Mar2017].[UN/GP].[All]" allUniqueName="[DimProducto_Mar2017].[UN/GP].[All]" dimensionUniqueName="[DimProducto_Mar2017]" displayFolder="" count="2" memberValueDatatype="20" unbalanced="0"/>
    <cacheHierarchy uniqueName="[DimProducto_Mar2017].[UN/MIN]" caption="UN/MIN" attribute="1" defaultMemberUniqueName="[DimProducto_Mar2017].[UN/MIN].[All]" allUniqueName="[DimProducto_Mar2017].[UN/MIN].[All]" dimensionUniqueName="[DimProducto_Mar2017]" displayFolder="" count="2" memberValueDatatype="5" unbalanced="0"/>
    <cacheHierarchy uniqueName="[DimProducto_Mar2017].[VOL/UN (L)]" caption="VOL/UN (L)" attribute="1" defaultMemberUniqueName="[DimProducto_Mar2017].[VOL/UN (L)].[All]" allUniqueName="[DimProducto_Mar2017].[VOL/UN (L)].[All]" dimensionUniqueName="[DimProducto_Mar2017]" displayFolder="" count="2" memberValueDatatype="5" unbalanced="0"/>
    <cacheHierarchy uniqueName="[DimProducto_Mar2017].[UN/CAJA]" caption="UN/CAJA" attribute="1" defaultMemberUniqueName="[DimProducto_Mar2017].[UN/CAJA].[All]" allUniqueName="[DimProducto_Mar2017].[UN/CAJA].[All]" dimensionUniqueName="[DimProducto_Mar2017]" displayFolder="" count="2" memberValueDatatype="20" unbalanced="0"/>
    <cacheHierarchy uniqueName="[DimProducto_Mar2017].[NEW  OEE (%)]" caption="NEW  OEE (%)" attribute="1" defaultMemberUniqueName="[DimProducto_Mar2017].[NEW  OEE (%)].[All]" allUniqueName="[DimProducto_Mar2017].[NEW  OEE (%)].[All]" dimensionUniqueName="[DimProducto_Mar2017]" displayFolder="" count="2" memberValueDatatype="5" unbalanced="0"/>
    <cacheHierarchy uniqueName="[DimProducto_Mar2017].[Cajas/ Hora con eficiencia]" caption="Cajas/ Hora con eficiencia" attribute="1" defaultMemberUniqueName="[DimProducto_Mar2017].[Cajas/ Hora con eficiencia].[All]" allUniqueName="[DimProducto_Mar2017].[Cajas/ Hora con eficiencia].[All]" dimensionUniqueName="[DimProducto_Mar2017]" displayFolder="" count="2" memberValueDatatype="5" unbalanced="0"/>
    <cacheHierarchy uniqueName="[DimProducto_Mar2017].[Cajas/Hora sin eficiencia]" caption="Cajas/Hora sin eficiencia" attribute="1" defaultMemberUniqueName="[DimProducto_Mar2017].[Cajas/Hora sin eficiencia].[All]" allUniqueName="[DimProducto_Mar2017].[Cajas/Hora sin eficiencia].[All]" dimensionUniqueName="[DimProducto_Mar2017]" displayFolder="" count="2" memberValueDatatype="5" unbalanced="0"/>
    <cacheHierarchy uniqueName="[DimProducto_Mar2017].[Litros/Hora con eficiencia]" caption="Litros/Hora con eficiencia" attribute="1" defaultMemberUniqueName="[DimProducto_Mar2017].[Litros/Hora con eficiencia].[All]" allUniqueName="[DimProducto_Mar2017].[Litros/Hora con eficiencia].[All]" dimensionUniqueName="[DimProducto_Mar2017]" displayFolder="" count="2" memberValueDatatype="5" unbalanced="0"/>
    <cacheHierarchy uniqueName="[DimProducto_Mar2017].[Litros/Hora sin eficiencia]" caption="Litros/Hora sin eficiencia" attribute="1" defaultMemberUniqueName="[DimProducto_Mar2017].[Litros/Hora sin eficiencia].[All]" allUniqueName="[DimProducto_Mar2017].[Litros/Hora sin eficiencia].[All]" dimensionUniqueName="[DimProducto_Mar2017]" displayFolder="" count="2" memberValueDatatype="5" unbalanced="0"/>
    <cacheHierarchy uniqueName="[DimProducto_Mar2017].[TK´s x SKU´s]" caption="TK´s x SKU´s" attribute="1" defaultMemberUniqueName="[DimProducto_Mar2017].[TK´s x SKU´s].[All]" allUniqueName="[DimProducto_Mar2017].[TK´s x SKU´s].[All]" dimensionUniqueName="[DimProducto_Mar2017]" displayFolder="" count="2" memberValueDatatype="20" unbalanced="0"/>
    <cacheHierarchy uniqueName="[DimProducto_Mar2017].[Unds x Pallets]" caption="Unds x Pallets" attribute="1" defaultMemberUniqueName="[DimProducto_Mar2017].[Unds x Pallets].[All]" allUniqueName="[DimProducto_Mar2017].[Unds x Pallets].[All]" dimensionUniqueName="[DimProducto_Mar2017]" displayFolder="" count="2" memberValueDatatype="20" unbalanced="0"/>
    <cacheHierarchy uniqueName="[DimProducto_Mar2017].[Lit ó Kg x Caja]" caption="Lit ó Kg x Caja" attribute="1" defaultMemberUniqueName="[DimProducto_Mar2017].[Lit ó Kg x Caja].[All]" allUniqueName="[DimProducto_Mar2017].[Lit ó Kg x Caja].[All]" dimensionUniqueName="[DimProducto_Mar2017]" displayFolder="" count="2" memberValueDatatype="5" unbalanced="0"/>
    <cacheHierarchy uniqueName="[DimProducto_Sep2016].[Centro]" caption="Centro" attribute="1" defaultMemberUniqueName="[DimProducto_Sep2016].[Centro].[All]" allUniqueName="[DimProducto_Sep2016].[Centro].[All]" dimensionUniqueName="[DimProducto_Sep2016]" displayFolder="" count="2" memberValueDatatype="20" unbalanced="0"/>
    <cacheHierarchy uniqueName="[DimProducto_Sep2016].[Estatus]" caption="Estatus" attribute="1" defaultMemberUniqueName="[DimProducto_Sep2016].[Estatus].[All]" allUniqueName="[DimProducto_Sep2016].[Estatus].[All]" dimensionUniqueName="[DimProducto_Sep2016]" displayFolder="" count="2" memberValueDatatype="130" unbalanced="0"/>
    <cacheHierarchy uniqueName="[DimProducto_Sep2016].[Código  SAP]" caption="Código  SAP" attribute="1" defaultMemberUniqueName="[DimProducto_Sep2016].[Código  SAP].[All]" allUniqueName="[DimProducto_Sep2016].[Código  SAP].[All]" dimensionUniqueName="[DimProducto_Sep2016]" displayFolder="" count="2" memberValueDatatype="20" unbalanced="0"/>
    <cacheHierarchy uniqueName="[DimProducto_Sep2016].[Versión]" caption="Versión" attribute="1" defaultMemberUniqueName="[DimProducto_Sep2016].[Versión].[All]" allUniqueName="[DimProducto_Sep2016].[Versión].[All]" dimensionUniqueName="[DimProducto_Sep2016]" displayFolder="" count="2" memberValueDatatype="20" unbalanced="0"/>
    <cacheHierarchy uniqueName="[DimProducto_Sep2016].[ID]" caption="ID" attribute="1" defaultMemberUniqueName="[DimProducto_Sep2016].[ID].[All]" allUniqueName="[DimProducto_Sep2016].[ID].[All]" dimensionUniqueName="[DimProducto_Sep2016]" displayFolder="" count="2" memberValueDatatype="130" unbalanced="0"/>
    <cacheHierarchy uniqueName="[DimProducto_Sep2016].[Línea de Envasado]" caption="Línea de Envasado" attribute="1" defaultMemberUniqueName="[DimProducto_Sep2016].[Línea de Envasado].[All]" allUniqueName="[DimProducto_Sep2016].[Línea de Envasado].[All]" dimensionUniqueName="[DimProducto_Sep2016]" displayFolder="" count="2" memberValueDatatype="130" unbalanced="0"/>
    <cacheHierarchy uniqueName="[DimProducto_Sep2016].[# de Moldes]" caption="# de Moldes" attribute="1" defaultMemberUniqueName="[DimProducto_Sep2016].[# de Moldes].[All]" allUniqueName="[DimProducto_Sep2016].[# de Moldes].[All]" dimensionUniqueName="[DimProducto_Sep2016]" displayFolder="" count="2" memberValueDatatype="130" unbalanced="0"/>
    <cacheHierarchy uniqueName="[DimProducto_Sep2016].[Tecnología]" caption="Tecnología" attribute="1" defaultMemberUniqueName="[DimProducto_Sep2016].[Tecnología].[All]" allUniqueName="[DimProducto_Sep2016].[Tecnología].[All]" dimensionUniqueName="[DimProducto_Sep2016]" displayFolder="" count="2" memberValueDatatype="130" unbalanced="0"/>
    <cacheHierarchy uniqueName="[DimProducto_Sep2016].[Puesto de Trabajo]" caption="Puesto de Trabajo" attribute="1" defaultMemberUniqueName="[DimProducto_Sep2016].[Puesto de Trabajo].[All]" allUniqueName="[DimProducto_Sep2016].[Puesto de Trabajo].[All]" dimensionUniqueName="[DimProducto_Sep2016]" displayFolder="" count="2" memberValueDatatype="20" unbalanced="0"/>
    <cacheHierarchy uniqueName="[DimProducto_Sep2016].[Alm de Consumo]" caption="Alm de Consumo" attribute="1" defaultMemberUniqueName="[DimProducto_Sep2016].[Alm de Consumo].[All]" allUniqueName="[DimProducto_Sep2016].[Alm de Consumo].[All]" dimensionUniqueName="[DimProducto_Sep2016]" displayFolder="" count="2" memberValueDatatype="130" unbalanced="0"/>
    <cacheHierarchy uniqueName="[DimProducto_Sep2016].[Tipo de Orden]" caption="Tipo de Orden" attribute="1" defaultMemberUniqueName="[DimProducto_Sep2016].[Tipo de Orden].[All]" allUniqueName="[DimProducto_Sep2016].[Tipo de Orden].[All]" dimensionUniqueName="[DimProducto_Sep2016]" displayFolder="" count="2" memberValueDatatype="130" unbalanced="0"/>
    <cacheHierarchy uniqueName="[DimProducto_Sep2016].[Descripción]" caption="Descripción" attribute="1" defaultMemberUniqueName="[DimProducto_Sep2016].[Descripción].[All]" allUniqueName="[DimProducto_Sep2016].[Descripción].[All]" dimensionUniqueName="[DimProducto_Sep2016]" displayFolder="" count="2" memberValueDatatype="130" unbalanced="0"/>
    <cacheHierarchy uniqueName="[DimProducto_Sep2016].[GPM]" caption="GPM" attribute="1" defaultMemberUniqueName="[DimProducto_Sep2016].[GPM].[All]" allUniqueName="[DimProducto_Sep2016].[GPM].[All]" dimensionUniqueName="[DimProducto_Sep2016]" displayFolder="" count="2" memberValueDatatype="5" unbalanced="0"/>
    <cacheHierarchy uniqueName="[DimProducto_Sep2016].[UN/GP]" caption="UN/GP" attribute="1" defaultMemberUniqueName="[DimProducto_Sep2016].[UN/GP].[All]" allUniqueName="[DimProducto_Sep2016].[UN/GP].[All]" dimensionUniqueName="[DimProducto_Sep2016]" displayFolder="" count="2" memberValueDatatype="20" unbalanced="0"/>
    <cacheHierarchy uniqueName="[DimProducto_Sep2016].[UN/MIN]" caption="UN/MIN" attribute="1" defaultMemberUniqueName="[DimProducto_Sep2016].[UN/MIN].[All]" allUniqueName="[DimProducto_Sep2016].[UN/MIN].[All]" dimensionUniqueName="[DimProducto_Sep2016]" displayFolder="" count="2" memberValueDatatype="5" unbalanced="0"/>
    <cacheHierarchy uniqueName="[DimProducto_Sep2016].[VOL/UN (L)]" caption="VOL/UN (L)" attribute="1" defaultMemberUniqueName="[DimProducto_Sep2016].[VOL/UN (L)].[All]" allUniqueName="[DimProducto_Sep2016].[VOL/UN (L)].[All]" dimensionUniqueName="[DimProducto_Sep2016]" displayFolder="" count="2" memberValueDatatype="5" unbalanced="0"/>
    <cacheHierarchy uniqueName="[DimProducto_Sep2016].[UN/CAJA]" caption="UN/CAJA" attribute="1" defaultMemberUniqueName="[DimProducto_Sep2016].[UN/CAJA].[All]" allUniqueName="[DimProducto_Sep2016].[UN/CAJA].[All]" dimensionUniqueName="[DimProducto_Sep2016]" displayFolder="" count="2" memberValueDatatype="20" unbalanced="0"/>
    <cacheHierarchy uniqueName="[DimProducto_Sep2016].[NEW  OEE (%)]" caption="NEW  OEE (%)" attribute="1" defaultMemberUniqueName="[DimProducto_Sep2016].[NEW  OEE (%)].[All]" allUniqueName="[DimProducto_Sep2016].[NEW  OEE (%)].[All]" dimensionUniqueName="[DimProducto_Sep2016]" displayFolder="" count="2" memberValueDatatype="5" unbalanced="0"/>
    <cacheHierarchy uniqueName="[DimProducto_Sep2016].[Cajas/ Hora con eficiencia]" caption="Cajas/ Hora con eficiencia" attribute="1" defaultMemberUniqueName="[DimProducto_Sep2016].[Cajas/ Hora con eficiencia].[All]" allUniqueName="[DimProducto_Sep2016].[Cajas/ Hora con eficiencia].[All]" dimensionUniqueName="[DimProducto_Sep2016]" displayFolder="" count="2" memberValueDatatype="5" unbalanced="0"/>
    <cacheHierarchy uniqueName="[DimProducto_Sep2016].[Cajas/Hora sin eficiencia]" caption="Cajas/Hora sin eficiencia" attribute="1" defaultMemberUniqueName="[DimProducto_Sep2016].[Cajas/Hora sin eficiencia].[All]" allUniqueName="[DimProducto_Sep2016].[Cajas/Hora sin eficiencia].[All]" dimensionUniqueName="[DimProducto_Sep2016]" displayFolder="" count="2" memberValueDatatype="5" unbalanced="0"/>
    <cacheHierarchy uniqueName="[DimProducto_Sep2016].[Litros/Hora con eficiencia]" caption="Litros/Hora con eficiencia" attribute="1" defaultMemberUniqueName="[DimProducto_Sep2016].[Litros/Hora con eficiencia].[All]" allUniqueName="[DimProducto_Sep2016].[Litros/Hora con eficiencia].[All]" dimensionUniqueName="[DimProducto_Sep2016]" displayFolder="" count="2" memberValueDatatype="5" unbalanced="0"/>
    <cacheHierarchy uniqueName="[DimProducto_Sep2016].[Litros/Hora sin eficiencia]" caption="Litros/Hora sin eficiencia" attribute="1" defaultMemberUniqueName="[DimProducto_Sep2016].[Litros/Hora sin eficiencia].[All]" allUniqueName="[DimProducto_Sep2016].[Litros/Hora sin eficiencia].[All]" dimensionUniqueName="[DimProducto_Sep2016]" displayFolder="" count="2" memberValueDatatype="5" unbalanced="0"/>
    <cacheHierarchy uniqueName="[DimProducto_Sep2016].[TK´s x SKU´s]" caption="TK´s x SKU´s" attribute="1" defaultMemberUniqueName="[DimProducto_Sep2016].[TK´s x SKU´s].[All]" allUniqueName="[DimProducto_Sep2016].[TK´s x SKU´s].[All]" dimensionUniqueName="[DimProducto_Sep2016]" displayFolder="" count="2" memberValueDatatype="20" unbalanced="0"/>
    <cacheHierarchy uniqueName="[DimProducto_Sep2016].[Unds x Pallets]" caption="Unds x Pallets" attribute="1" defaultMemberUniqueName="[DimProducto_Sep2016].[Unds x Pallets].[All]" allUniqueName="[DimProducto_Sep2016].[Unds x Pallets].[All]" dimensionUniqueName="[DimProducto_Sep2016]" displayFolder="" count="2" memberValueDatatype="20" unbalanced="0"/>
    <cacheHierarchy uniqueName="[DimProducto_Sep2016].[Lit ó Kg x Caja]" caption="Lit ó Kg x Caja" attribute="1" defaultMemberUniqueName="[DimProducto_Sep2016].[Lit ó Kg x Caja].[All]" allUniqueName="[DimProducto_Sep2016].[Lit ó Kg x Caja].[All]" dimensionUniqueName="[DimProducto_Sep2016]" displayFolder="" count="2" memberValueDatatype="5" unbalanced="0"/>
    <cacheHierarchy uniqueName="[DimSemana].[Semana]" caption="Semana" attribute="1" defaultMemberUniqueName="[DimSemana].[Semana].[All]" allUniqueName="[DimSemana].[Semana].[All]" dimensionUniqueName="[DimSemana]" displayFolder="" count="2" memberValueDatatype="20" unbalanced="0"/>
    <cacheHierarchy uniqueName="[DimTecnologia].[Tecnología]" caption="Tecnología" attribute="1" defaultMemberUniqueName="[DimTecnologia].[Tecnología].[All]" allUniqueName="[DimTecnologia].[Tecnología].[All]" dimensionUniqueName="[DimTecnologia]" displayFolder="" count="2" memberValueDatatype="130" unbalanced="0"/>
    <cacheHierarchy uniqueName="[DimTecnologia].[Clasificación]" caption="Clasificación" defaultMemberUniqueName="[DimTecnologia].[Clasificación].[All]" allUniqueName="[DimTecnologia].[Clasificación].[All]" dimensionUniqueName="[DimTecnologia]" displayFolder="" count="3" unbalanced="0"/>
    <cacheHierarchy uniqueName="[DimTecnologia].[Categoría]" caption="Categoría" attribute="1" defaultMemberUniqueName="[DimTecnologia].[Categoría].[All]" allUniqueName="[DimTecnologia].[Categoría].[All]" dimensionUniqueName="[DimTecnologia]" displayFolder="" count="2" memberValueDatatype="130" unbalanced="0">
      <fieldsUsage count="2">
        <fieldUsage x="-1"/>
        <fieldUsage x="8"/>
      </fieldsUsage>
    </cacheHierarchy>
    <cacheHierarchy uniqueName="[DimTurnos].[Turno]" caption="Turno" attribute="1" defaultMemberUniqueName="[DimTurnos].[Turno].[All]" allUniqueName="[DimTurnos].[Turno].[All]" dimensionUniqueName="[DimTurnos]" displayFolder="" count="2" memberValueDatatype="130" unbalanced="0">
      <fieldsUsage count="2">
        <fieldUsage x="-1"/>
        <fieldUsage x="7"/>
      </fieldsUsage>
    </cacheHierarchy>
    <cacheHierarchy uniqueName="[FactCajas].[Fecha]" caption="Fecha" attribute="1" time="1" defaultMemberUniqueName="[FactCajas].[Fecha].[All]" allUniqueName="[FactCajas].[Fecha].[All]" dimensionUniqueName="[FactCajas]" displayFolder="" count="2" memberValueDatatype="7" unbalanced="0"/>
    <cacheHierarchy uniqueName="[FactCajas].[Línea]" caption="Línea" attribute="1" defaultMemberUniqueName="[FactCajas].[Línea].[All]" allUniqueName="[FactCajas].[Línea].[All]" dimensionUniqueName="[FactCajas]" displayFolder="" count="2" memberValueDatatype="130" unbalanced="0"/>
    <cacheHierarchy uniqueName="[FactCajas].[Tecnología]" caption="Tecnología" attribute="1" defaultMemberUniqueName="[FactCajas].[Tecnología].[All]" allUniqueName="[FactCajas].[Tecnología].[All]" dimensionUniqueName="[FactCajas]" displayFolder="" count="2" memberValueDatatype="130" unbalanced="0"/>
    <cacheHierarchy uniqueName="[FactCajas].[Categoría]" caption="Categoría" attribute="1" defaultMemberUniqueName="[FactCajas].[Categoría].[All]" allUniqueName="[FactCajas].[Categoría].[All]" dimensionUniqueName="[FactCajas]" displayFolder="" count="2" memberValueDatatype="130" unbalanced="0"/>
    <cacheHierarchy uniqueName="[FactCajas].[Turno]" caption="Turno" attribute="1" defaultMemberUniqueName="[FactCajas].[Turno].[All]" allUniqueName="[FactCajas].[Turno].[All]" dimensionUniqueName="[FactCajas]" displayFolder="" count="2" memberValueDatatype="130" unbalanced="0"/>
    <cacheHierarchy uniqueName="[FactCajas].[ID Operador]" caption="ID Operador" attribute="1" defaultMemberUniqueName="[FactCajas].[ID Operador].[All]" allUniqueName="[FactCajas].[ID Operador].[All]" dimensionUniqueName="[FactCajas]" displayFolder="" count="2" memberValueDatatype="20" unbalanced="0"/>
    <cacheHierarchy uniqueName="[FactCajas].[Operador]" caption="Operador" attribute="1" defaultMemberUniqueName="[FactCajas].[Operador].[All]" allUniqueName="[FactCajas].[Operador].[All]" dimensionUniqueName="[FactCajas]" displayFolder="" count="2" memberValueDatatype="130" unbalanced="0"/>
    <cacheHierarchy uniqueName="[FactCajas].[Código SAP]" caption="Código SAP" attribute="1" defaultMemberUniqueName="[FactCajas].[Código SAP].[All]" allUniqueName="[FactCajas].[Código SAP].[All]" dimensionUniqueName="[FactCajas]" displayFolder="" count="2" memberValueDatatype="20" unbalanced="0"/>
    <cacheHierarchy uniqueName="[FactCajas].[Versión]" caption="Versión" attribute="1" defaultMemberUniqueName="[FactCajas].[Versión].[All]" allUniqueName="[FactCajas].[Versión].[All]" dimensionUniqueName="[FactCajas]" displayFolder="" count="2" memberValueDatatype="130" unbalanced="0"/>
    <cacheHierarchy uniqueName="[FactCajas].[ID]" caption="ID" attribute="1" defaultMemberUniqueName="[FactCajas].[ID].[All]" allUniqueName="[FactCajas].[ID].[All]" dimensionUniqueName="[FactCajas]" displayFolder="" count="2" memberValueDatatype="130" unbalanced="0"/>
    <cacheHierarchy uniqueName="[FactCajas].[Producto]" caption="Producto" attribute="1" defaultMemberUniqueName="[FactCajas].[Producto].[All]" allUniqueName="[FactCajas].[Producto].[All]" dimensionUniqueName="[FactCajas]" displayFolder="" count="2" memberValueDatatype="130" unbalanced="0"/>
    <cacheHierarchy uniqueName="[FactCajas].[Cajas registradas]" caption="Cajas registradas" attribute="1" defaultMemberUniqueName="[FactCajas].[Cajas registradas].[All]" allUniqueName="[FactCajas].[Cajas registradas].[All]" dimensionUniqueName="[FactCajas]" displayFolder="" count="2" memberValueDatatype="130" unbalanced="0"/>
    <cacheHierarchy uniqueName="[FactCajas].[Inicio de Turno]" caption="Inicio de Turno" attribute="1" time="1" defaultMemberUniqueName="[FactCajas].[Inicio de Turno].[All]" allUniqueName="[FactCajas].[Inicio de Turno].[All]" dimensionUniqueName="[FactCajas]" displayFolder="" count="2" memberValueDatatype="7" unbalanced="0"/>
    <cacheHierarchy uniqueName="[FactCajas].[Fin de Turno]" caption="Fin de Turno" attribute="1" time="1" defaultMemberUniqueName="[FactCajas].[Fin de Turno].[All]" allUniqueName="[FactCajas].[Fin de Turno].[All]" dimensionUniqueName="[FactCajas]" displayFolder="" count="2" memberValueDatatype="7" unbalanced="0"/>
    <cacheHierarchy uniqueName="[FactCajas].[Lote]" caption="Lote" attribute="1" defaultMemberUniqueName="[FactCajas].[Lote].[All]" allUniqueName="[FactCajas].[Lote].[All]" dimensionUniqueName="[FactCajas]" displayFolder="" count="2" memberValueDatatype="130" unbalanced="0"/>
    <cacheHierarchy uniqueName="[FactCajas].[Duración del turno]" caption="Duración del turno" attribute="1" defaultMemberUniqueName="[FactCajas].[Duración del turno].[All]" allUniqueName="[FactCajas].[Duración del turno].[All]" dimensionUniqueName="[FactCajas]" displayFolder="" count="2" memberValueDatatype="5" unbalanced="0"/>
    <cacheHierarchy uniqueName="[FactCajas].[Desperdicio]" caption="Desperdicio" attribute="1" defaultMemberUniqueName="[FactCajas].[Desperdicio].[All]" allUniqueName="[FactCajas].[Desperdicio].[All]" dimensionUniqueName="[FactCajas]" displayFolder="" count="2" memberValueDatatype="130" unbalanced="0"/>
    <cacheHierarchy uniqueName="[FactCajas].[Value Operating Time Teórico]" caption="Value Operating Time Teórico" attribute="1" defaultMemberUniqueName="[FactCajas].[Value Operating Time Teórico].[All]" allUniqueName="[FactCajas].[Value Operating Time Teórico].[All]" dimensionUniqueName="[FactCajas]" displayFolder="" count="2" memberValueDatatype="5" unbalanced="0"/>
    <cacheHierarchy uniqueName="[FactCajas].[Diferencia por reportar]" caption="Diferencia por reportar" attribute="1" defaultMemberUniqueName="[FactCajas].[Diferencia por reportar].[All]" allUniqueName="[FactCajas].[Diferencia por reportar].[All]" dimensionUniqueName="[FactCajas]" displayFolder="" count="2" memberValueDatatype="5" unbalanced="0"/>
    <cacheHierarchy uniqueName="[FactCajas].[Paradas/Turno]" caption="Paradas/Turno" attribute="1" defaultMemberUniqueName="[FactCajas].[Paradas/Turno].[All]" allUniqueName="[FactCajas].[Paradas/Turno].[All]" dimensionUniqueName="[FactCajas]" displayFolder="" count="2" memberValueDatatype="5" unbalanced="0"/>
    <cacheHierarchy uniqueName="[FactCajas].[Dispersión de ingreso]" caption="Dispersión de ingreso" attribute="1" defaultMemberUniqueName="[FactCajas].[Dispersión de ingreso].[All]" allUniqueName="[FactCajas].[Dispersión de ingreso].[All]" dimensionUniqueName="[FactCajas]" displayFolder="" count="2" memberValueDatatype="5" unbalanced="0"/>
    <cacheHierarchy uniqueName="[FactParadas].[Fecha]" caption="Fecha" attribute="1" time="1" defaultMemberUniqueName="[FactParadas].[Fecha].[All]" allUniqueName="[FactParadas].[Fecha].[All]" dimensionUniqueName="[FactParadas]" displayFolder="" count="2" memberValueDatatype="7" unbalanced="0"/>
    <cacheHierarchy uniqueName="[FactParadas].[Línea]" caption="Línea" attribute="1" defaultMemberUniqueName="[FactParadas].[Línea].[All]" allUniqueName="[FactParadas].[Línea].[All]" dimensionUniqueName="[FactParadas]" displayFolder="" count="2" memberValueDatatype="130" unbalanced="0"/>
    <cacheHierarchy uniqueName="[FactParadas].[Tecnología]" caption="Tecnología" attribute="1" defaultMemberUniqueName="[FactParadas].[Tecnología].[All]" allUniqueName="[FactParadas].[Tecnología].[All]" dimensionUniqueName="[FactParadas]" displayFolder="" count="2" memberValueDatatype="130" unbalanced="0"/>
    <cacheHierarchy uniqueName="[FactParadas].[Categoría]" caption="Categoría" attribute="1" defaultMemberUniqueName="[FactParadas].[Categoría].[All]" allUniqueName="[FactParadas].[Categoría].[All]" dimensionUniqueName="[FactParadas]" displayFolder="" count="2" memberValueDatatype="130" unbalanced="0"/>
    <cacheHierarchy uniqueName="[FactParadas].[Turno]" caption="Turno" attribute="1" defaultMemberUniqueName="[FactParadas].[Turno].[All]" allUniqueName="[FactParadas].[Turno].[All]" dimensionUniqueName="[FactParadas]" displayFolder="" count="2" memberValueDatatype="130" unbalanced="0"/>
    <cacheHierarchy uniqueName="[FactParadas].[ID Operador]" caption="ID Operador" attribute="1" defaultMemberUniqueName="[FactParadas].[ID Operador].[All]" allUniqueName="[FactParadas].[ID Operador].[All]" dimensionUniqueName="[FactParadas]" displayFolder="" count="2" memberValueDatatype="20" unbalanced="0"/>
    <cacheHierarchy uniqueName="[FactParadas].[Operador]" caption="Operador" attribute="1" defaultMemberUniqueName="[FactParadas].[Operador].[All]" allUniqueName="[FactParadas].[Operador].[All]" dimensionUniqueName="[FactParadas]" displayFolder="" count="2" memberValueDatatype="130" unbalanced="0"/>
    <cacheHierarchy uniqueName="[FactParadas].[Código de Parada]" caption="Código de Parada" attribute="1" defaultMemberUniqueName="[FactParadas].[Código de Parada].[All]" allUniqueName="[FactParadas].[Código de Parada].[All]" dimensionUniqueName="[FactParadas]" displayFolder="" count="2" memberValueDatatype="130" unbalanced="0"/>
    <cacheHierarchy uniqueName="[FactParadas].[Inicio de Parada]" caption="Inicio de Parada" attribute="1" time="1" defaultMemberUniqueName="[FactParadas].[Inicio de Parada].[All]" allUniqueName="[FactParadas].[Inicio de Parada].[All]" dimensionUniqueName="[FactParadas]" displayFolder="" count="2" memberValueDatatype="7" unbalanced="0"/>
    <cacheHierarchy uniqueName="[FactParadas].[Fin de Parada]" caption="Fin de Parada" attribute="1" time="1" defaultMemberUniqueName="[FactParadas].[Fin de Parada].[All]" allUniqueName="[FactParadas].[Fin de Parada].[All]" dimensionUniqueName="[FactParadas]" displayFolder="" count="2" memberValueDatatype="7" unbalanced="0"/>
    <cacheHierarchy uniqueName="[FactParadas].[Descripción de parada]" caption="Descripción de parada" attribute="1" defaultMemberUniqueName="[FactParadas].[Descripción de parada].[All]" allUniqueName="[FactParadas].[Descripción de parada].[All]" dimensionUniqueName="[FactParadas]" displayFolder="" count="2" memberValueDatatype="130" unbalanced="0"/>
    <cacheHierarchy uniqueName="[FactParadas].[Sistema afectado]" caption="Sistema afectado" attribute="1" defaultMemberUniqueName="[FactParadas].[Sistema afectado].[All]" allUniqueName="[FactParadas].[Sistema afectado].[All]" dimensionUniqueName="[FactParadas]" displayFolder="" count="2" memberValueDatatype="130" unbalanced="0"/>
    <cacheHierarchy uniqueName="[FactParadas].[Subsistema afectado]" caption="Subsistema afectado" attribute="1" defaultMemberUniqueName="[FactParadas].[Subsistema afectado].[All]" allUniqueName="[FactParadas].[Subsistema afectado].[All]" dimensionUniqueName="[FactParadas]" displayFolder="" count="2" memberValueDatatype="130" unbalanced="0"/>
    <cacheHierarchy uniqueName="[FactParadas].[Componente afectado]" caption="Componente afectado" attribute="1" defaultMemberUniqueName="[FactParadas].[Componente afectado].[All]" allUniqueName="[FactParadas].[Componente afectado].[All]" dimensionUniqueName="[FactParadas]" displayFolder="" count="2" memberValueDatatype="130" unbalanced="0"/>
    <cacheHierarchy uniqueName="[FactParadas].[Pérdida]" caption="Pérdida" attribute="1" defaultMemberUniqueName="[FactParadas].[Pérdida].[All]" allUniqueName="[FactParadas].[Pérdida].[All]" dimensionUniqueName="[FactParadas]" displayFolder="" count="2" memberValueDatatype="130" unbalanced="0"/>
    <cacheHierarchy uniqueName="[FactParadas].[Duración de la parada]" caption="Duración de la parada" attribute="1" defaultMemberUniqueName="[FactParadas].[Duración de la parada].[All]" allUniqueName="[FactParadas].[Duración de la parada].[All]" dimensionUniqueName="[FactParadas]" displayFolder="" count="2" memberValueDatatype="5" unbalanced="0"/>
    <cacheHierarchy uniqueName="[FactParadas].[Diferencia]" caption="Diferencia" attribute="1" defaultMemberUniqueName="[FactParadas].[Diferencia].[All]" allUniqueName="[FactParadas].[Diferencia].[All]" dimensionUniqueName="[FactParadas]" displayFolder="" count="2" memberValueDatatype="5" unbalanced="0"/>
    <cacheHierarchy uniqueName="[FactVolSAP].[SEMANA]" caption="SEMANA" attribute="1" defaultMemberUniqueName="[FactVolSAP].[SEMANA].[All]" allUniqueName="[FactVolSAP].[SEMANA].[All]" dimensionUniqueName="[FactVolSAP]" displayFolder="" count="2" memberValueDatatype="20" unbalanced="0"/>
    <cacheHierarchy uniqueName="[FactVolSAP].[CÓD PT]" caption="CÓD PT" attribute="1" defaultMemberUniqueName="[FactVolSAP].[CÓD PT].[All]" allUniqueName="[FactVolSAP].[CÓD PT].[All]" dimensionUniqueName="[FactVolSAP]" displayFolder="" count="2" memberValueDatatype="20" unbalanced="0"/>
    <cacheHierarchy uniqueName="[FactVolSAP].[TEXTO]" caption="TEXTO" attribute="1" defaultMemberUniqueName="[FactVolSAP].[TEXTO].[All]" allUniqueName="[FactVolSAP].[TEXTO].[All]" dimensionUniqueName="[FactVolSAP]" displayFolder="" count="2" memberValueDatatype="130" unbalanced="0"/>
    <cacheHierarchy uniqueName="[FactVolSAP].[TIPO ORDEN]" caption="TIPO ORDEN" attribute="1" defaultMemberUniqueName="[FactVolSAP].[TIPO ORDEN].[All]" allUniqueName="[FactVolSAP].[TIPO ORDEN].[All]" dimensionUniqueName="[FactVolSAP]" displayFolder="" count="2" memberValueDatatype="130" unbalanced="0"/>
    <cacheHierarchy uniqueName="[FactVolSAP].[CENTRO]" caption="CENTRO" attribute="1" defaultMemberUniqueName="[FactVolSAP].[CENTRO].[All]" allUniqueName="[FactVolSAP].[CENTRO].[All]" dimensionUniqueName="[FactVolSAP]" displayFolder="" count="2" memberValueDatatype="20" unbalanced="0"/>
    <cacheHierarchy uniqueName="[FactVolSAP].[VERSIÓN]" caption="VERSIÓN" attribute="1" defaultMemberUniqueName="[FactVolSAP].[VERSIÓN].[All]" allUniqueName="[FactVolSAP].[VERSIÓN].[All]" dimensionUniqueName="[FactVolSAP]" displayFolder="" count="2" memberValueDatatype="20" unbalanced="0"/>
    <cacheHierarchy uniqueName="[FactVolSAP].[LÍNEA]" caption="LÍNEA" attribute="1" defaultMemberUniqueName="[FactVolSAP].[LÍNEA].[All]" allUniqueName="[FactVolSAP].[LÍNEA].[All]" dimensionUniqueName="[FactVolSAP]" displayFolder="" count="2" memberValueDatatype="20" unbalanced="0"/>
    <cacheHierarchy uniqueName="[FactVolSAP].[CANTIDAD ORDEN]" caption="CANTIDAD ORDEN" attribute="1" defaultMemberUniqueName="[FactVolSAP].[CANTIDAD ORDEN].[All]" allUniqueName="[FactVolSAP].[CANTIDAD ORDEN].[All]" dimensionUniqueName="[FactVolSAP]" displayFolder="" count="2" memberValueDatatype="20" unbalanced="0"/>
    <cacheHierarchy uniqueName="[FactVolSAP].[CANTIDAD ENTREGADA]" caption="CANTIDAD ENTREGADA" attribute="1" defaultMemberUniqueName="[FactVolSAP].[CANTIDAD ENTREGADA].[All]" allUniqueName="[FactVolSAP].[CANTIDAD ENTREGADA].[All]" dimensionUniqueName="[FactVolSAP]" displayFolder="" count="2" memberValueDatatype="20" unbalanced="0"/>
    <cacheHierarchy uniqueName="[FactVolSAP].[DIFERENCIAS REALES]" caption="DIFERENCIAS REALES" attribute="1" defaultMemberUniqueName="[FactVolSAP].[DIFERENCIAS REALES].[All]" allUniqueName="[FactVolSAP].[DIFERENCIAS REALES].[All]" dimensionUniqueName="[FactVolSAP]" displayFolder="" count="2" memberValueDatatype="20" unbalanced="0"/>
    <cacheHierarchy uniqueName="[FactVolSAP].[ID]" caption="ID" attribute="1" defaultMemberUniqueName="[FactVolSAP].[ID].[All]" allUniqueName="[FactVolSAP].[ID].[All]" dimensionUniqueName="[FactVolSAP]" displayFolder="" count="2" memberValueDatatype="130" unbalanced="0"/>
    <cacheHierarchy uniqueName="[Measures]" caption="Measures" attribute="1" keyAttribute="1" defaultMemberUniqueName="[Measures].[__XL_Count of Models]" dimensionUniqueName="[Measures]" displayFolder="" measures="1" count="1" memberValueDatatype="130" unbalanced="0">
      <fieldsUsage count="1">
        <fieldUsage x="0"/>
      </fieldsUsage>
    </cacheHierarchy>
    <cacheHierarchy uniqueName="[Measures].[Tiempo Total Disponible]" caption="Tiempo Total Disponible" measure="1" displayFolder="" measureGroup="FactParadas" count="0"/>
    <cacheHierarchy uniqueName="[Measures].[Pérdidas por capacidad no utilizada]" caption="Pérdidas por capacidad no utilizada" measure="1" displayFolder="" measureGroup="FactParadas" count="0"/>
    <cacheHierarchy uniqueName="[Measures].[Tiempo de Carga Disponible]" caption="Tiempo de Carga Disponible" measure="1" displayFolder="" measureGroup="FactParadas" count="0"/>
    <cacheHierarchy uniqueName="[Measures].[Tiempo de Inactividad]" caption="Tiempo de Inactividad" measure="1" displayFolder="" measureGroup="FactParadas" count="0"/>
    <cacheHierarchy uniqueName="[Measures].[Tiempo de Carga]" caption="Tiempo de Carga" measure="1" displayFolder="" measureGroup="FactParadas" count="0"/>
    <cacheHierarchy uniqueName="[Measures].[Pérdidas del Área de Procesos]" caption="Pérdidas del Área de Procesos" measure="1" displayFolder="" measureGroup="FactParadas" count="0"/>
    <cacheHierarchy uniqueName="[Measures].[Tiempo de Operación]" caption="Tiempo de Operación" measure="1" displayFolder="" measureGroup="FactParadas" count="0"/>
    <cacheHierarchy uniqueName="[Measures].[Pérdidas en Desempeño de Manufactura]" caption="Pérdidas en Desempeño de Manufactura" measure="1" displayFolder="" measureGroup="FactParadas" count="0"/>
    <cacheHierarchy uniqueName="[Measures].[Tiempo Operativo Efectivo]" caption="Tiempo Operativo Efectivo" measure="1" displayFolder="" measureGroup="FactParadas" count="0"/>
    <cacheHierarchy uniqueName="[Measures].[Total - Minutos/Paradas]" caption="Total - Minutos/Paradas" measure="1" displayFolder="" measureGroup="FactParadas" count="0"/>
    <cacheHierarchy uniqueName="[Measures].[SAP]" caption="SAP" measure="1" displayFolder="" measureGroup="FactVolSAP" count="0"/>
    <cacheHierarchy uniqueName="[Measures].[SuperPAMCOS]" caption="SuperPAMCOS" measure="1" displayFolder="" measureGroup="FactVolSAP" count="0"/>
    <cacheHierarchy uniqueName="[Measures].[Diferencia SAP-SuperPAMCOS]" caption="Diferencia SAP-SuperPAMCOS" measure="1" displayFolder="" measureGroup="FactVolSAP" count="0"/>
    <cacheHierarchy uniqueName="[Measures].[SP]" caption="SP" measure="1" displayFolder="" measureGroup="FactCajas" count="0"/>
    <cacheHierarchy uniqueName="[Measures].[MP]" caption="MP" measure="1" displayFolder="" measureGroup="FactCajas" count="0"/>
    <cacheHierarchy uniqueName="[Measures].[Total - Cajas]" caption="Total - Cajas" measure="1" displayFolder="" measureGroup="FactCajas" count="0"/>
    <cacheHierarchy uniqueName="[Measures].[Total - Minutos/Turno]" caption="Total - Minutos/Turno" measure="1" displayFolder="" measureGroup="FactCajas" count="0"/>
    <cacheHierarchy uniqueName="[Measures].[Total - Desperdicio/Turno]" caption="Total - Desperdicio/Turno" measure="1" displayFolder="" measureGroup="FactCajas" count="0"/>
    <cacheHierarchy uniqueName="[Measures].[VOT Global]" caption="VOT Global" measure="1" displayFolder="" measureGroup="FactCajas" count="0"/>
    <cacheHierarchy uniqueName="[Measures].[Total - Diferencia a Reportar]" caption="Total - Diferencia a Reportar" measure="1" displayFolder="" measureGroup="FactCajas" count="0"/>
    <cacheHierarchy uniqueName="[Measures].[Total - Paradas/Turno]" caption="Total - Paradas/Turno" measure="1" displayFolder="" measureGroup="FactCajas" count="0"/>
    <cacheHierarchy uniqueName="[Measures].[Total - Dispersión de ingreso]" caption="Total - Dispersión de ingreso" measure="1" displayFolder="" measureGroup="FactCajas" count="0"/>
    <cacheHierarchy uniqueName="[Measures].[OEE]" caption="OEE" measure="1" displayFolder="" measureGroup="FactCajas" count="0"/>
    <cacheHierarchy uniqueName="[Measures].[1-OEE]" caption="1-OEE" measure="1" displayFolder="" measureGroup="FactCajas" count="0"/>
    <cacheHierarchy uniqueName="[Measures].[Utilización del Activo]" caption="Utilización del Activo" measure="1" displayFolder="" measureGroup="FactCajas" count="0"/>
    <cacheHierarchy uniqueName="[Measures].[Utilización de Capacidad No Restringida]" caption="Utilización de Capacidad No Restringida" measure="1" displayFolder="" measureGroup="FactCajas" count="0"/>
    <cacheHierarchy uniqueName="[Measures].[Utilización de Capacidad Restringida]" caption="Utilización de Capacidad Restringida" measure="1" displayFolder="" measureGroup="FactCajas" count="0"/>
    <cacheHierarchy uniqueName="[Measures].[__XL_Count FactCajas]" caption="__XL_Count FactCajas" measure="1" displayFolder="" measureGroup="FactCajas" count="0" hidden="1"/>
    <cacheHierarchy uniqueName="[Measures].[__XL_Count FactParadas]" caption="__XL_Count FactParadas" measure="1" displayFolder="" measureGroup="FactParadas" count="0" hidden="1"/>
    <cacheHierarchy uniqueName="[Measures].[__XL_Count FactVolSAP]" caption="__XL_Count FactVolSAP" measure="1" displayFolder="" measureGroup="FactVolSAP" count="0" hidden="1"/>
    <cacheHierarchy uniqueName="[Measures].[__XL_Count DimProducto_Sep2016]" caption="__XL_Count DimProducto_Sep2016" measure="1" displayFolder="" measureGroup="DimProducto_Sep2016" count="0" hidden="1"/>
    <cacheHierarchy uniqueName="[Measures].[__XL_Count DimProducto_Mar2017]" caption="__XL_Count DimProducto_Mar2017" measure="1" displayFolder="" measureGroup="DimProducto_Mar2017" count="0" hidden="1"/>
    <cacheHierarchy uniqueName="[Measures].[__XL_Count DimProducto_Compilatorio]" caption="__XL_Count DimProducto_Compilatorio" measure="1" displayFolder="" measureGroup="DimProducto_Compilatorio" count="0" hidden="1"/>
    <cacheHierarchy uniqueName="[Measures].[__XL_Count DimPerdidas]" caption="__XL_Count DimPerdidas" measure="1" displayFolder="" measureGroup="DimPerdidas" count="0" hidden="1"/>
    <cacheHierarchy uniqueName="[Measures].[__XL_Count DimTurnos]" caption="__XL_Count DimTurnos" measure="1" displayFolder="" measureGroup="DimTurnos" count="0" hidden="1"/>
    <cacheHierarchy uniqueName="[Measures].[__XL_Count DimOperarios]" caption="__XL_Count DimOperarios" measure="1" displayFolder="" measureGroup="DimOperarios" count="0" hidden="1"/>
    <cacheHierarchy uniqueName="[Measures].[__XL_Count DimLineas]" caption="__XL_Count DimLineas" measure="1" displayFolder="" measureGroup="DimLineas" count="0" hidden="1"/>
    <cacheHierarchy uniqueName="[Measures].[__XL_Count DimFecha]" caption="__XL_Count DimFecha" measure="1" displayFolder="" measureGroup="DimFecha" count="0" hidden="1"/>
    <cacheHierarchy uniqueName="[Measures].[__XL_Count DimSemana]" caption="__XL_Count DimSemana" measure="1" displayFolder="" measureGroup="DimSemana" count="0" hidden="1"/>
    <cacheHierarchy uniqueName="[Measures].[__XL_Count DimTecnologia]" caption="__XL_Count DimTecnologia" measure="1" displayFolder="" measureGroup="DimTecnologia" count="0" hidden="1"/>
    <cacheHierarchy uniqueName="[Measures].[__XL_Count of Models]" caption="__XL_Count of Models" measure="1" displayFolder="" count="0" hidden="1"/>
    <cacheHierarchy uniqueName="[Eficiencia]" caption="Eficiencia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tupleCache>
    <entries count="390">
      <e v="#N/A">
        <tpls c="4">
          <tpl fld="5" item="2"/>
          <tpl fld="6" item="0"/>
          <tpl fld="7" item="0"/>
          <tpl fld="0" item="0"/>
        </tpls>
      </e>
      <e v="#N/A">
        <tpls c="4">
          <tpl fld="5" item="2"/>
          <tpl fld="6" item="1"/>
          <tpl fld="7" item="0"/>
          <tpl fld="0" item="0"/>
        </tpls>
      </e>
      <e v="#N/A">
        <tpls c="4">
          <tpl fld="5" item="2"/>
          <tpl fld="6" item="2"/>
          <tpl fld="7" item="0"/>
          <tpl fld="0" item="0"/>
        </tpls>
      </e>
      <e v="#N/A">
        <tpls c="4">
          <tpl fld="5" item="2"/>
          <tpl fld="6" item="3"/>
          <tpl fld="7" item="0"/>
          <tpl fld="0" item="0"/>
        </tpls>
      </e>
      <e v="#N/A">
        <tpls c="4">
          <tpl fld="5" item="2"/>
          <tpl fld="6" item="4"/>
          <tpl fld="7" item="0"/>
          <tpl fld="0" item="0"/>
        </tpls>
      </e>
      <e v="#N/A">
        <tpls c="4">
          <tpl fld="5" item="2"/>
          <tpl fld="6" item="5"/>
          <tpl fld="7" item="0"/>
          <tpl fld="0" item="0"/>
        </tpls>
      </e>
      <e v="#N/A">
        <tpls c="4">
          <tpl fld="5" item="2"/>
          <tpl fld="6" item="6"/>
          <tpl fld="7" item="0"/>
          <tpl fld="0" item="0"/>
        </tpls>
      </e>
      <e v="#N/A">
        <tpls c="4">
          <tpl fld="5" item="2"/>
          <tpl fld="6" item="7"/>
          <tpl fld="7" item="0"/>
          <tpl fld="0" item="0"/>
        </tpls>
      </e>
      <e v="#N/A">
        <tpls c="4">
          <tpl fld="5" item="2"/>
          <tpl fld="6" item="8"/>
          <tpl fld="7" item="0"/>
          <tpl fld="0" item="0"/>
        </tpls>
      </e>
      <e v="#N/A">
        <tpls c="4">
          <tpl fld="5" item="2"/>
          <tpl fld="6" item="9"/>
          <tpl fld="7" item="0"/>
          <tpl fld="0" item="0"/>
        </tpls>
      </e>
      <e v="#N/A">
        <tpls c="4">
          <tpl fld="5" item="2"/>
          <tpl fld="6" item="10"/>
          <tpl fld="7" item="0"/>
          <tpl fld="0" item="0"/>
        </tpls>
      </e>
      <m in="0">
        <tpls c="4">
          <tpl fld="5" item="2"/>
          <tpl fld="8" item="0"/>
          <tpl fld="7" item="0"/>
          <tpl fld="0" item="1"/>
        </tpls>
      </m>
      <m in="1">
        <tpls c="4">
          <tpl fld="3" item="1"/>
          <tpl fld="8" item="0"/>
          <tpl fld="7" item="0"/>
          <tpl fld="0" item="2"/>
        </tpls>
      </m>
      <m in="1">
        <tpls c="4">
          <tpl fld="5" item="2"/>
          <tpl fld="8" item="0"/>
          <tpl fld="7" item="0"/>
          <tpl fld="0" item="3"/>
        </tpls>
      </m>
      <m in="1">
        <tpls c="4">
          <tpl fld="5" item="2"/>
          <tpl fld="8" item="0"/>
          <tpl fld="7" item="0"/>
          <tpl fld="0" item="4"/>
        </tpls>
      </m>
      <m in="1">
        <tpls c="4">
          <tpl fld="5" item="2"/>
          <tpl fld="8" item="0"/>
          <tpl fld="7" item="0"/>
          <tpl fld="0" item="2"/>
        </tpls>
      </m>
      <e v="#N/A">
        <tpls c="4">
          <tpl fld="5" item="2"/>
          <tpl fld="6" item="0"/>
          <tpl fld="7" item="0"/>
          <tpl fld="0" item="1"/>
        </tpls>
      </e>
      <m in="1">
        <tpls c="4">
          <tpl fld="3" item="1"/>
          <tpl fld="6" item="0"/>
          <tpl fld="7" item="0"/>
          <tpl fld="0" item="2"/>
        </tpls>
      </m>
      <e v="#N/A">
        <tpls c="4">
          <tpl fld="5" item="2"/>
          <tpl fld="6" item="0"/>
          <tpl fld="7" item="0"/>
          <tpl fld="0" item="3"/>
        </tpls>
      </e>
      <e v="#N/A">
        <tpls c="4">
          <tpl fld="5" item="2"/>
          <tpl fld="6" item="0"/>
          <tpl fld="7" item="0"/>
          <tpl fld="0" item="4"/>
        </tpls>
      </e>
      <e v="#N/A">
        <tpls c="4">
          <tpl fld="5" item="2"/>
          <tpl fld="6" item="0"/>
          <tpl fld="7" item="0"/>
          <tpl fld="0" item="2"/>
        </tpls>
      </e>
      <e v="#N/A">
        <tpls c="4">
          <tpl fld="5" item="2"/>
          <tpl fld="6" item="1"/>
          <tpl fld="7" item="0"/>
          <tpl fld="0" item="1"/>
        </tpls>
      </e>
      <m in="1">
        <tpls c="4">
          <tpl fld="3" item="1"/>
          <tpl fld="6" item="1"/>
          <tpl fld="7" item="0"/>
          <tpl fld="0" item="2"/>
        </tpls>
      </m>
      <e v="#N/A">
        <tpls c="4">
          <tpl fld="5" item="2"/>
          <tpl fld="6" item="1"/>
          <tpl fld="7" item="0"/>
          <tpl fld="0" item="3"/>
        </tpls>
      </e>
      <e v="#N/A">
        <tpls c="4">
          <tpl fld="5" item="2"/>
          <tpl fld="6" item="1"/>
          <tpl fld="7" item="0"/>
          <tpl fld="0" item="4"/>
        </tpls>
      </e>
      <e v="#N/A">
        <tpls c="4">
          <tpl fld="5" item="2"/>
          <tpl fld="6" item="1"/>
          <tpl fld="7" item="0"/>
          <tpl fld="0" item="2"/>
        </tpls>
      </e>
      <e v="#N/A">
        <tpls c="4">
          <tpl fld="5" item="2"/>
          <tpl fld="6" item="2"/>
          <tpl fld="7" item="0"/>
          <tpl fld="0" item="1"/>
        </tpls>
      </e>
      <m in="1">
        <tpls c="4">
          <tpl fld="3" item="1"/>
          <tpl fld="6" item="2"/>
          <tpl fld="7" item="0"/>
          <tpl fld="0" item="2"/>
        </tpls>
      </m>
      <e v="#N/A">
        <tpls c="4">
          <tpl fld="5" item="2"/>
          <tpl fld="6" item="2"/>
          <tpl fld="7" item="0"/>
          <tpl fld="0" item="3"/>
        </tpls>
      </e>
      <e v="#N/A">
        <tpls c="4">
          <tpl fld="5" item="2"/>
          <tpl fld="6" item="2"/>
          <tpl fld="7" item="0"/>
          <tpl fld="0" item="4"/>
        </tpls>
      </e>
      <e v="#N/A">
        <tpls c="4">
          <tpl fld="5" item="2"/>
          <tpl fld="6" item="2"/>
          <tpl fld="7" item="0"/>
          <tpl fld="0" item="2"/>
        </tpls>
      </e>
      <m in="0">
        <tpls c="4">
          <tpl fld="5" item="2"/>
          <tpl fld="8" item="1"/>
          <tpl fld="7" item="0"/>
          <tpl fld="0" item="1"/>
        </tpls>
      </m>
      <m in="1">
        <tpls c="4">
          <tpl fld="3" item="1"/>
          <tpl fld="8" item="1"/>
          <tpl fld="7" item="0"/>
          <tpl fld="0" item="2"/>
        </tpls>
      </m>
      <m in="1">
        <tpls c="4">
          <tpl fld="5" item="2"/>
          <tpl fld="8" item="1"/>
          <tpl fld="7" item="0"/>
          <tpl fld="0" item="3"/>
        </tpls>
      </m>
      <m in="1">
        <tpls c="4">
          <tpl fld="5" item="2"/>
          <tpl fld="8" item="1"/>
          <tpl fld="7" item="0"/>
          <tpl fld="0" item="4"/>
        </tpls>
      </m>
      <m in="1">
        <tpls c="4">
          <tpl fld="5" item="2"/>
          <tpl fld="8" item="1"/>
          <tpl fld="7" item="0"/>
          <tpl fld="0" item="2"/>
        </tpls>
      </m>
      <e v="#N/A">
        <tpls c="4">
          <tpl fld="5" item="2"/>
          <tpl fld="6" item="3"/>
          <tpl fld="7" item="0"/>
          <tpl fld="0" item="1"/>
        </tpls>
      </e>
      <m in="1">
        <tpls c="4">
          <tpl fld="3" item="1"/>
          <tpl fld="6" item="3"/>
          <tpl fld="7" item="0"/>
          <tpl fld="0" item="2"/>
        </tpls>
      </m>
      <e v="#N/A">
        <tpls c="4">
          <tpl fld="5" item="2"/>
          <tpl fld="6" item="3"/>
          <tpl fld="7" item="0"/>
          <tpl fld="0" item="3"/>
        </tpls>
      </e>
      <e v="#N/A">
        <tpls c="4">
          <tpl fld="5" item="2"/>
          <tpl fld="6" item="3"/>
          <tpl fld="7" item="0"/>
          <tpl fld="0" item="4"/>
        </tpls>
      </e>
      <e v="#N/A">
        <tpls c="4">
          <tpl fld="5" item="2"/>
          <tpl fld="6" item="3"/>
          <tpl fld="7" item="0"/>
          <tpl fld="0" item="2"/>
        </tpls>
      </e>
      <e v="#N/A">
        <tpls c="4">
          <tpl fld="5" item="2"/>
          <tpl fld="6" item="4"/>
          <tpl fld="7" item="0"/>
          <tpl fld="0" item="1"/>
        </tpls>
      </e>
      <m in="1">
        <tpls c="4">
          <tpl fld="3" item="1"/>
          <tpl fld="6" item="4"/>
          <tpl fld="7" item="0"/>
          <tpl fld="0" item="2"/>
        </tpls>
      </m>
      <e v="#N/A">
        <tpls c="4">
          <tpl fld="5" item="2"/>
          <tpl fld="6" item="4"/>
          <tpl fld="7" item="0"/>
          <tpl fld="0" item="3"/>
        </tpls>
      </e>
      <e v="#N/A">
        <tpls c="4">
          <tpl fld="5" item="2"/>
          <tpl fld="6" item="4"/>
          <tpl fld="7" item="0"/>
          <tpl fld="0" item="4"/>
        </tpls>
      </e>
      <e v="#N/A">
        <tpls c="4">
          <tpl fld="5" item="2"/>
          <tpl fld="6" item="4"/>
          <tpl fld="7" item="0"/>
          <tpl fld="0" item="2"/>
        </tpls>
      </e>
      <e v="#N/A">
        <tpls c="4">
          <tpl fld="5" item="2"/>
          <tpl fld="6" item="5"/>
          <tpl fld="7" item="0"/>
          <tpl fld="0" item="1"/>
        </tpls>
      </e>
      <m in="1">
        <tpls c="4">
          <tpl fld="3" item="1"/>
          <tpl fld="6" item="5"/>
          <tpl fld="7" item="0"/>
          <tpl fld="0" item="2"/>
        </tpls>
      </m>
      <e v="#N/A">
        <tpls c="4">
          <tpl fld="5" item="2"/>
          <tpl fld="6" item="5"/>
          <tpl fld="7" item="0"/>
          <tpl fld="0" item="3"/>
        </tpls>
      </e>
      <e v="#N/A">
        <tpls c="4">
          <tpl fld="5" item="2"/>
          <tpl fld="6" item="5"/>
          <tpl fld="7" item="0"/>
          <tpl fld="0" item="4"/>
        </tpls>
      </e>
      <e v="#N/A">
        <tpls c="4">
          <tpl fld="5" item="2"/>
          <tpl fld="6" item="5"/>
          <tpl fld="7" item="0"/>
          <tpl fld="0" item="2"/>
        </tpls>
      </e>
      <e v="#N/A">
        <tpls c="4">
          <tpl fld="5" item="2"/>
          <tpl fld="6" item="6"/>
          <tpl fld="7" item="0"/>
          <tpl fld="0" item="1"/>
        </tpls>
      </e>
      <m in="1">
        <tpls c="4">
          <tpl fld="3" item="1"/>
          <tpl fld="6" item="6"/>
          <tpl fld="7" item="0"/>
          <tpl fld="0" item="2"/>
        </tpls>
      </m>
      <e v="#N/A">
        <tpls c="4">
          <tpl fld="5" item="2"/>
          <tpl fld="6" item="6"/>
          <tpl fld="7" item="0"/>
          <tpl fld="0" item="3"/>
        </tpls>
      </e>
      <e v="#N/A">
        <tpls c="4">
          <tpl fld="5" item="2"/>
          <tpl fld="6" item="6"/>
          <tpl fld="7" item="0"/>
          <tpl fld="0" item="4"/>
        </tpls>
      </e>
      <e v="#N/A">
        <tpls c="4">
          <tpl fld="5" item="2"/>
          <tpl fld="6" item="6"/>
          <tpl fld="7" item="0"/>
          <tpl fld="0" item="2"/>
        </tpls>
      </e>
      <e v="#N/A">
        <tpls c="4">
          <tpl fld="5" item="2"/>
          <tpl fld="6" item="7"/>
          <tpl fld="7" item="0"/>
          <tpl fld="0" item="1"/>
        </tpls>
      </e>
      <m in="1">
        <tpls c="4">
          <tpl fld="3" item="1"/>
          <tpl fld="6" item="7"/>
          <tpl fld="7" item="0"/>
          <tpl fld="0" item="2"/>
        </tpls>
      </m>
      <e v="#N/A">
        <tpls c="4">
          <tpl fld="5" item="2"/>
          <tpl fld="6" item="7"/>
          <tpl fld="7" item="0"/>
          <tpl fld="0" item="3"/>
        </tpls>
      </e>
      <e v="#N/A">
        <tpls c="4">
          <tpl fld="5" item="2"/>
          <tpl fld="6" item="7"/>
          <tpl fld="7" item="0"/>
          <tpl fld="0" item="4"/>
        </tpls>
      </e>
      <e v="#N/A">
        <tpls c="4">
          <tpl fld="5" item="2"/>
          <tpl fld="6" item="7"/>
          <tpl fld="7" item="0"/>
          <tpl fld="0" item="2"/>
        </tpls>
      </e>
      <e v="#N/A">
        <tpls c="4">
          <tpl fld="5" item="2"/>
          <tpl fld="6" item="8"/>
          <tpl fld="7" item="0"/>
          <tpl fld="0" item="1"/>
        </tpls>
      </e>
      <m in="1">
        <tpls c="4">
          <tpl fld="3" item="1"/>
          <tpl fld="6" item="8"/>
          <tpl fld="7" item="0"/>
          <tpl fld="0" item="2"/>
        </tpls>
      </m>
      <e v="#N/A">
        <tpls c="4">
          <tpl fld="5" item="2"/>
          <tpl fld="6" item="8"/>
          <tpl fld="7" item="0"/>
          <tpl fld="0" item="3"/>
        </tpls>
      </e>
      <e v="#N/A">
        <tpls c="4">
          <tpl fld="5" item="2"/>
          <tpl fld="6" item="8"/>
          <tpl fld="7" item="0"/>
          <tpl fld="0" item="4"/>
        </tpls>
      </e>
      <e v="#N/A">
        <tpls c="4">
          <tpl fld="5" item="2"/>
          <tpl fld="6" item="8"/>
          <tpl fld="7" item="0"/>
          <tpl fld="0" item="2"/>
        </tpls>
      </e>
      <e v="#N/A">
        <tpls c="4">
          <tpl fld="5" item="2"/>
          <tpl fld="6" item="9"/>
          <tpl fld="7" item="0"/>
          <tpl fld="0" item="1"/>
        </tpls>
      </e>
      <m in="1">
        <tpls c="4">
          <tpl fld="3" item="1"/>
          <tpl fld="6" item="9"/>
          <tpl fld="7" item="0"/>
          <tpl fld="0" item="2"/>
        </tpls>
      </m>
      <e v="#N/A">
        <tpls c="4">
          <tpl fld="5" item="2"/>
          <tpl fld="6" item="9"/>
          <tpl fld="7" item="0"/>
          <tpl fld="0" item="3"/>
        </tpls>
      </e>
      <e v="#N/A">
        <tpls c="4">
          <tpl fld="5" item="2"/>
          <tpl fld="6" item="9"/>
          <tpl fld="7" item="0"/>
          <tpl fld="0" item="4"/>
        </tpls>
      </e>
      <e v="#N/A">
        <tpls c="4">
          <tpl fld="5" item="2"/>
          <tpl fld="6" item="9"/>
          <tpl fld="7" item="0"/>
          <tpl fld="0" item="2"/>
        </tpls>
      </e>
      <e v="#N/A">
        <tpls c="4">
          <tpl fld="5" item="2"/>
          <tpl fld="6" item="10"/>
          <tpl fld="7" item="0"/>
          <tpl fld="0" item="1"/>
        </tpls>
      </e>
      <m in="1">
        <tpls c="4">
          <tpl fld="3" item="1"/>
          <tpl fld="6" item="10"/>
          <tpl fld="7" item="0"/>
          <tpl fld="0" item="2"/>
        </tpls>
      </m>
      <e v="#N/A">
        <tpls c="4">
          <tpl fld="5" item="2"/>
          <tpl fld="6" item="10"/>
          <tpl fld="7" item="0"/>
          <tpl fld="0" item="3"/>
        </tpls>
      </e>
      <e v="#N/A">
        <tpls c="4">
          <tpl fld="5" item="2"/>
          <tpl fld="6" item="10"/>
          <tpl fld="7" item="0"/>
          <tpl fld="0" item="4"/>
        </tpls>
      </e>
      <e v="#N/A">
        <tpls c="4">
          <tpl fld="5" item="2"/>
          <tpl fld="6" item="10"/>
          <tpl fld="7" item="0"/>
          <tpl fld="0" item="2"/>
        </tpls>
      </e>
      <n v="1648.9999999999998" in="0">
        <tpls c="3">
          <tpl fld="5" item="1"/>
          <tpl fld="6" item="4"/>
          <tpl fld="0" item="5"/>
        </tpls>
      </n>
      <n v="0.91859649122807019" in="1">
        <tpls c="3">
          <tpl fld="5" item="1"/>
          <tpl fld="6" item="4"/>
          <tpl fld="0" item="2"/>
        </tpls>
      </n>
      <n v="1440" in="0">
        <tpls c="3">
          <tpl fld="5" item="1"/>
          <tpl fld="6" item="7"/>
          <tpl fld="0" item="5"/>
        </tpls>
      </n>
      <n v="0.92925073078268849" in="1">
        <tpls c="3">
          <tpl fld="5" item="1"/>
          <tpl fld="8" item="1"/>
          <tpl fld="0" item="4"/>
        </tpls>
      </n>
      <n v="0" in="1">
        <tpls c="3">
          <tpl fld="5" item="1"/>
          <tpl fld="6" item="7"/>
          <tpl fld="0" item="2"/>
        </tpls>
      </n>
      <n v="1440" in="0">
        <tpls c="3">
          <tpl fld="5" item="1"/>
          <tpl fld="6" item="8"/>
          <tpl fld="0" item="5"/>
        </tpls>
      </n>
      <n v="1440" in="0">
        <tpls c="3">
          <tpl fld="5" item="1"/>
          <tpl fld="6" item="9"/>
          <tpl fld="0" item="5"/>
        </tpls>
      </n>
      <n v="0.49" in="1">
        <tpls c="3">
          <tpl fld="5" item="1"/>
          <tpl fld="6" item="3"/>
          <tpl fld="0" item="2"/>
        </tpls>
      </n>
      <n v="0.35999999999999988" in="1">
        <tpls c="3">
          <tpl fld="5" item="1"/>
          <tpl fld="6" item="3"/>
          <tpl fld="0" item="3"/>
        </tpls>
      </n>
      <n v="2272" in="0">
        <tpls c="3">
          <tpl fld="5" item="1"/>
          <tpl fld="6" item="6"/>
          <tpl fld="0" item="5"/>
        </tpls>
      </n>
      <n v="724.00000000000011" in="0">
        <tpls c="3">
          <tpl fld="5" item="1"/>
          <tpl fld="6" item="3"/>
          <tpl fld="0" item="5"/>
        </tpls>
      </n>
      <n v="0.94932155254446293" in="1">
        <tpls c="2">
          <tpl fld="5" item="1"/>
          <tpl fld="0" item="4"/>
        </tpls>
      </n>
      <n v="0.84033613445378152" in="1">
        <tpls c="2">
          <tpl fld="5" item="1"/>
          <tpl fld="0" item="3"/>
        </tpls>
      </n>
      <n v="0" in="1">
        <tpls c="3">
          <tpl fld="5" item="1"/>
          <tpl fld="6" item="7"/>
          <tpl fld="0" item="4"/>
        </tpls>
      </n>
      <n v="1" in="1">
        <tpls c="3">
          <tpl fld="5" item="1"/>
          <tpl fld="6" item="1"/>
          <tpl fld="0" item="3"/>
        </tpls>
      </n>
      <n v="295.00000000000011" in="0">
        <tpls c="3">
          <tpl fld="5" item="1"/>
          <tpl fld="6" item="5"/>
          <tpl fld="0" item="5"/>
        </tpls>
      </n>
      <n v="1.134333608638463" in="1">
        <tpls c="3">
          <tpl fld="5" item="1"/>
          <tpl fld="6" item="6"/>
          <tpl fld="0" item="4"/>
        </tpls>
      </n>
      <n v="0.70588235294117652" in="1">
        <tpls c="3">
          <tpl fld="5" item="1"/>
          <tpl fld="6" item="2"/>
          <tpl fld="0" item="2"/>
        </tpls>
      </n>
      <n v="0.79774920381887648" in="1">
        <tpls c="2">
          <tpl fld="5" item="1"/>
          <tpl fld="0" item="2"/>
        </tpls>
      </n>
      <n v="9019" in="0">
        <tpls c="3">
          <tpl fld="5" item="1"/>
          <tpl fld="8" item="1"/>
          <tpl fld="0" item="5"/>
        </tpls>
      </n>
      <n v="0.92893835616438358" in="1">
        <tpls c="3">
          <tpl fld="5" item="1"/>
          <tpl fld="6" item="10"/>
          <tpl fld="0" item="4"/>
        </tpls>
      </n>
      <n v="178.99999999999994" in="0">
        <tpls c="3">
          <tpl fld="5" item="1"/>
          <tpl fld="6" item="10"/>
          <tpl fld="0" item="5"/>
        </tpls>
      </n>
      <n v="0.78017871573904218" in="1">
        <tpls c="3">
          <tpl fld="5" item="1"/>
          <tpl fld="8" item="1"/>
          <tpl fld="0" item="2"/>
        </tpls>
      </n>
      <n v="0.98784300104202849" in="1">
        <tpls c="3">
          <tpl fld="5" item="1"/>
          <tpl fld="8" item="0"/>
          <tpl fld="0" item="3"/>
        </tpls>
      </n>
      <n v="1" in="1">
        <tpls c="3">
          <tpl fld="5" item="1"/>
          <tpl fld="6" item="10"/>
          <tpl fld="0" item="3"/>
        </tpls>
      </n>
      <n v="0.84565471758323574" in="1">
        <tpls c="3">
          <tpl fld="5" item="1"/>
          <tpl fld="8" item="0"/>
          <tpl fld="0" item="4"/>
        </tpls>
      </n>
      <n v="0.66082474226804133" in="1">
        <tpls c="3">
          <tpl fld="5" item="1"/>
          <tpl fld="6" item="6"/>
          <tpl fld="0" item="3"/>
        </tpls>
      </n>
      <n v="0.9250909090909093" in="1">
        <tpls c="3">
          <tpl fld="5" item="1"/>
          <tpl fld="6" item="5"/>
          <tpl fld="0" item="4"/>
        </tpls>
      </n>
      <n v="0.72346661084362573" in="1">
        <tpls c="3">
          <tpl fld="5" item="1"/>
          <tpl fld="6" item="2"/>
          <tpl fld="0" item="4"/>
        </tpls>
      </n>
      <n v="1.3611111111111114" in="1">
        <tpls c="3">
          <tpl fld="5" item="1"/>
          <tpl fld="6" item="3"/>
          <tpl fld="0" item="4"/>
        </tpls>
      </n>
      <n v="0" in="1">
        <tpls c="3">
          <tpl fld="5" item="1"/>
          <tpl fld="6" item="0"/>
          <tpl fld="0" item="4"/>
        </tpls>
      </n>
      <m in="0">
        <tpls c="4">
          <tpl fld="5" item="1"/>
          <tpl fld="6" item="8"/>
          <tpl fld="10" item="4"/>
          <tpl fld="0" item="5"/>
        </tpls>
      </m>
      <m in="0">
        <tpls c="4">
          <tpl fld="5" item="1"/>
          <tpl fld="6" item="10"/>
          <tpl fld="10" item="12"/>
          <tpl fld="0" item="5"/>
        </tpls>
      </m>
      <n v="1440" in="0">
        <tpls c="3">
          <tpl fld="5" item="1"/>
          <tpl fld="6" item="0"/>
          <tpl fld="0" item="5"/>
        </tpls>
      </n>
      <n v="323.99999999999994" in="0">
        <tpls c="3">
          <tpl fld="5" item="1"/>
          <tpl fld="10" item="9"/>
          <tpl fld="0" item="5"/>
        </tpls>
      </n>
      <m in="0">
        <tpls c="4">
          <tpl fld="5" item="1"/>
          <tpl fld="6" item="8"/>
          <tpl fld="10" item="5"/>
          <tpl fld="0" item="5"/>
        </tpls>
      </m>
      <n v="0" in="1">
        <tpls c="3">
          <tpl fld="5" item="1"/>
          <tpl fld="6" item="9"/>
          <tpl fld="0" item="4"/>
        </tpls>
      </n>
      <m in="0">
        <tpls c="4">
          <tpl fld="5" item="1"/>
          <tpl fld="6" item="10"/>
          <tpl fld="10" item="8"/>
          <tpl fld="0" item="5"/>
        </tpls>
      </m>
      <m in="0">
        <tpls c="4">
          <tpl fld="5" item="1"/>
          <tpl fld="6" item="7"/>
          <tpl fld="10" item="2"/>
          <tpl fld="0" item="5"/>
        </tpls>
      </m>
      <m in="0">
        <tpls c="4">
          <tpl fld="5" item="1"/>
          <tpl fld="10" item="5"/>
          <tpl fld="8" item="1"/>
          <tpl fld="0" item="5"/>
        </tpls>
      </m>
      <m in="0">
        <tpls c="4">
          <tpl fld="5" item="1"/>
          <tpl fld="6" item="2"/>
          <tpl fld="10" item="6"/>
          <tpl fld="0" item="5"/>
        </tpls>
      </m>
      <n v="21.999999999999975" in="0">
        <tpls c="3">
          <tpl fld="5" item="1"/>
          <tpl fld="10" item="11"/>
          <tpl fld="0" item="5"/>
        </tpls>
      </n>
      <m in="0">
        <tpls c="4">
          <tpl fld="5" item="1"/>
          <tpl fld="6" item="1"/>
          <tpl fld="10" item="2"/>
          <tpl fld="0" item="5"/>
        </tpls>
      </m>
      <m in="0">
        <tpls c="4">
          <tpl fld="5" item="1"/>
          <tpl fld="6" item="8"/>
          <tpl fld="10" item="1"/>
          <tpl fld="0" item="5"/>
        </tpls>
      </m>
      <m in="0">
        <tpls c="3">
          <tpl fld="5" item="1"/>
          <tpl fld="10" item="8"/>
          <tpl fld="0" item="5"/>
        </tpls>
      </m>
      <m in="0">
        <tpls c="4">
          <tpl fld="5" item="1"/>
          <tpl fld="6" item="0"/>
          <tpl fld="10" item="10"/>
          <tpl fld="0" item="5"/>
        </tpls>
      </m>
      <n v="0.91093117408906887" in="1">
        <tpls c="3">
          <tpl fld="5" item="1"/>
          <tpl fld="6" item="4"/>
          <tpl fld="0" item="3"/>
        </tpls>
      </n>
      <m in="0">
        <tpls c="4">
          <tpl fld="5" item="1"/>
          <tpl fld="6" item="0"/>
          <tpl fld="10" item="0"/>
          <tpl fld="0" item="5"/>
        </tpls>
      </m>
      <m in="0">
        <tpls c="3">
          <tpl fld="5" item="1"/>
          <tpl fld="10" item="10"/>
          <tpl fld="0" item="5"/>
        </tpls>
      </m>
      <m in="0">
        <tpls c="4">
          <tpl fld="5" item="1"/>
          <tpl fld="6" item="9"/>
          <tpl fld="10" item="2"/>
          <tpl fld="0" item="5"/>
        </tpls>
      </m>
      <n v="50" in="0">
        <tpls c="4">
          <tpl fld="5" item="1"/>
          <tpl fld="6" item="10"/>
          <tpl fld="10" item="9"/>
          <tpl fld="0" item="5"/>
        </tpls>
      </n>
      <m in="0">
        <tpls c="4">
          <tpl fld="5" item="1"/>
          <tpl fld="6" item="9"/>
          <tpl fld="10" item="11"/>
          <tpl fld="0" item="5"/>
        </tpls>
      </m>
      <n v="320" in="0">
        <tpls c="4">
          <tpl fld="5" item="1"/>
          <tpl fld="10" item="13"/>
          <tpl fld="8" item="1"/>
          <tpl fld="0" item="5"/>
        </tpls>
      </n>
      <m in="0">
        <tpls c="4">
          <tpl fld="5" item="1"/>
          <tpl fld="6" item="0"/>
          <tpl fld="10" item="8"/>
          <tpl fld="0" item="5"/>
        </tpls>
      </m>
      <m in="0">
        <tpls c="4">
          <tpl fld="5" item="1"/>
          <tpl fld="6" item="2"/>
          <tpl fld="10" item="13"/>
          <tpl fld="0" item="5"/>
        </tpls>
      </m>
      <m in="0">
        <tpls c="4">
          <tpl fld="5" item="1"/>
          <tpl fld="6" item="0"/>
          <tpl fld="10" item="4"/>
          <tpl fld="0" item="5"/>
        </tpls>
      </m>
      <m in="0">
        <tpls c="4">
          <tpl fld="5" item="1"/>
          <tpl fld="6" item="2"/>
          <tpl fld="10" item="1"/>
          <tpl fld="0" item="5"/>
        </tpls>
      </m>
      <m in="0">
        <tpls c="4">
          <tpl fld="5" item="1"/>
          <tpl fld="6" item="7"/>
          <tpl fld="10" item="6"/>
          <tpl fld="0" item="5"/>
        </tpls>
      </m>
      <n v="64.000000000000028" in="0">
        <tpls c="3">
          <tpl fld="5" item="1"/>
          <tpl fld="10" item="3"/>
          <tpl fld="0" item="5"/>
        </tpls>
      </n>
      <m in="0">
        <tpls c="4">
          <tpl fld="5" item="1"/>
          <tpl fld="6" item="8"/>
          <tpl fld="10" item="2"/>
          <tpl fld="0" item="5"/>
        </tpls>
      </m>
      <m in="0">
        <tpls c="4">
          <tpl fld="5" item="1"/>
          <tpl fld="6" item="7"/>
          <tpl fld="10" item="10"/>
          <tpl fld="0" item="5"/>
        </tpls>
      </m>
      <m in="0">
        <tpls c="4">
          <tpl fld="5" item="1"/>
          <tpl fld="6" item="8"/>
          <tpl fld="10" item="7"/>
          <tpl fld="0" item="5"/>
        </tpls>
      </m>
      <m in="0">
        <tpls c="4">
          <tpl fld="5" item="1"/>
          <tpl fld="6" item="3"/>
          <tpl fld="10" item="5"/>
          <tpl fld="0" item="5"/>
        </tpls>
      </m>
      <m in="0">
        <tpls c="4">
          <tpl fld="5" item="1"/>
          <tpl fld="6" item="10"/>
          <tpl fld="10" item="10"/>
          <tpl fld="0" item="5"/>
        </tpls>
      </m>
      <m in="0">
        <tpls c="4">
          <tpl fld="5" item="1"/>
          <tpl fld="6" item="5"/>
          <tpl fld="10" item="2"/>
          <tpl fld="0" item="5"/>
        </tpls>
      </m>
      <n v="0" in="1">
        <tpls c="3">
          <tpl fld="5" item="1"/>
          <tpl fld="6" item="0"/>
          <tpl fld="0" item="2"/>
        </tpls>
      </n>
      <m in="0">
        <tpls c="4">
          <tpl fld="5" item="1"/>
          <tpl fld="6" item="0"/>
          <tpl fld="10" item="1"/>
          <tpl fld="0" item="5"/>
        </tpls>
      </m>
      <n v="0.92893835616438358" in="1">
        <tpls c="3">
          <tpl fld="5" item="1"/>
          <tpl fld="6" item="10"/>
          <tpl fld="0" item="2"/>
        </tpls>
      </n>
      <m in="0">
        <tpls c="4">
          <tpl fld="5" item="1"/>
          <tpl fld="6" item="1"/>
          <tpl fld="10" item="6"/>
          <tpl fld="0" item="5"/>
        </tpls>
      </m>
      <n v="740" in="0">
        <tpls c="3">
          <tpl fld="5" item="1"/>
          <tpl fld="10" item="13"/>
          <tpl fld="0" item="5"/>
        </tpls>
      </n>
      <m in="0">
        <tpls c="4">
          <tpl fld="5" item="1"/>
          <tpl fld="6" item="1"/>
          <tpl fld="10" item="10"/>
          <tpl fld="0" item="5"/>
        </tpls>
      </m>
      <m in="0">
        <tpls c="4">
          <tpl fld="5" item="1"/>
          <tpl fld="6" item="3"/>
          <tpl fld="10" item="6"/>
          <tpl fld="0" item="5"/>
        </tpls>
      </m>
      <m in="0">
        <tpls c="4">
          <tpl fld="5" item="1"/>
          <tpl fld="6" item="4"/>
          <tpl fld="10" item="3"/>
          <tpl fld="0" item="5"/>
        </tpls>
      </m>
      <n v="74.999999999999901" in="0">
        <tpls c="3">
          <tpl fld="5" item="1"/>
          <tpl fld="10" item="7"/>
          <tpl fld="0" item="5"/>
        </tpls>
      </n>
      <n v="30" in="0">
        <tpls c="4">
          <tpl fld="5" item="1"/>
          <tpl fld="6" item="6"/>
          <tpl fld="10" item="2"/>
          <tpl fld="0" item="5"/>
        </tpls>
      </n>
      <n v="32.999999999999972" in="0">
        <tpls c="4">
          <tpl fld="5" item="1"/>
          <tpl fld="6" item="4"/>
          <tpl fld="10" item="0"/>
          <tpl fld="0" item="5"/>
        </tpls>
      </n>
      <m in="0">
        <tpls c="4">
          <tpl fld="5" item="1"/>
          <tpl fld="6" item="4"/>
          <tpl fld="10" item="9"/>
          <tpl fld="0" item="5"/>
        </tpls>
      </m>
      <m in="0">
        <tpls c="4">
          <tpl fld="5" item="1"/>
          <tpl fld="6" item="2"/>
          <tpl fld="10" item="12"/>
          <tpl fld="0" item="5"/>
        </tpls>
      </m>
      <m in="0">
        <tpls c="4">
          <tpl fld="5" item="1"/>
          <tpl fld="6" item="4"/>
          <tpl fld="10" item="1"/>
          <tpl fld="0" item="5"/>
        </tpls>
      </m>
      <n v="11359" in="0">
        <tpls c="2">
          <tpl fld="5" item="1"/>
          <tpl fld="0" item="5"/>
        </tpls>
      </n>
      <n v="170.99999999999994" in="0">
        <tpls c="3">
          <tpl fld="5" item="1"/>
          <tpl fld="10" item="0"/>
          <tpl fld="0" item="5"/>
        </tpls>
      </n>
      <m in="0">
        <tpls c="4">
          <tpl fld="5" item="1"/>
          <tpl fld="6" item="8"/>
          <tpl fld="10" item="0"/>
          <tpl fld="0" item="5"/>
        </tpls>
      </m>
      <m in="0">
        <tpls c="4">
          <tpl fld="5" item="1"/>
          <tpl fld="6" item="1"/>
          <tpl fld="10" item="4"/>
          <tpl fld="0" item="5"/>
        </tpls>
      </m>
      <m in="0">
        <tpls c="4">
          <tpl fld="5" item="1"/>
          <tpl fld="6" item="8"/>
          <tpl fld="10" item="8"/>
          <tpl fld="0" item="5"/>
        </tpls>
      </m>
      <m in="0">
        <tpls c="4">
          <tpl fld="5" item="1"/>
          <tpl fld="6" item="1"/>
          <tpl fld="10" item="5"/>
          <tpl fld="0" item="5"/>
        </tpls>
      </m>
      <m in="0">
        <tpls c="4">
          <tpl fld="5" item="1"/>
          <tpl fld="6" item="10"/>
          <tpl fld="10" item="2"/>
          <tpl fld="0" item="5"/>
        </tpls>
      </m>
      <m in="0">
        <tpls c="4">
          <tpl fld="5" item="1"/>
          <tpl fld="6" item="7"/>
          <tpl fld="10" item="13"/>
          <tpl fld="0" item="5"/>
        </tpls>
      </m>
      <m in="0">
        <tpls c="4">
          <tpl fld="5" item="1"/>
          <tpl fld="10" item="8"/>
          <tpl fld="8" item="1"/>
          <tpl fld="0" item="5"/>
        </tpls>
      </m>
      <m in="0">
        <tpls c="4">
          <tpl fld="5" item="1"/>
          <tpl fld="6" item="8"/>
          <tpl fld="10" item="11"/>
          <tpl fld="0" item="5"/>
        </tpls>
      </m>
      <m in="0">
        <tpls c="4">
          <tpl fld="5" item="1"/>
          <tpl fld="6" item="5"/>
          <tpl fld="10" item="8"/>
          <tpl fld="0" item="5"/>
        </tpls>
      </m>
      <n v="0" in="1">
        <tpls c="3">
          <tpl fld="5" item="1"/>
          <tpl fld="6" item="8"/>
          <tpl fld="0" item="3"/>
        </tpls>
      </n>
      <m in="0">
        <tpls c="4">
          <tpl fld="5" item="1"/>
          <tpl fld="10" item="6"/>
          <tpl fld="8" item="1"/>
          <tpl fld="0" item="5"/>
        </tpls>
      </m>
      <m in="0">
        <tpls c="4">
          <tpl fld="5" item="1"/>
          <tpl fld="6" item="7"/>
          <tpl fld="10" item="7"/>
          <tpl fld="0" item="5"/>
        </tpls>
      </m>
      <n v="2.9999999999999898" in="0">
        <tpls c="4">
          <tpl fld="5" item="1"/>
          <tpl fld="6" item="1"/>
          <tpl fld="10" item="0"/>
          <tpl fld="0" item="5"/>
        </tpls>
      </n>
      <n v="1.99999999999999" in="0">
        <tpls c="4">
          <tpl fld="5" item="1"/>
          <tpl fld="6" item="3"/>
          <tpl fld="10" item="0"/>
          <tpl fld="0" item="5"/>
        </tpls>
      </n>
      <n v="15" in="0">
        <tpls c="4">
          <tpl fld="5" item="1"/>
          <tpl fld="10" item="4"/>
          <tpl fld="8" item="1"/>
          <tpl fld="0" item="5"/>
        </tpls>
      </n>
      <n v="0" in="0">
        <tpls c="4">
          <tpl fld="5" item="1"/>
          <tpl fld="6" item="1"/>
          <tpl fld="10" item="11"/>
          <tpl fld="0" item="5"/>
        </tpls>
      </n>
      <m in="0">
        <tpls c="4">
          <tpl fld="5" item="1"/>
          <tpl fld="6" item="5"/>
          <tpl fld="10" item="10"/>
          <tpl fld="0" item="5"/>
        </tpls>
      </m>
      <m in="0">
        <tpls c="4">
          <tpl fld="5" item="1"/>
          <tpl fld="6" item="9"/>
          <tpl fld="10" item="1"/>
          <tpl fld="0" item="5"/>
        </tpls>
      </m>
      <m in="0">
        <tpls c="4">
          <tpl fld="5" item="1"/>
          <tpl fld="6" item="10"/>
          <tpl fld="10" item="4"/>
          <tpl fld="0" item="5"/>
        </tpls>
      </m>
      <m in="0">
        <tpls c="4">
          <tpl fld="5" item="1"/>
          <tpl fld="6" item="10"/>
          <tpl fld="10" item="13"/>
          <tpl fld="0" item="5"/>
        </tpls>
      </m>
      <m in="0">
        <tpls c="4">
          <tpl fld="5" item="1"/>
          <tpl fld="6" item="2"/>
          <tpl fld="10" item="7"/>
          <tpl fld="0" item="5"/>
        </tpls>
      </m>
      <m in="0">
        <tpls c="4">
          <tpl fld="5" item="1"/>
          <tpl fld="6" item="3"/>
          <tpl fld="10" item="4"/>
          <tpl fld="0" item="5"/>
        </tpls>
      </m>
      <n v="0.7568925619834711" in="1">
        <tpls c="3">
          <tpl fld="5" item="1"/>
          <tpl fld="6" item="5"/>
          <tpl fld="0" item="2"/>
        </tpls>
      </n>
      <n v="64.999999999999901" in="0">
        <tpls c="4">
          <tpl fld="5" item="1"/>
          <tpl fld="6" item="4"/>
          <tpl fld="10" item="7"/>
          <tpl fld="0" item="5"/>
        </tpls>
      </n>
      <n v="15" in="0">
        <tpls c="4">
          <tpl fld="5" item="1"/>
          <tpl fld="6" item="5"/>
          <tpl fld="10" item="4"/>
          <tpl fld="0" item="5"/>
        </tpls>
      </n>
      <n v="0.999999999999996" in="0">
        <tpls c="4">
          <tpl fld="5" item="1"/>
          <tpl fld="6" item="4"/>
          <tpl fld="10" item="11"/>
          <tpl fld="0" item="5"/>
        </tpls>
      </n>
      <m in="0">
        <tpls c="4">
          <tpl fld="5" item="1"/>
          <tpl fld="6" item="3"/>
          <tpl fld="10" item="3"/>
          <tpl fld="0" item="5"/>
        </tpls>
      </m>
      <m in="0">
        <tpls c="4">
          <tpl fld="5" item="1"/>
          <tpl fld="6" item="5"/>
          <tpl fld="10" item="9"/>
          <tpl fld="0" item="5"/>
        </tpls>
      </m>
      <m in="0">
        <tpls c="4">
          <tpl fld="5" item="1"/>
          <tpl fld="6" item="2"/>
          <tpl fld="10" item="3"/>
          <tpl fld="0" item="5"/>
        </tpls>
      </m>
      <n v="0.83957826439578265" in="1">
        <tpls c="3">
          <tpl fld="5" item="1"/>
          <tpl fld="8" item="1"/>
          <tpl fld="0" item="3"/>
        </tpls>
      </n>
      <m in="0">
        <tpls c="4">
          <tpl fld="5" item="1"/>
          <tpl fld="6" item="3"/>
          <tpl fld="10" item="10"/>
          <tpl fld="0" item="5"/>
        </tpls>
      </m>
      <m in="0">
        <tpls c="4">
          <tpl fld="5" item="1"/>
          <tpl fld="6" item="0"/>
          <tpl fld="10" item="11"/>
          <tpl fld="0" item="5"/>
        </tpls>
      </m>
      <m in="0">
        <tpls c="4">
          <tpl fld="5" item="1"/>
          <tpl fld="6" item="3"/>
          <tpl fld="10" item="7"/>
          <tpl fld="0" item="5"/>
        </tpls>
      </m>
      <m in="0">
        <tpls c="4">
          <tpl fld="5" item="1"/>
          <tpl fld="6" item="6"/>
          <tpl fld="10" item="4"/>
          <tpl fld="0" item="5"/>
        </tpls>
      </m>
      <n v="90" in="0">
        <tpls c="4">
          <tpl fld="5" item="1"/>
          <tpl fld="6" item="2"/>
          <tpl fld="10" item="5"/>
          <tpl fld="0" item="5"/>
        </tpls>
      </n>
      <m in="0">
        <tpls c="4">
          <tpl fld="5" item="1"/>
          <tpl fld="6" item="5"/>
          <tpl fld="10" item="7"/>
          <tpl fld="0" item="5"/>
        </tpls>
      </m>
      <m in="0">
        <tpls c="4">
          <tpl fld="5" item="1"/>
          <tpl fld="6" item="8"/>
          <tpl fld="10" item="9"/>
          <tpl fld="0" item="5"/>
        </tpls>
      </m>
      <n v="39" in="0">
        <tpls c="4">
          <tpl fld="5" item="1"/>
          <tpl fld="6" item="2"/>
          <tpl fld="10" item="4"/>
          <tpl fld="0" item="5"/>
        </tpls>
      </n>
      <n v="4.0000000000000302" in="0">
        <tpls c="4">
          <tpl fld="5" item="1"/>
          <tpl fld="6" item="6"/>
          <tpl fld="10" item="0"/>
          <tpl fld="0" item="5"/>
        </tpls>
      </n>
      <m in="0">
        <tpls c="4">
          <tpl fld="5" item="1"/>
          <tpl fld="6" item="1"/>
          <tpl fld="10" item="1"/>
          <tpl fld="0" item="5"/>
        </tpls>
      </m>
      <m in="0">
        <tpls c="4">
          <tpl fld="5" item="1"/>
          <tpl fld="6" item="10"/>
          <tpl fld="10" item="7"/>
          <tpl fld="0" item="5"/>
        </tpls>
      </m>
      <m in="0">
        <tpls c="4">
          <tpl fld="5" item="1"/>
          <tpl fld="6" item="1"/>
          <tpl fld="10" item="7"/>
          <tpl fld="0" item="5"/>
        </tpls>
      </m>
      <m in="0">
        <tpls c="4">
          <tpl fld="5" item="1"/>
          <tpl fld="6" item="9"/>
          <tpl fld="10" item="13"/>
          <tpl fld="0" item="5"/>
        </tpls>
      </m>
      <n v="120" in="0">
        <tpls c="4">
          <tpl fld="5" item="1"/>
          <tpl fld="10" item="2"/>
          <tpl fld="8" item="1"/>
          <tpl fld="0" item="5"/>
        </tpls>
      </n>
      <m in="0">
        <tpls c="4">
          <tpl fld="5" item="1"/>
          <tpl fld="6" item="6"/>
          <tpl fld="10" item="6"/>
          <tpl fld="0" item="5"/>
        </tpls>
      </m>
      <n v="14.99999999999995" in="0">
        <tpls c="4">
          <tpl fld="5" item="1"/>
          <tpl fld="6" item="5"/>
          <tpl fld="10" item="0"/>
          <tpl fld="0" item="5"/>
        </tpls>
      </n>
      <n v="14.99999999999994" in="0">
        <tpls c="4">
          <tpl fld="5" item="1"/>
          <tpl fld="6" item="10"/>
          <tpl fld="10" item="3"/>
          <tpl fld="0" item="5"/>
        </tpls>
      </n>
      <n v="74.999999999999901" in="0">
        <tpls c="4">
          <tpl fld="5" item="1"/>
          <tpl fld="10" item="7"/>
          <tpl fld="8" item="1"/>
          <tpl fld="0" item="5"/>
        </tpls>
      </n>
      <m in="0">
        <tpls c="4">
          <tpl fld="5" item="1"/>
          <tpl fld="6" item="6"/>
          <tpl fld="10" item="8"/>
          <tpl fld="0" item="5"/>
        </tpls>
      </m>
      <n v="10" in="0">
        <tpls c="4">
          <tpl fld="5" item="1"/>
          <tpl fld="6" item="6"/>
          <tpl fld="10" item="7"/>
          <tpl fld="0" item="5"/>
        </tpls>
      </n>
      <m in="0">
        <tpls c="4">
          <tpl fld="5" item="1"/>
          <tpl fld="6" item="3"/>
          <tpl fld="10" item="9"/>
          <tpl fld="0" item="5"/>
        </tpls>
      </m>
      <n v="59.999999999999957" in="0">
        <tpls c="4">
          <tpl fld="5" item="1"/>
          <tpl fld="10" item="9"/>
          <tpl fld="8" item="1"/>
          <tpl fld="0" item="5"/>
        </tpls>
      </n>
      <m in="0">
        <tpls c="4">
          <tpl fld="5" item="1"/>
          <tpl fld="6" item="9"/>
          <tpl fld="10" item="4"/>
          <tpl fld="0" item="5"/>
        </tpls>
      </m>
      <n v="15" in="0">
        <tpls c="4">
          <tpl fld="5" item="1"/>
          <tpl fld="6" item="5"/>
          <tpl fld="10" item="11"/>
          <tpl fld="0" item="5"/>
        </tpls>
      </n>
      <n v="30.000000000000099" in="0">
        <tpls c="4">
          <tpl fld="5" item="1"/>
          <tpl fld="6" item="3"/>
          <tpl fld="10" item="2"/>
          <tpl fld="0" item="5"/>
        </tpls>
      </n>
      <n v="0" in="1">
        <tpls c="3">
          <tpl fld="5" item="1"/>
          <tpl fld="6" item="0"/>
          <tpl fld="0" item="3"/>
        </tpls>
      </n>
      <m in="0">
        <tpls c="4">
          <tpl fld="5" item="1"/>
          <tpl fld="6" item="0"/>
          <tpl fld="10" item="9"/>
          <tpl fld="0" item="5"/>
        </tpls>
      </m>
      <m in="0">
        <tpls c="4">
          <tpl fld="5" item="1"/>
          <tpl fld="6" item="6"/>
          <tpl fld="10" item="10"/>
          <tpl fld="0" item="5"/>
        </tpls>
      </m>
      <n v="690" in="0">
        <tpls c="4">
          <tpl fld="5" item="1"/>
          <tpl fld="6" item="3"/>
          <tpl fld="10" item="13"/>
          <tpl fld="0" item="5"/>
        </tpls>
      </n>
      <m in="0">
        <tpls c="4">
          <tpl fld="5" item="1"/>
          <tpl fld="6" item="8"/>
          <tpl fld="10" item="3"/>
          <tpl fld="0" item="5"/>
        </tpls>
      </m>
      <m in="0">
        <tpls c="4">
          <tpl fld="5" item="1"/>
          <tpl fld="6" item="3"/>
          <tpl fld="10" item="8"/>
          <tpl fld="0" item="5"/>
        </tpls>
      </m>
      <m in="0">
        <tpls c="4">
          <tpl fld="5" item="1"/>
          <tpl fld="6" item="8"/>
          <tpl fld="10" item="12"/>
          <tpl fld="0" item="5"/>
        </tpls>
      </m>
      <m in="0">
        <tpls c="4">
          <tpl fld="5" item="1"/>
          <tpl fld="6" item="4"/>
          <tpl fld="10" item="8"/>
          <tpl fld="0" item="5"/>
        </tpls>
      </m>
      <m in="0">
        <tpls c="4">
          <tpl fld="5" item="1"/>
          <tpl fld="6" item="7"/>
          <tpl fld="10" item="11"/>
          <tpl fld="0" item="5"/>
        </tpls>
      </m>
      <n v="54" in="0">
        <tpls c="3">
          <tpl fld="5" item="1"/>
          <tpl fld="10" item="4"/>
          <tpl fld="0" item="5"/>
        </tpls>
      </n>
      <n v="264" in="0">
        <tpls c="4">
          <tpl fld="5" item="1"/>
          <tpl fld="6" item="2"/>
          <tpl fld="10" item="9"/>
          <tpl fld="0" item="5"/>
        </tpls>
      </n>
      <n v="130" in="0">
        <tpls c="4">
          <tpl fld="5" item="1"/>
          <tpl fld="6" item="5"/>
          <tpl fld="10" item="1"/>
          <tpl fld="0" item="5"/>
        </tpls>
      </n>
      <m in="0">
        <tpls c="4">
          <tpl fld="5" item="1"/>
          <tpl fld="6" item="4"/>
          <tpl fld="10" item="12"/>
          <tpl fld="0" item="5"/>
        </tpls>
      </m>
      <m in="0">
        <tpls c="4">
          <tpl fld="5" item="1"/>
          <tpl fld="6" item="5"/>
          <tpl fld="10" item="13"/>
          <tpl fld="0" item="5"/>
        </tpls>
      </m>
      <m in="0">
        <tpls c="4">
          <tpl fld="5" item="1"/>
          <tpl fld="6" item="9"/>
          <tpl fld="10" item="5"/>
          <tpl fld="0" item="5"/>
        </tpls>
      </m>
      <n v="0" in="0">
        <tpls c="4">
          <tpl fld="5" item="1"/>
          <tpl fld="6" item="2"/>
          <tpl fld="10" item="11"/>
          <tpl fld="0" item="5"/>
        </tpls>
      </n>
      <m in="0">
        <tpls c="4">
          <tpl fld="5" item="1"/>
          <tpl fld="6" item="4"/>
          <tpl fld="10" item="6"/>
          <tpl fld="0" item="5"/>
        </tpls>
      </m>
      <n v="130" in="0">
        <tpls c="3">
          <tpl fld="5" item="1"/>
          <tpl fld="10" item="1"/>
          <tpl fld="0" item="5"/>
        </tpls>
      </n>
      <m in="0">
        <tpls c="4">
          <tpl fld="5" item="1"/>
          <tpl fld="10" item="10"/>
          <tpl fld="8" item="1"/>
          <tpl fld="0" item="5"/>
        </tpls>
      </m>
      <m in="0">
        <tpls c="4">
          <tpl fld="5" item="1"/>
          <tpl fld="6" item="9"/>
          <tpl fld="10" item="8"/>
          <tpl fld="0" item="5"/>
        </tpls>
      </m>
      <m in="0">
        <tpls c="4">
          <tpl fld="5" item="1"/>
          <tpl fld="6" item="9"/>
          <tpl fld="10" item="0"/>
          <tpl fld="0" item="5"/>
        </tpls>
      </m>
      <m in="0">
        <tpls c="4">
          <tpl fld="5" item="1"/>
          <tpl fld="6" item="0"/>
          <tpl fld="10" item="2"/>
          <tpl fld="0" item="5"/>
        </tpls>
      </m>
      <n v="0.97569444444444442" in="1">
        <tpls c="3">
          <tpl fld="5" item="1"/>
          <tpl fld="6" item="2"/>
          <tpl fld="0" item="3"/>
        </tpls>
      </n>
      <m in="0">
        <tpls c="4">
          <tpl fld="5" item="1"/>
          <tpl fld="6" item="3"/>
          <tpl fld="10" item="1"/>
          <tpl fld="0" item="5"/>
        </tpls>
      </m>
      <m in="0">
        <tpls c="4">
          <tpl fld="5" item="1"/>
          <tpl fld="6" item="5"/>
          <tpl fld="10" item="3"/>
          <tpl fld="0" item="5"/>
        </tpls>
      </m>
      <n v="130" in="0">
        <tpls c="4">
          <tpl fld="5" item="1"/>
          <tpl fld="10" item="1"/>
          <tpl fld="8" item="1"/>
          <tpl fld="0" item="5"/>
        </tpls>
      </n>
      <m in="0">
        <tpls c="4">
          <tpl fld="5" item="1"/>
          <tpl fld="6" item="0"/>
          <tpl fld="10" item="3"/>
          <tpl fld="0" item="5"/>
        </tpls>
      </m>
      <n v="9.9999999999999591" in="0">
        <tpls c="4">
          <tpl fld="5" item="1"/>
          <tpl fld="6" item="6"/>
          <tpl fld="10" item="9"/>
          <tpl fld="0" item="5"/>
        </tpls>
      </n>
      <n v="49.999999999999986" in="0">
        <tpls c="4">
          <tpl fld="5" item="1"/>
          <tpl fld="6" item="4"/>
          <tpl fld="10" item="13"/>
          <tpl fld="0" item="5"/>
        </tpls>
      </n>
      <n v="120.0000000000002" in="0">
        <tpls c="4">
          <tpl fld="5" item="1"/>
          <tpl fld="6" item="5"/>
          <tpl fld="10" item="12"/>
          <tpl fld="0" item="5"/>
        </tpls>
      </n>
      <m in="0">
        <tpls c="4">
          <tpl fld="5" item="1"/>
          <tpl fld="6" item="6"/>
          <tpl fld="10" item="5"/>
          <tpl fld="0" item="5"/>
        </tpls>
      </m>
      <m in="0">
        <tpls c="4">
          <tpl fld="5" item="1"/>
          <tpl fld="6" item="0"/>
          <tpl fld="10" item="12"/>
          <tpl fld="0" item="5"/>
        </tpls>
      </m>
      <m in="0">
        <tpls c="4">
          <tpl fld="5" item="1"/>
          <tpl fld="6" item="8"/>
          <tpl fld="10" item="10"/>
          <tpl fld="0" item="5"/>
        </tpls>
      </m>
      <n v="428" in="0">
        <tpls c="3">
          <tpl fld="5" item="1"/>
          <tpl fld="6" item="2"/>
          <tpl fld="0" item="5"/>
        </tpls>
      </n>
      <m in="0">
        <tpls c="4">
          <tpl fld="5" item="1"/>
          <tpl fld="6" item="1"/>
          <tpl fld="10" item="9"/>
          <tpl fld="0" item="5"/>
        </tpls>
      </m>
      <m in="0">
        <tpls c="4">
          <tpl fld="5" item="1"/>
          <tpl fld="6" item="4"/>
          <tpl fld="10" item="5"/>
          <tpl fld="0" item="5"/>
        </tpls>
      </m>
      <n v="0" in="1">
        <tpls c="3">
          <tpl fld="5" item="1"/>
          <tpl fld="6" item="9"/>
          <tpl fld="0" item="3"/>
        </tpls>
      </n>
      <m in="0">
        <tpls c="4">
          <tpl fld="5" item="1"/>
          <tpl fld="6" item="7"/>
          <tpl fld="10" item="5"/>
          <tpl fld="0" item="5"/>
        </tpls>
      </m>
      <n v="0" in="1">
        <tpls c="3">
          <tpl fld="5" item="1"/>
          <tpl fld="6" item="8"/>
          <tpl fld="0" item="2"/>
        </tpls>
      </n>
      <m in="0">
        <tpls c="4">
          <tpl fld="5" item="1"/>
          <tpl fld="6" item="4"/>
          <tpl fld="10" item="10"/>
          <tpl fld="0" item="5"/>
        </tpls>
      </m>
      <m in="0">
        <tpls c="4">
          <tpl fld="5" item="1"/>
          <tpl fld="6" item="7"/>
          <tpl fld="10" item="8"/>
          <tpl fld="0" item="5"/>
        </tpls>
      </m>
      <m in="0">
        <tpls c="4">
          <tpl fld="5" item="1"/>
          <tpl fld="6" item="9"/>
          <tpl fld="10" item="3"/>
          <tpl fld="0" item="5"/>
        </tpls>
      </m>
      <m in="0">
        <tpls c="4">
          <tpl fld="5" item="1"/>
          <tpl fld="6" item="6"/>
          <tpl fld="10" item="13"/>
          <tpl fld="0" item="5"/>
        </tpls>
      </m>
      <m in="0">
        <tpls c="4">
          <tpl fld="5" item="1"/>
          <tpl fld="6" item="2"/>
          <tpl fld="10" item="8"/>
          <tpl fld="0" item="5"/>
        </tpls>
      </m>
      <m in="0">
        <tpls c="4">
          <tpl fld="5" item="1"/>
          <tpl fld="6" item="1"/>
          <tpl fld="10" item="12"/>
          <tpl fld="0" item="5"/>
        </tpls>
      </m>
      <m in="0">
        <tpls c="4">
          <tpl fld="5" item="1"/>
          <tpl fld="6" item="0"/>
          <tpl fld="10" item="7"/>
          <tpl fld="0" item="5"/>
        </tpls>
      </m>
      <m in="0">
        <tpls c="4">
          <tpl fld="5" item="1"/>
          <tpl fld="6" item="7"/>
          <tpl fld="10" item="9"/>
          <tpl fld="0" item="5"/>
        </tpls>
      </m>
      <m in="0">
        <tpls c="4">
          <tpl fld="5" item="1"/>
          <tpl fld="6" item="5"/>
          <tpl fld="10" item="6"/>
          <tpl fld="0" item="5"/>
        </tpls>
      </m>
      <m in="0">
        <tpls c="4">
          <tpl fld="5" item="1"/>
          <tpl fld="6" item="10"/>
          <tpl fld="10" item="6"/>
          <tpl fld="0" item="5"/>
        </tpls>
      </m>
      <m in="0">
        <tpls c="4">
          <tpl fld="5" item="1"/>
          <tpl fld="6" item="9"/>
          <tpl fld="10" item="6"/>
          <tpl fld="0" item="5"/>
        </tpls>
      </m>
      <m in="0">
        <tpls c="4">
          <tpl fld="5" item="1"/>
          <tpl fld="6" item="7"/>
          <tpl fld="10" item="3"/>
          <tpl fld="0" item="5"/>
        </tpls>
      </m>
      <m in="0">
        <tpls c="4">
          <tpl fld="5" item="1"/>
          <tpl fld="6" item="7"/>
          <tpl fld="10" item="0"/>
          <tpl fld="0" item="5"/>
        </tpls>
      </m>
      <n v="0.96495582249578071" in="1">
        <tpls c="3">
          <tpl fld="5" item="1"/>
          <tpl fld="6" item="1"/>
          <tpl fld="0" item="4"/>
        </tpls>
      </n>
      <n v="14.99999999999994" in="0">
        <tpls c="4">
          <tpl fld="5" item="1"/>
          <tpl fld="10" item="3"/>
          <tpl fld="8" item="1"/>
          <tpl fld="0" item="5"/>
        </tpls>
      </n>
      <n v="21.999999999999975" in="0">
        <tpls c="4">
          <tpl fld="5" item="1"/>
          <tpl fld="10" item="11"/>
          <tpl fld="8" item="1"/>
          <tpl fld="0" item="5"/>
        </tpls>
      </n>
      <n v="155" in="0">
        <tpls c="3">
          <tpl fld="5" item="1"/>
          <tpl fld="10" item="2"/>
          <tpl fld="0" item="5"/>
        </tpls>
      </n>
      <m in="0">
        <tpls c="4">
          <tpl fld="5" item="1"/>
          <tpl fld="6" item="1"/>
          <tpl fld="10" item="8"/>
          <tpl fld="0" item="5"/>
        </tpls>
      </m>
      <n v="52.000000000000085" in="0">
        <tpls c="3">
          <tpl fld="5" item="1"/>
          <tpl fld="6" item="1"/>
          <tpl fld="0" item="5"/>
        </tpls>
      </n>
      <n v="419.00000000000011" in="0">
        <tpls c="4">
          <tpl fld="5" item="1"/>
          <tpl fld="10" item="12"/>
          <tpl fld="8" item="1"/>
          <tpl fld="0" item="5"/>
        </tpls>
      </n>
      <m in="0">
        <tpls c="3">
          <tpl fld="5" item="1"/>
          <tpl fld="10" item="6"/>
          <tpl fld="0" item="5"/>
        </tpls>
      </m>
      <m in="0">
        <tpls c="4">
          <tpl fld="5" item="1"/>
          <tpl fld="6" item="1"/>
          <tpl fld="10" item="13"/>
          <tpl fld="0" item="5"/>
        </tpls>
      </m>
      <m in="0">
        <tpls c="4">
          <tpl fld="5" item="1"/>
          <tpl fld="6" item="4"/>
          <tpl fld="10" item="4"/>
          <tpl fld="0" item="5"/>
        </tpls>
      </m>
      <n v="0.83537409406277274" in="1">
        <tpls c="3">
          <tpl fld="5" item="1"/>
          <tpl fld="8" item="0"/>
          <tpl fld="0" item="2"/>
        </tpls>
      </n>
      <m in="0">
        <tpls c="4">
          <tpl fld="5" item="1"/>
          <tpl fld="6" item="8"/>
          <tpl fld="10" item="13"/>
          <tpl fld="0" item="5"/>
        </tpls>
      </m>
      <m in="0">
        <tpls c="4">
          <tpl fld="5" item="1"/>
          <tpl fld="6" item="7"/>
          <tpl fld="10" item="1"/>
          <tpl fld="0" item="5"/>
        </tpls>
      </m>
      <n v="0" in="1">
        <tpls c="3">
          <tpl fld="5" item="1"/>
          <tpl fld="6" item="9"/>
          <tpl fld="0" item="2"/>
        </tpls>
      </n>
      <m in="0">
        <tpls c="4">
          <tpl fld="5" item="1"/>
          <tpl fld="6" item="9"/>
          <tpl fld="10" item="12"/>
          <tpl fld="0" item="5"/>
        </tpls>
      </m>
      <m in="0">
        <tpls c="4">
          <tpl fld="5" item="1"/>
          <tpl fld="6" item="7"/>
          <tpl fld="10" item="12"/>
          <tpl fld="0" item="5"/>
        </tpls>
      </m>
      <m in="0">
        <tpls c="4">
          <tpl fld="5" item="1"/>
          <tpl fld="6" item="6"/>
          <tpl fld="10" item="1"/>
          <tpl fld="0" item="5"/>
        </tpls>
      </m>
      <n v="0" in="1">
        <tpls c="3">
          <tpl fld="5" item="1"/>
          <tpl fld="6" item="7"/>
          <tpl fld="0" item="3"/>
        </tpls>
      </n>
      <n v="0" in="0">
        <tpls c="4">
          <tpl fld="5" item="1"/>
          <tpl fld="6" item="10"/>
          <tpl fld="10" item="11"/>
          <tpl fld="0" item="5"/>
        </tpls>
      </n>
      <n v="0" in="0">
        <tpls c="4">
          <tpl fld="5" item="1"/>
          <tpl fld="6" item="2"/>
          <tpl fld="10" item="0"/>
          <tpl fld="0" item="5"/>
        </tpls>
      </n>
      <n v="90" in="0">
        <tpls c="3">
          <tpl fld="5" item="1"/>
          <tpl fld="10" item="5"/>
          <tpl fld="0" item="5"/>
        </tpls>
      </n>
      <m in="0">
        <tpls c="4">
          <tpl fld="5" item="1"/>
          <tpl fld="6" item="9"/>
          <tpl fld="10" item="10"/>
          <tpl fld="0" item="5"/>
        </tpls>
      </m>
      <n v="0.96495582249578071" in="1">
        <tpls c="3">
          <tpl fld="5" item="1"/>
          <tpl fld="6" item="1"/>
          <tpl fld="0" item="2"/>
        </tpls>
      </n>
      <m in="0">
        <tpls c="4">
          <tpl fld="5" item="1"/>
          <tpl fld="6" item="6"/>
          <tpl fld="10" item="3"/>
          <tpl fld="0" item="5"/>
        </tpls>
      </m>
      <n v="0.81818181818181801" in="1">
        <tpls c="3">
          <tpl fld="5" item="1"/>
          <tpl fld="6" item="5"/>
          <tpl fld="0" item="3"/>
        </tpls>
      </n>
      <n v="298.99999999999989" in="0">
        <tpls c="4">
          <tpl fld="5" item="1"/>
          <tpl fld="6" item="6"/>
          <tpl fld="10" item="12"/>
          <tpl fld="0" item="5"/>
        </tpls>
      </n>
      <n v="35" in="0">
        <tpls c="4">
          <tpl fld="5" item="1"/>
          <tpl fld="6" item="2"/>
          <tpl fld="10" item="2"/>
          <tpl fld="0" item="5"/>
        </tpls>
      </n>
      <m in="0">
        <tpls c="4">
          <tpl fld="5" item="1"/>
          <tpl fld="6" item="10"/>
          <tpl fld="10" item="5"/>
          <tpl fld="0" item="5"/>
        </tpls>
      </m>
      <n v="59.999999999999901" in="0">
        <tpls c="4">
          <tpl fld="5" item="1"/>
          <tpl fld="6" item="4"/>
          <tpl fld="10" item="2"/>
          <tpl fld="0" item="5"/>
        </tpls>
      </n>
      <n v="167.99999999999994" in="0">
        <tpls c="4">
          <tpl fld="5" item="1"/>
          <tpl fld="10" item="0"/>
          <tpl fld="8" item="1"/>
          <tpl fld="0" item="5"/>
        </tpls>
      </n>
      <m in="0">
        <tpls c="4">
          <tpl fld="5" item="1"/>
          <tpl fld="6" item="10"/>
          <tpl fld="10" item="1"/>
          <tpl fld="0" item="5"/>
        </tpls>
      </m>
      <n v="0" in="1">
        <tpls c="3">
          <tpl fld="5" item="1"/>
          <tpl fld="6" item="8"/>
          <tpl fld="0" item="4"/>
        </tpls>
      </n>
      <n v="49.000000000000099" in="0">
        <tpls c="4">
          <tpl fld="5" item="1"/>
          <tpl fld="6" item="1"/>
          <tpl fld="10" item="3"/>
          <tpl fld="0" item="5"/>
        </tpls>
      </n>
      <n v="1.0084148148148149" in="1">
        <tpls c="3">
          <tpl fld="5" item="1"/>
          <tpl fld="6" item="4"/>
          <tpl fld="0" item="4"/>
        </tpls>
      </n>
      <n v="3.9999999999999898" in="0">
        <tpls c="4">
          <tpl fld="5" item="1"/>
          <tpl fld="6" item="6"/>
          <tpl fld="10" item="11"/>
          <tpl fld="0" item="5"/>
        </tpls>
      </n>
      <m in="0">
        <tpls c="4">
          <tpl fld="5" item="1"/>
          <tpl fld="6" item="8"/>
          <tpl fld="10" item="6"/>
          <tpl fld="0" item="5"/>
        </tpls>
      </m>
      <m in="0">
        <tpls c="4">
          <tpl fld="5" item="1"/>
          <tpl fld="6" item="7"/>
          <tpl fld="10" item="4"/>
          <tpl fld="0" item="5"/>
        </tpls>
      </m>
      <m in="0">
        <tpls c="4">
          <tpl fld="5" item="1"/>
          <tpl fld="6" item="3"/>
          <tpl fld="10" item="12"/>
          <tpl fld="0" item="5"/>
        </tpls>
      </m>
      <m in="0">
        <tpls c="4">
          <tpl fld="5" item="1"/>
          <tpl fld="6" item="0"/>
          <tpl fld="10" item="5"/>
          <tpl fld="0" item="5"/>
        </tpls>
      </m>
      <n v="419.00000000000011" in="0">
        <tpls c="3">
          <tpl fld="5" item="1"/>
          <tpl fld="10" item="12"/>
          <tpl fld="0" item="5"/>
        </tpls>
      </n>
      <m in="0">
        <tpls c="4">
          <tpl fld="5" item="1"/>
          <tpl fld="6" item="5"/>
          <tpl fld="10" item="5"/>
          <tpl fld="0" item="5"/>
        </tpls>
      </m>
      <n v="1.99999999999999" in="0">
        <tpls c="4">
          <tpl fld="5" item="1"/>
          <tpl fld="6" item="3"/>
          <tpl fld="10" item="11"/>
          <tpl fld="0" item="5"/>
        </tpls>
      </n>
      <m in="0">
        <tpls c="4">
          <tpl fld="5" item="1"/>
          <tpl fld="6" item="9"/>
          <tpl fld="10" item="7"/>
          <tpl fld="0" item="5"/>
        </tpls>
      </m>
      <n v="113.99999999999999" in="0">
        <tpls c="4">
          <tpl fld="5" item="1"/>
          <tpl fld="6" item="10"/>
          <tpl fld="10" item="0"/>
          <tpl fld="0" item="5"/>
        </tpls>
      </n>
      <m in="0">
        <tpls c="4">
          <tpl fld="5" item="1"/>
          <tpl fld="6" item="9"/>
          <tpl fld="10" item="9"/>
          <tpl fld="0" item="5"/>
        </tpls>
      </m>
      <m in="0">
        <tpls c="4">
          <tpl fld="5" item="1"/>
          <tpl fld="6" item="0"/>
          <tpl fld="10" item="6"/>
          <tpl fld="0" item="5"/>
        </tpls>
      </m>
      <m in="0">
        <tpls c="4">
          <tpl fld="5" item="1"/>
          <tpl fld="6" item="2"/>
          <tpl fld="10" item="10"/>
          <tpl fld="0" item="5"/>
        </tpls>
      </m>
      <m in="0">
        <tpls c="4">
          <tpl fld="5" item="1"/>
          <tpl fld="6" item="0"/>
          <tpl fld="10" item="13"/>
          <tpl fld="0" item="5"/>
        </tpls>
      </m>
      <n v="0.74959571457448959" in="1">
        <tpls c="3">
          <tpl fld="5" item="1"/>
          <tpl fld="6" item="6"/>
          <tpl fld="0" item="2"/>
        </tpls>
      </n>
      <n v="0.83735990037359898" in="1">
        <tpls c="4">
          <tpl fld="3" item="0"/>
          <tpl fld="6" item="10"/>
          <tpl fld="7" item="0"/>
          <tpl fld="0" item="2"/>
        </tpls>
      </n>
      <n v="0.94405006177742479" in="1">
        <tpls c="4">
          <tpl fld="3" item="0"/>
          <tpl fld="6" item="9"/>
          <tpl fld="7" item="0"/>
          <tpl fld="0" item="2"/>
        </tpls>
      </n>
      <n v="0.89296124828532231" in="1">
        <tpls c="4">
          <tpl fld="3" item="0"/>
          <tpl fld="6" item="8"/>
          <tpl fld="7" item="0"/>
          <tpl fld="0" item="2"/>
        </tpls>
      </n>
      <n v="1.1396018890085153" in="1">
        <tpls c="4">
          <tpl fld="3" item="0"/>
          <tpl fld="6" item="7"/>
          <tpl fld="7" item="0"/>
          <tpl fld="0" item="2"/>
        </tpls>
      </n>
      <n v="0.7423986056644879" in="1">
        <tpls c="4">
          <tpl fld="3" item="0"/>
          <tpl fld="6" item="6"/>
          <tpl fld="7" item="0"/>
          <tpl fld="0" item="2"/>
        </tpls>
      </n>
      <n v="0.66400651465798044" in="1">
        <tpls c="4">
          <tpl fld="3" item="0"/>
          <tpl fld="6" item="5"/>
          <tpl fld="7" item="0"/>
          <tpl fld="0" item="2"/>
        </tpls>
      </n>
      <n v="0.57836751679448306" in="1">
        <tpls c="4">
          <tpl fld="3" item="0"/>
          <tpl fld="6" item="4"/>
          <tpl fld="7" item="0"/>
          <tpl fld="0" item="2"/>
        </tpls>
      </n>
      <n v="0.84056344480073286" in="1">
        <tpls c="4">
          <tpl fld="3" item="0"/>
          <tpl fld="6" item="3"/>
          <tpl fld="7" item="0"/>
          <tpl fld="0" item="2"/>
        </tpls>
      </n>
      <n v="0.8150817784663551" in="1">
        <tpls c="4">
          <tpl fld="3" item="0"/>
          <tpl fld="8" item="1"/>
          <tpl fld="7" item="0"/>
          <tpl fld="0" item="2"/>
        </tpls>
      </n>
      <n v="0.72005902525429777" in="1">
        <tpls c="4">
          <tpl fld="3" item="0"/>
          <tpl fld="6" item="2"/>
          <tpl fld="7" item="0"/>
          <tpl fld="0" item="2"/>
        </tpls>
      </n>
      <n v="0.95208998403830802" in="1">
        <tpls c="4">
          <tpl fld="3" item="0"/>
          <tpl fld="6" item="1"/>
          <tpl fld="7" item="0"/>
          <tpl fld="0" item="2"/>
        </tpls>
      </n>
      <n v="0.70737142445618817" in="1">
        <tpls c="4">
          <tpl fld="3" item="0"/>
          <tpl fld="6" item="0"/>
          <tpl fld="7" item="0"/>
          <tpl fld="0" item="2"/>
        </tpls>
      </n>
      <n v="0.76331076845666646" in="1">
        <tpls c="4">
          <tpl fld="3" item="0"/>
          <tpl fld="8" item="0"/>
          <tpl fld="7" item="0"/>
          <tpl fld="0" item="2"/>
        </tpls>
      </n>
      <e v="#N/A">
        <tpls c="4">
          <tpl fld="5" item="3"/>
          <tpl fld="6" item="0"/>
          <tpl fld="7" item="0"/>
          <tpl fld="0" item="0"/>
        </tpls>
      </e>
      <e v="#N/A">
        <tpls c="4">
          <tpl fld="5" item="3"/>
          <tpl fld="6" item="1"/>
          <tpl fld="7" item="0"/>
          <tpl fld="0" item="0"/>
        </tpls>
      </e>
      <e v="#N/A">
        <tpls c="4">
          <tpl fld="5" item="3"/>
          <tpl fld="6" item="2"/>
          <tpl fld="7" item="0"/>
          <tpl fld="0" item="0"/>
        </tpls>
      </e>
      <e v="#N/A">
        <tpls c="4">
          <tpl fld="5" item="3"/>
          <tpl fld="6" item="3"/>
          <tpl fld="7" item="0"/>
          <tpl fld="0" item="0"/>
        </tpls>
      </e>
      <e v="#N/A">
        <tpls c="4">
          <tpl fld="5" item="3"/>
          <tpl fld="6" item="4"/>
          <tpl fld="7" item="0"/>
          <tpl fld="0" item="0"/>
        </tpls>
      </e>
      <e v="#N/A">
        <tpls c="4">
          <tpl fld="5" item="3"/>
          <tpl fld="6" item="5"/>
          <tpl fld="7" item="0"/>
          <tpl fld="0" item="0"/>
        </tpls>
      </e>
      <e v="#N/A">
        <tpls c="4">
          <tpl fld="5" item="3"/>
          <tpl fld="6" item="6"/>
          <tpl fld="7" item="0"/>
          <tpl fld="0" item="0"/>
        </tpls>
      </e>
      <e v="#N/A">
        <tpls c="4">
          <tpl fld="5" item="3"/>
          <tpl fld="6" item="7"/>
          <tpl fld="7" item="0"/>
          <tpl fld="0" item="0"/>
        </tpls>
      </e>
      <e v="#N/A">
        <tpls c="4">
          <tpl fld="5" item="3"/>
          <tpl fld="6" item="8"/>
          <tpl fld="7" item="0"/>
          <tpl fld="0" item="0"/>
        </tpls>
      </e>
      <e v="#N/A">
        <tpls c="4">
          <tpl fld="5" item="3"/>
          <tpl fld="6" item="9"/>
          <tpl fld="7" item="0"/>
          <tpl fld="0" item="0"/>
        </tpls>
      </e>
      <e v="#N/A">
        <tpls c="4">
          <tpl fld="5" item="3"/>
          <tpl fld="6" item="10"/>
          <tpl fld="7" item="0"/>
          <tpl fld="0" item="0"/>
        </tpls>
      </e>
      <n v="0" in="0">
        <tpls c="4">
          <tpl fld="5" item="3"/>
          <tpl fld="8" item="0"/>
          <tpl fld="7" item="0"/>
          <tpl fld="0" item="1"/>
        </tpls>
      </n>
      <n v="0" in="1">
        <tpls c="4">
          <tpl fld="5" item="3"/>
          <tpl fld="8" item="0"/>
          <tpl fld="7" item="0"/>
          <tpl fld="0" item="3"/>
        </tpls>
      </n>
      <n v="0" in="1">
        <tpls c="4">
          <tpl fld="5" item="3"/>
          <tpl fld="8" item="0"/>
          <tpl fld="7" item="0"/>
          <tpl fld="0" item="4"/>
        </tpls>
      </n>
      <n v="0" in="1">
        <tpls c="4">
          <tpl fld="5" item="3"/>
          <tpl fld="8" item="0"/>
          <tpl fld="7" item="0"/>
          <tpl fld="0" item="2"/>
        </tpls>
      </n>
      <e v="#N/A">
        <tpls c="4">
          <tpl fld="5" item="3"/>
          <tpl fld="6" item="0"/>
          <tpl fld="7" item="0"/>
          <tpl fld="0" item="1"/>
        </tpls>
      </e>
      <e v="#N/A">
        <tpls c="4">
          <tpl fld="5" item="3"/>
          <tpl fld="6" item="0"/>
          <tpl fld="7" item="0"/>
          <tpl fld="0" item="3"/>
        </tpls>
      </e>
      <e v="#N/A">
        <tpls c="4">
          <tpl fld="5" item="3"/>
          <tpl fld="6" item="0"/>
          <tpl fld="7" item="0"/>
          <tpl fld="0" item="4"/>
        </tpls>
      </e>
      <e v="#N/A">
        <tpls c="4">
          <tpl fld="5" item="3"/>
          <tpl fld="6" item="0"/>
          <tpl fld="7" item="0"/>
          <tpl fld="0" item="2"/>
        </tpls>
      </e>
      <e v="#N/A">
        <tpls c="4">
          <tpl fld="5" item="3"/>
          <tpl fld="6" item="1"/>
          <tpl fld="7" item="0"/>
          <tpl fld="0" item="1"/>
        </tpls>
      </e>
      <e v="#N/A">
        <tpls c="4">
          <tpl fld="5" item="3"/>
          <tpl fld="6" item="1"/>
          <tpl fld="7" item="0"/>
          <tpl fld="0" item="3"/>
        </tpls>
      </e>
      <e v="#N/A">
        <tpls c="4">
          <tpl fld="5" item="3"/>
          <tpl fld="6" item="1"/>
          <tpl fld="7" item="0"/>
          <tpl fld="0" item="4"/>
        </tpls>
      </e>
      <e v="#N/A">
        <tpls c="4">
          <tpl fld="5" item="3"/>
          <tpl fld="6" item="1"/>
          <tpl fld="7" item="0"/>
          <tpl fld="0" item="2"/>
        </tpls>
      </e>
      <e v="#N/A">
        <tpls c="4">
          <tpl fld="5" item="3"/>
          <tpl fld="6" item="2"/>
          <tpl fld="7" item="0"/>
          <tpl fld="0" item="1"/>
        </tpls>
      </e>
      <e v="#N/A">
        <tpls c="4">
          <tpl fld="5" item="3"/>
          <tpl fld="6" item="2"/>
          <tpl fld="7" item="0"/>
          <tpl fld="0" item="3"/>
        </tpls>
      </e>
      <e v="#N/A">
        <tpls c="4">
          <tpl fld="5" item="3"/>
          <tpl fld="6" item="2"/>
          <tpl fld="7" item="0"/>
          <tpl fld="0" item="4"/>
        </tpls>
      </e>
      <e v="#N/A">
        <tpls c="4">
          <tpl fld="5" item="3"/>
          <tpl fld="6" item="2"/>
          <tpl fld="7" item="0"/>
          <tpl fld="0" item="2"/>
        </tpls>
      </e>
      <n v="-228.72352941176433" in="0">
        <tpls c="4">
          <tpl fld="5" item="3"/>
          <tpl fld="8" item="1"/>
          <tpl fld="7" item="0"/>
          <tpl fld="0" item="1"/>
        </tpls>
      </n>
      <n v="0.79726027397260268" in="1">
        <tpls c="4">
          <tpl fld="5" item="3"/>
          <tpl fld="8" item="1"/>
          <tpl fld="7" item="0"/>
          <tpl fld="0" item="3"/>
        </tpls>
      </n>
      <n v="0.53589246007681424" in="1">
        <tpls c="4">
          <tpl fld="5" item="3"/>
          <tpl fld="8" item="1"/>
          <tpl fld="7" item="0"/>
          <tpl fld="0" item="4"/>
        </tpls>
      </n>
      <n v="0.42724576954069299" in="1">
        <tpls c="4">
          <tpl fld="5" item="3"/>
          <tpl fld="8" item="1"/>
          <tpl fld="7" item="0"/>
          <tpl fld="0" item="2"/>
        </tpls>
      </n>
      <e v="#N/A">
        <tpls c="4">
          <tpl fld="5" item="3"/>
          <tpl fld="6" item="3"/>
          <tpl fld="7" item="0"/>
          <tpl fld="0" item="1"/>
        </tpls>
      </e>
      <e v="#N/A">
        <tpls c="4">
          <tpl fld="5" item="3"/>
          <tpl fld="6" item="3"/>
          <tpl fld="7" item="0"/>
          <tpl fld="0" item="3"/>
        </tpls>
      </e>
      <e v="#N/A">
        <tpls c="4">
          <tpl fld="5" item="3"/>
          <tpl fld="6" item="3"/>
          <tpl fld="7" item="0"/>
          <tpl fld="0" item="4"/>
        </tpls>
      </e>
      <e v="#N/A">
        <tpls c="4">
          <tpl fld="5" item="3"/>
          <tpl fld="6" item="3"/>
          <tpl fld="7" item="0"/>
          <tpl fld="0" item="2"/>
        </tpls>
      </e>
      <e v="#N/A">
        <tpls c="4">
          <tpl fld="5" item="3"/>
          <tpl fld="6" item="4"/>
          <tpl fld="7" item="0"/>
          <tpl fld="0" item="1"/>
        </tpls>
      </e>
      <e v="#N/A">
        <tpls c="4">
          <tpl fld="5" item="3"/>
          <tpl fld="6" item="4"/>
          <tpl fld="7" item="0"/>
          <tpl fld="0" item="3"/>
        </tpls>
      </e>
      <e v="#N/A">
        <tpls c="4">
          <tpl fld="5" item="3"/>
          <tpl fld="6" item="4"/>
          <tpl fld="7" item="0"/>
          <tpl fld="0" item="4"/>
        </tpls>
      </e>
      <e v="#N/A">
        <tpls c="4">
          <tpl fld="5" item="3"/>
          <tpl fld="6" item="4"/>
          <tpl fld="7" item="0"/>
          <tpl fld="0" item="2"/>
        </tpls>
      </e>
      <e v="#N/A">
        <tpls c="4">
          <tpl fld="5" item="3"/>
          <tpl fld="6" item="5"/>
          <tpl fld="7" item="0"/>
          <tpl fld="0" item="1"/>
        </tpls>
      </e>
      <e v="#N/A">
        <tpls c="4">
          <tpl fld="5" item="3"/>
          <tpl fld="6" item="5"/>
          <tpl fld="7" item="0"/>
          <tpl fld="0" item="3"/>
        </tpls>
      </e>
      <e v="#N/A">
        <tpls c="4">
          <tpl fld="5" item="3"/>
          <tpl fld="6" item="5"/>
          <tpl fld="7" item="0"/>
          <tpl fld="0" item="4"/>
        </tpls>
      </e>
      <e v="#N/A">
        <tpls c="4">
          <tpl fld="5" item="3"/>
          <tpl fld="6" item="5"/>
          <tpl fld="7" item="0"/>
          <tpl fld="0" item="2"/>
        </tpls>
      </e>
      <e v="#N/A">
        <tpls c="4">
          <tpl fld="5" item="3"/>
          <tpl fld="6" item="6"/>
          <tpl fld="7" item="0"/>
          <tpl fld="0" item="1"/>
        </tpls>
      </e>
      <e v="#N/A">
        <tpls c="4">
          <tpl fld="5" item="3"/>
          <tpl fld="6" item="6"/>
          <tpl fld="7" item="0"/>
          <tpl fld="0" item="3"/>
        </tpls>
      </e>
      <e v="#N/A">
        <tpls c="4">
          <tpl fld="5" item="3"/>
          <tpl fld="6" item="6"/>
          <tpl fld="7" item="0"/>
          <tpl fld="0" item="4"/>
        </tpls>
      </e>
      <e v="#N/A">
        <tpls c="4">
          <tpl fld="5" item="3"/>
          <tpl fld="6" item="6"/>
          <tpl fld="7" item="0"/>
          <tpl fld="0" item="2"/>
        </tpls>
      </e>
      <e v="#N/A">
        <tpls c="4">
          <tpl fld="5" item="3"/>
          <tpl fld="6" item="7"/>
          <tpl fld="7" item="0"/>
          <tpl fld="0" item="1"/>
        </tpls>
      </e>
      <e v="#N/A">
        <tpls c="4">
          <tpl fld="5" item="3"/>
          <tpl fld="6" item="7"/>
          <tpl fld="7" item="0"/>
          <tpl fld="0" item="3"/>
        </tpls>
      </e>
      <e v="#N/A">
        <tpls c="4">
          <tpl fld="5" item="3"/>
          <tpl fld="6" item="7"/>
          <tpl fld="7" item="0"/>
          <tpl fld="0" item="4"/>
        </tpls>
      </e>
      <e v="#N/A">
        <tpls c="4">
          <tpl fld="5" item="3"/>
          <tpl fld="6" item="7"/>
          <tpl fld="7" item="0"/>
          <tpl fld="0" item="2"/>
        </tpls>
      </e>
      <e v="#N/A">
        <tpls c="4">
          <tpl fld="5" item="3"/>
          <tpl fld="6" item="8"/>
          <tpl fld="7" item="0"/>
          <tpl fld="0" item="1"/>
        </tpls>
      </e>
      <e v="#N/A">
        <tpls c="4">
          <tpl fld="5" item="3"/>
          <tpl fld="6" item="8"/>
          <tpl fld="7" item="0"/>
          <tpl fld="0" item="3"/>
        </tpls>
      </e>
      <e v="#N/A">
        <tpls c="4">
          <tpl fld="5" item="3"/>
          <tpl fld="6" item="8"/>
          <tpl fld="7" item="0"/>
          <tpl fld="0" item="4"/>
        </tpls>
      </e>
      <e v="#N/A">
        <tpls c="4">
          <tpl fld="5" item="3"/>
          <tpl fld="6" item="8"/>
          <tpl fld="7" item="0"/>
          <tpl fld="0" item="2"/>
        </tpls>
      </e>
      <e v="#N/A">
        <tpls c="4">
          <tpl fld="5" item="3"/>
          <tpl fld="6" item="9"/>
          <tpl fld="7" item="0"/>
          <tpl fld="0" item="1"/>
        </tpls>
      </e>
      <e v="#N/A">
        <tpls c="4">
          <tpl fld="5" item="3"/>
          <tpl fld="6" item="9"/>
          <tpl fld="7" item="0"/>
          <tpl fld="0" item="3"/>
        </tpls>
      </e>
      <e v="#N/A">
        <tpls c="4">
          <tpl fld="5" item="3"/>
          <tpl fld="6" item="9"/>
          <tpl fld="7" item="0"/>
          <tpl fld="0" item="4"/>
        </tpls>
      </e>
      <e v="#N/A">
        <tpls c="4">
          <tpl fld="5" item="3"/>
          <tpl fld="6" item="9"/>
          <tpl fld="7" item="0"/>
          <tpl fld="0" item="2"/>
        </tpls>
      </e>
      <e v="#N/A">
        <tpls c="4">
          <tpl fld="5" item="3"/>
          <tpl fld="6" item="10"/>
          <tpl fld="7" item="0"/>
          <tpl fld="0" item="1"/>
        </tpls>
      </e>
      <e v="#N/A">
        <tpls c="4">
          <tpl fld="5" item="3"/>
          <tpl fld="6" item="10"/>
          <tpl fld="7" item="0"/>
          <tpl fld="0" item="3"/>
        </tpls>
      </e>
      <e v="#N/A">
        <tpls c="4">
          <tpl fld="5" item="3"/>
          <tpl fld="6" item="10"/>
          <tpl fld="7" item="0"/>
          <tpl fld="0" item="4"/>
        </tpls>
      </e>
      <e v="#N/A">
        <tpls c="4">
          <tpl fld="5" item="3"/>
          <tpl fld="6" item="10"/>
          <tpl fld="7" item="0"/>
          <tpl fld="0" item="2"/>
        </tpls>
      </e>
      <n v="0.91344956413449574" in="1">
        <tpls c="4">
          <tpl fld="3" item="0"/>
          <tpl fld="6" item="10"/>
          <tpl fld="7" item="0"/>
          <tpl fld="0" item="3"/>
        </tpls>
      </n>
    </entries>
    <queryCache count="40">
      <query mdx="[Measures].[Total - Cajas]">
        <tpls c="1">
          <tpl fld="0" item="0"/>
        </tpls>
      </query>
      <query mdx="[DimFecha].[Calendario].[Año].[2017].&amp;[Q3].&amp;[julio].&amp;[30].&amp;[2017-07-28T00:00:00]">
        <tpls c="1">
          <tpl fld="5" item="0"/>
        </tpls>
      </query>
      <query mdx="[DimLineas].[Línea].&amp;[Hutamaki]">
        <tpls c="1">
          <tpl fld="6" item="0"/>
        </tpls>
      </query>
      <query mdx="[DimTurnos].[Turno].&amp;[Turno B]">
        <tpls c="1">
          <tpl fld="7" item="0"/>
        </tpls>
      </query>
      <query mdx="[DimLineas].[Línea].&amp;[Emzo]">
        <tpls c="1">
          <tpl fld="6" item="1"/>
        </tpls>
      </query>
      <query mdx="[DimLineas].[Línea].&amp;[Benhill]">
        <tpls c="1">
          <tpl fld="6" item="2"/>
        </tpls>
      </query>
      <query mdx="[DimLineas].[Línea].&amp;[Extrusora]">
        <tpls c="1">
          <tpl fld="6" item="3"/>
        </tpls>
      </query>
      <query mdx="[DimLineas].[Línea].&amp;[Polocup]">
        <tpls c="1">
          <tpl fld="6" item="4"/>
        </tpls>
      </query>
      <query mdx="[DimLineas].[Línea].&amp;[Sanduchera]">
        <tpls c="1">
          <tpl fld="6" item="5"/>
        </tpls>
      </query>
      <query mdx="[DimLineas].[Línea].&amp;[Flexline]">
        <tpls c="1">
          <tpl fld="6" item="6"/>
        </tpls>
      </query>
      <query mdx="[DimLineas].[Línea].&amp;[Vita 6]">
        <tpls c="1">
          <tpl fld="6" item="7"/>
        </tpls>
      </query>
      <query mdx="[DimLineas].[Línea].&amp;[Vita 8]">
        <tpls c="1">
          <tpl fld="6" item="8"/>
        </tpls>
      </query>
      <query mdx="[DimLineas].[Línea].&amp;[Vita 8 N]">
        <tpls c="1">
          <tpl fld="6" item="9"/>
        </tpls>
      </query>
      <query mdx="[DimLineas].[Línea].&amp;[Vita 12]">
        <tpls c="1">
          <tpl fld="6" item="10"/>
        </tpls>
      </query>
      <query mdx="[Measures].[Total - Dispersión de ingreso]">
        <tpls c="1">
          <tpl fld="0" item="1"/>
        </tpls>
      </query>
      <query mdx="[DimTecnologia].[Categoría].&amp;[Spreads]">
        <tpls c="1">
          <tpl fld="8" item="0"/>
        </tpls>
      </query>
      <query mdx="[Measures].[OEE]">
        <tpls c="1">
          <tpl fld="0" item="2"/>
        </tpls>
      </query>
      <query mdx="[DimFecha].[Calendario].[Año].[2017].&amp;[Q3].&amp;[julio]">
        <tpls c="1">
          <tpl fld="3" item="0"/>
        </tpls>
      </query>
      <query mdx="[Measures].[SP]">
        <tpls c="1">
          <tpl fld="0" item="3"/>
        </tpls>
      </query>
      <query mdx="[Measures].[MP]">
        <tpls c="1">
          <tpl fld="0" item="4"/>
        </tpls>
      </query>
      <query mdx="[DimTecnologia].[Categoría].&amp;[Ice Cream]">
        <tpls c="1">
          <tpl fld="8" item="1"/>
        </tpls>
      </query>
      <query mdx="[DimFecha].[Calendario].[Año].[2017].&amp;[Q3].&amp;[Julio].&amp;[30].&amp;[2017-07-26T00:00:00]">
        <tpls c="1">
          <tpl fld="5" item="1"/>
        </tpls>
      </query>
      <query mdx="[Measures].[Total - Minutos/Paradas]">
        <tpls c="1">
          <tpl fld="0" item="5"/>
        </tpls>
      </query>
      <query mdx="[DimPerdidas].[Niveles].[Sub-Pérdida].&amp;[Reducciones de Velocidad]">
        <tpls c="1">
          <tpl fld="10" item="0"/>
        </tpls>
      </query>
      <query mdx="[DimPerdidas].[Niveles].[Sub-Pérdida].&amp;[Limpieza y Sanitización]">
        <tpls c="1">
          <tpl fld="10" item="1"/>
        </tpls>
      </query>
      <query mdx="[DimPerdidas].[Niveles].[Sub-Pérdida].&amp;[Breaks]">
        <tpls c="1">
          <tpl fld="10" item="2"/>
        </tpls>
      </query>
      <query mdx="[DimPerdidas].[Niveles].[Sub-Pérdida].&amp;[Cambio de Piezas]">
        <tpls c="1">
          <tpl fld="10" item="3"/>
        </tpls>
      </query>
      <query mdx="[DimPerdidas].[Niveles].[Sub-Pérdida].&amp;[Falta de Operadores]">
        <tpls c="1">
          <tpl fld="10" item="4"/>
        </tpls>
      </query>
      <query mdx="[DimPerdidas].[Niveles].[Sub-Pérdida].&amp;[Disponibilidad de Materiales en la Línea/Site]">
        <tpls c="1">
          <tpl fld="10" item="5"/>
        </tpls>
      </query>
      <query mdx="[DimPerdidas].[Niveles].[Sub-Pérdida].&amp;[Mantenimiento Planeado]">
        <tpls c="1">
          <tpl fld="10" item="6"/>
        </tpls>
      </query>
      <query mdx="[DimPerdidas].[Niveles].[Sub-Pérdida].&amp;[Medición y Ajuste]">
        <tpls c="1">
          <tpl fld="10" item="7"/>
        </tpls>
      </query>
      <query mdx="[DimPerdidas].[Niveles].[Sub-Pérdida].&amp;[Pequeñas Paradas]">
        <tpls c="1">
          <tpl fld="10" item="8"/>
        </tpls>
      </query>
      <query mdx="[DimPerdidas].[Niveles].[Sub-Pérdida].&amp;[Falla de Equipos]">
        <tpls c="1">
          <tpl fld="10" item="9"/>
        </tpls>
      </query>
      <query mdx="[DimPerdidas].[Niveles].[Sub-Pérdida].&amp;[Falla en Área de Procesos]">
        <tpls c="1">
          <tpl fld="10" item="10"/>
        </tpls>
      </query>
      <query mdx="[DimPerdidas].[Niveles].[Sub-Pérdida].&amp;[Defectos de Calidad]">
        <tpls c="1">
          <tpl fld="10" item="11"/>
        </tpls>
      </query>
      <query mdx="[DimPerdidas].[Niveles].[Sub-Pérdida].&amp;[Change Over]">
        <tpls c="1">
          <tpl fld="10" item="12"/>
        </tpls>
      </query>
      <query mdx="[DimPerdidas].[Niveles].[Sub-Pérdida].&amp;[Preparación y Cierre de Línea]">
        <tpls c="1">
          <tpl fld="10" item="13"/>
        </tpls>
      </query>
      <query mdx="[DimFecha].[Calendario].[Año].[2017].&amp;[Q3].&amp;[agosto].&amp;[31].&amp;[2017-08-01T00:00:00]">
        <tpls c="1">
          <tpl fld="5" item="2"/>
        </tpls>
      </query>
      <query mdx="[DimFecha].[Calendario].[Año].[2017].&amp;[Q3].&amp;[agosto]">
        <tpls c="1">
          <tpl fld="3" item="1"/>
        </tpls>
      </query>
      <query mdx="[DimFecha].[Calendario].[Año].[2017].&amp;[Q3].&amp;[julio].&amp;[30].&amp;[2017-07-29T00:00:00]">
        <tpls c="1">
          <tpl fld="5" item="3"/>
        </tpls>
      </query>
    </queryCache>
    <serverFormats count="2">
      <serverFormat format="#,0.00"/>
      <serverFormat format="0.00 %;-0.00 %;0.00 %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ficiencia - Tecnología" cacheId="28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showHeaders="0" outline="1" outlineData="1" multipleFieldFilters="0">
  <location ref="I6:L44" firstHeaderRow="0" firstDataRow="1" firstDataCol="1"/>
  <pivotFields count="11">
    <pivotField axis="axisCol" allDrilled="1" showAll="0" dataSourceSort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1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4">
    <field x="4"/>
    <field x="5"/>
    <field x="9"/>
    <field x="10"/>
  </rowFields>
  <rowItems count="38">
    <i>
      <x/>
    </i>
    <i r="1">
      <x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 r="2">
      <x v="3"/>
    </i>
    <i r="3">
      <x/>
    </i>
    <i r="3">
      <x v="1"/>
    </i>
    <i r="3">
      <x v="2"/>
    </i>
    <i r="2">
      <x v="4"/>
    </i>
    <i r="3">
      <x/>
    </i>
    <i r="3">
      <x v="1"/>
    </i>
    <i r="3">
      <x v="2"/>
    </i>
    <i r="2">
      <x v="5"/>
    </i>
    <i r="3">
      <x/>
    </i>
    <i r="3">
      <x v="1"/>
    </i>
    <i r="3">
      <x v="2"/>
    </i>
    <i r="2">
      <x v="6"/>
    </i>
    <i r="3">
      <x/>
    </i>
    <i r="3">
      <x v="1"/>
    </i>
    <i r="3">
      <x v="2"/>
    </i>
    <i r="2">
      <x v="7"/>
    </i>
    <i r="3">
      <x/>
    </i>
    <i r="3">
      <x v="1"/>
    </i>
    <i r="3">
      <x v="2"/>
    </i>
    <i r="2">
      <x v="8"/>
    </i>
    <i r="3">
      <x/>
    </i>
    <i r="3">
      <x v="2"/>
    </i>
    <i t="grand">
      <x/>
    </i>
  </rowItems>
  <colFields count="1">
    <field x="-2"/>
  </colFields>
  <colItems count="3">
    <i i="2">
      <x v="2"/>
    </i>
    <i i="1">
      <x v="1"/>
    </i>
    <i>
      <x/>
    </i>
  </colItems>
  <dataFields count="3">
    <dataField fld="1" subtotal="count" baseField="0" baseItem="0"/>
    <dataField fld="2" subtotal="count" baseField="0" baseItem="0"/>
    <dataField fld="3" subtotal="count" baseField="0" baseItem="0"/>
  </dataFields>
  <formats count="6"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fieldPosition="0">
        <references count="1">
          <reference field="4" count="0"/>
        </references>
      </pivotArea>
    </format>
    <format dxfId="83">
      <pivotArea dataOnly="0" labelOnly="1" grandRow="1" outline="0" fieldPosition="0"/>
    </format>
    <format dxfId="82">
      <pivotArea dataOnly="0" labelOnly="1" fieldPosition="0">
        <references count="2">
          <reference field="4" count="0" selected="0"/>
          <reference field="9" count="0"/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18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94"/>
    <rowHierarchyUsage hierarchyUsage="97"/>
  </rowHierarchiesUsage>
  <colHierarchiesUsage count="2">
    <colHierarchyUsage hierarchyUsage="188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Tecnologia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Eficiencia - Categoría" cacheId="34" applyNumberFormats="0" applyBorderFormats="0" applyFontFormats="0" applyPatternFormats="0" applyAlignmentFormats="0" applyWidthHeightFormats="1" dataCaption="Valores" tag="a5c32dca-4715-458d-9492-2a0a5d74d317" updatedVersion="6" minRefreshableVersion="3" useAutoFormatting="1" itemPrintTitles="1" createdVersion="5" indent="0" showHeaders="0" outline="1" outlineData="1" multipleFieldFilters="0">
  <location ref="O6:R21" firstHeaderRow="0" firstDataRow="1" firstDataCol="1"/>
  <pivotFields count="12">
    <pivotField axis="axisCol" allDrilled="1" showAll="0" dataSourceSort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3">
        <item c="1" x="0"/>
        <item x="1" d="1"/>
        <item t="default"/>
      </items>
    </pivotField>
    <pivotField axis="axisRow" showAll="0" dataSourceSort="1">
      <items count="4">
        <item c="1" x="0" d="1"/>
        <item c="1" x="1" d="1"/>
        <item c="1" x="2" d="1"/>
        <item t="default"/>
      </items>
    </pivotField>
    <pivotField axis="axisRow" showAll="0" dataSourceSort="1">
      <items count="15">
        <item c="1" x="0" d="1"/>
        <item c="1" x="1" d="1"/>
        <item c="1" x="2" d="1"/>
        <item c="1" x="3" d="1"/>
        <item c="1" x="4" d="1"/>
        <item c="1" x="5" d="1"/>
        <item c="1" x="6" d="1"/>
        <item c="1" x="7"/>
        <item c="1" x="8"/>
        <item c="1" x="9" d="1"/>
        <item c="1" x="10" d="1"/>
        <item c="1" x="11" d="1"/>
        <item c="1" x="12" d="1"/>
        <item c="1" x="13" d="1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>
      <items count="4">
        <item c="1" x="0" d="1"/>
        <item c="1" x="1"/>
        <item c="1" x="2"/>
        <item t="default"/>
      </items>
    </pivotField>
    <pivotField axis="axisRow" showAll="0" dataSourceSort="1">
      <items count="7">
        <item x="0"/>
        <item x="1"/>
        <item x="2"/>
        <item x="3"/>
        <item x="4"/>
        <item x="5"/>
        <item t="default"/>
      </items>
    </pivotField>
  </pivotFields>
  <rowFields count="5">
    <field x="4"/>
    <field x="5"/>
    <field x="9"/>
    <field x="10"/>
    <field x="11"/>
  </rowFields>
  <rowItems count="15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4">
      <x v="5"/>
    </i>
    <i r="2">
      <x v="1"/>
    </i>
    <i r="3">
      <x v="1"/>
    </i>
    <i r="2">
      <x v="2"/>
    </i>
    <i r="3">
      <x v="2"/>
    </i>
    <i t="grand">
      <x/>
    </i>
  </rowItems>
  <colFields count="1">
    <field x="-2"/>
  </colFields>
  <colItems count="3">
    <i i="2">
      <x v="2"/>
    </i>
    <i i="1">
      <x v="1"/>
    </i>
    <i>
      <x/>
    </i>
  </colItems>
  <dataFields count="3">
    <dataField fld="1" subtotal="count" baseField="0" baseItem="0"/>
    <dataField fld="2" subtotal="count" baseField="0" baseItem="0"/>
    <dataField fld="3" subtotal="count" baseField="0" baseItem="0"/>
  </dataFields>
  <formats count="6"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fieldPosition="0">
        <references count="1">
          <reference field="4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4" count="0" selected="0"/>
          <reference field="9" count="0"/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189"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96"/>
    <rowHierarchyUsage hierarchyUsage="95"/>
  </rowHierarchiesUsage>
  <colHierarchiesUsage count="2">
    <colHierarchyUsage hierarchyUsage="188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Tecnologia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Eficiencia - Línea" cacheId="31" applyNumberFormats="0" applyBorderFormats="0" applyFontFormats="0" applyPatternFormats="0" applyAlignmentFormats="0" applyWidthHeightFormats="1" dataCaption="Valores" tag="43271b97-ea98-4d5d-88f1-f02212c5a7a1" updatedVersion="6" minRefreshableVersion="3" useAutoFormatting="1" subtotalHiddenItems="1" itemPrintTitles="1" createdVersion="5" indent="0" showHeaders="0" outline="1" outlineData="1" multipleFieldFilters="0">
  <location ref="C6:F52" firstHeaderRow="0" firstDataRow="1" firstDataCol="1"/>
  <pivotFields count="11">
    <pivotField axis="axisRow" allDrilled="1" showAll="0" dataSourceSort="1">
      <items count="2">
        <item c="1" x="0"/>
        <item t="default"/>
      </items>
    </pivotField>
    <pivotField axis="axisRow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axis="axisCol" allDrilled="1" showAll="0" dataSourceSort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3">
    <field x="0"/>
    <field x="9"/>
    <field x="10"/>
  </rowFields>
  <rowItems count="46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 r="1">
      <x v="10"/>
    </i>
    <i r="2">
      <x/>
    </i>
    <i r="2">
      <x v="1"/>
    </i>
    <i r="2">
      <x v="2"/>
    </i>
    <i t="grand">
      <x/>
    </i>
  </rowItems>
  <colFields count="1">
    <field x="-2"/>
  </colFields>
  <colItems count="3">
    <i i="2">
      <x v="2"/>
    </i>
    <i i="1">
      <x v="1"/>
    </i>
    <i>
      <x/>
    </i>
  </colItems>
  <dataFields count="3">
    <dataField fld="6" subtotal="count" baseField="0" baseItem="0"/>
    <dataField fld="7" subtotal="count" baseField="0" baseItem="0"/>
    <dataField fld="8" subtotal="count" baseField="0" baseItem="0"/>
  </dataFields>
  <formats count="6"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dataOnly="0" labelOnly="1" fieldPosition="0">
        <references count="2">
          <reference field="0" count="0" selected="0"/>
          <reference field="9" count="0"/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18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6"/>
    <rowHierarchyUsage hierarchyUsage="97"/>
  </rowHierarchiesUsage>
  <colHierarchiesUsage count="2">
    <colHierarchyUsage hierarchyUsage="188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Lineas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Cajas - Categoría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showHeaders="0" outline="1" outlineData="1" multipleFieldFilters="0">
  <location ref="K5:K678" firstHeaderRow="0" firstDataRow="0" firstDataCol="1"/>
  <pivotFields count="7">
    <pivotField axis="axisRow" allDrilled="1" showAll="0" dataSourceSort="1">
      <items count="8">
        <item c="1" x="0"/>
        <item c="1" x="1" d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5">
        <item c="1" x="0"/>
        <item c="1" x="1" d="1"/>
        <item c="1" x="2"/>
        <item c="1" x="3"/>
        <item t="default"/>
      </items>
    </pivotField>
    <pivotField axis="axisRow" showAll="0" dataSourceSort="1">
      <items count="4">
        <item c="1" x="0" d="1"/>
        <item c="1" x="1"/>
        <item c="1" x="2" d="1"/>
        <item t="default"/>
      </items>
    </pivotField>
    <pivotField axis="axisRow" showAll="0" dataSourceSort="1">
      <items count="11">
        <item c="1" x="0" d="1"/>
        <item c="1" x="1" d="1"/>
        <item c="1" x="2" d="1"/>
        <item c="1" x="3"/>
        <item c="1" x="4"/>
        <item c="1" x="5" d="1"/>
        <item c="1" x="6" d="1"/>
        <item c="1" x="7" d="1"/>
        <item c="1" x="8"/>
        <item c="1" x="9"/>
        <item t="default"/>
      </items>
    </pivotField>
    <pivotField axis="axisRow" showAll="0" dataSourceSort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7">
    <field x="0"/>
    <field x="1"/>
    <field x="2"/>
    <field x="3"/>
    <field x="4"/>
    <field x="5"/>
    <field x="6"/>
  </rowFields>
  <rowItems count="674">
    <i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1"/>
    </i>
    <i r="1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1">
      <x v="1"/>
    </i>
    <i r="2">
      <x/>
    </i>
    <i r="3">
      <x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1"/>
    </i>
    <i r="4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2"/>
    </i>
    <i r="4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2"/>
    </i>
    <i r="3">
      <x v="5"/>
    </i>
    <i r="4">
      <x v="1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1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6"/>
    </i>
    <i r="4">
      <x v="2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2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7"/>
    </i>
    <i r="4">
      <x v="3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4">
      <x v="3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3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1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1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t="grand">
      <x/>
    </i>
  </rowItems>
  <formats count="6"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0" selected="0"/>
          <reference field="5" count="0"/>
        </references>
      </pivotArea>
    </format>
  </formats>
  <pivotHierarchies count="18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96"/>
    <rowHierarchyUsage hierarchyUsage="9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Tecnologia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ajas - Tecnología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showHeaders="0" outline="1" outlineData="1" multipleFieldFilters="0">
  <location ref="G5:G2600" firstHeaderRow="0" firstDataRow="0" firstDataCol="1"/>
  <pivotFields count="7">
    <pivotField axis="axisRow" allDrilled="1" showAll="0" dataSourceSort="1">
      <items count="8">
        <item c="1" x="0"/>
        <item c="1" x="1" d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5">
        <item c="1" x="0"/>
        <item c="1" x="1" d="1"/>
        <item c="1" x="2"/>
        <item c="1" x="3"/>
        <item t="default"/>
      </items>
    </pivotField>
    <pivotField axis="axisRow" showAll="0" dataSourceSort="1">
      <items count="4">
        <item c="1" x="0" d="1"/>
        <item c="1" x="1"/>
        <item c="1" x="2" d="1"/>
        <item t="default"/>
      </items>
    </pivotField>
    <pivotField axis="axisRow" showAll="0" dataSourceSort="1">
      <items count="11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/>
        <item c="1" x="9"/>
        <item t="default"/>
      </items>
    </pivotField>
    <pivotField axis="axisRow" showAll="0" dataSourceSort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7">
    <field x="0"/>
    <field x="1"/>
    <field x="2"/>
    <field x="3"/>
    <field x="4"/>
    <field x="5"/>
    <field x="6"/>
  </rowFields>
  <rowItems count="2596">
    <i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1"/>
    </i>
    <i r="1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1">
      <x v="1"/>
    </i>
    <i r="2">
      <x/>
    </i>
    <i r="3">
      <x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1"/>
    </i>
    <i r="4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2"/>
    </i>
    <i r="4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3"/>
    </i>
    <i r="4">
      <x v="1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1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4"/>
    </i>
    <i r="4">
      <x v="2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2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2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2">
      <x v="2"/>
    </i>
    <i r="3">
      <x v="5"/>
    </i>
    <i r="4">
      <x v="3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6"/>
    </i>
    <i r="4">
      <x v="3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3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7"/>
    </i>
    <i r="4">
      <x v="4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4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4">
      <x v="5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3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1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1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t="grand">
      <x/>
    </i>
  </rowItem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axis="axisValues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dataOnly="0" labelOnly="1" fieldPosition="0">
        <references count="2">
          <reference field="0" count="0" selected="0"/>
          <reference field="5" count="0"/>
        </references>
      </pivotArea>
    </format>
  </formats>
  <pivotHierarchies count="18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94"/>
    <rowHierarchyUsage hierarchyUsage="9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Tecnologia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ajas - Líneas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showHeaders="0" outline="1" outlineData="1" multipleFieldFilters="0">
  <location ref="C5:C3356" firstHeaderRow="0" firstDataRow="0" firstDataCol="1"/>
  <pivotFields count="7">
    <pivotField axis="axisRow" allDrilled="1" showAll="0" dataSourceSort="1">
      <items count="8">
        <item c="1" x="0"/>
        <item c="1" x="1" d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5">
        <item c="1" x="0"/>
        <item c="1" x="1" d="1"/>
        <item c="1" x="2"/>
        <item c="1" x="3"/>
        <item t="default"/>
      </items>
    </pivotField>
    <pivotField axis="axisRow" showAll="0" dataSourceSort="1">
      <items count="4">
        <item c="1" x="0" d="1"/>
        <item c="1" x="1"/>
        <item c="1" x="2" d="1"/>
        <item t="default"/>
      </items>
    </pivotField>
    <pivotField axis="axisRow" showAll="0" dataSourceSort="1">
      <items count="11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/>
        <item c="1" x="9"/>
        <item t="default"/>
      </items>
    </pivotField>
    <pivotField axis="axisRow" showAll="0" dataSourceSort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axis="axisRow" allDrilled="1" showAll="0" dataSourceSort="1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7">
    <field x="0"/>
    <field x="1"/>
    <field x="2"/>
    <field x="3"/>
    <field x="4"/>
    <field x="5"/>
    <field x="6"/>
  </rowFields>
  <rowItems count="3352">
    <i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1"/>
    </i>
    <i r="1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1">
      <x v="1"/>
    </i>
    <i r="2">
      <x/>
    </i>
    <i r="3">
      <x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1"/>
    </i>
    <i r="4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2"/>
    </i>
    <i r="4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3"/>
    </i>
    <i r="4">
      <x v="1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1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4"/>
    </i>
    <i r="4">
      <x v="2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2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2">
      <x v="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2">
      <x v="2"/>
    </i>
    <i r="3">
      <x v="5"/>
    </i>
    <i r="4">
      <x v="3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6"/>
    </i>
    <i r="4">
      <x v="3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3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1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7"/>
    </i>
    <i r="4">
      <x v="4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7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4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4">
      <x v="50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8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3">
      <x v="9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1"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r="1"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2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3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4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5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>
      <x v="6"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5">
      <x v="8"/>
    </i>
    <i r="6">
      <x/>
    </i>
    <i r="6">
      <x v="1"/>
    </i>
    <i r="6">
      <x v="2"/>
    </i>
    <i r="5">
      <x v="9"/>
    </i>
    <i r="6">
      <x/>
    </i>
    <i r="6">
      <x v="1"/>
    </i>
    <i r="6">
      <x v="2"/>
    </i>
    <i r="5">
      <x v="10"/>
    </i>
    <i r="6">
      <x/>
    </i>
    <i r="6">
      <x v="1"/>
    </i>
    <i r="6">
      <x v="2"/>
    </i>
    <i r="5">
      <x v="11"/>
    </i>
    <i r="6">
      <x/>
    </i>
    <i r="6">
      <x v="1"/>
    </i>
    <i r="6">
      <x v="2"/>
    </i>
    <i r="5">
      <x v="12"/>
    </i>
    <i r="6">
      <x/>
    </i>
    <i r="6">
      <x v="1"/>
    </i>
    <i r="6">
      <x v="2"/>
    </i>
    <i t="grand">
      <x/>
    </i>
  </rowItems>
  <formats count="6"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outline="0" axis="axisValues" fieldPosition="0"/>
    </format>
    <format dxfId="77">
      <pivotArea dataOnly="0" labelOnly="1" fieldPosition="0">
        <references count="1">
          <reference field="0" count="0"/>
        </references>
      </pivotArea>
    </format>
    <format dxfId="76">
      <pivotArea dataOnly="0" labelOnly="1" grandRow="1" outline="0" fieldPosition="0"/>
    </format>
    <format dxfId="75">
      <pivotArea dataOnly="0" labelOnly="1" fieldPosition="0">
        <references count="2">
          <reference field="0" count="0" selected="0"/>
          <reference field="5" count="0"/>
        </references>
      </pivotArea>
    </format>
  </formats>
  <pivotHierarchies count="18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</pivotHierarchies>
  <pivotTableStyleInfo name="César León - Dinámica" showRowHeaders="1" showColHeaders="1" showRowStripes="0" showColStripes="0" showLastColumn="1"/>
  <rowHierarchiesUsage count="3">
    <rowHierarchyUsage hierarchyUsage="1"/>
    <rowHierarchyUsage hierarchyUsage="6"/>
    <rowHierarchyUsage hierarchyUsage="9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echa]"/>
        <x15:activeTabTopLevelEntity name="[DimLineas]"/>
        <x15:activeTabTopLevelEntity name="[FactCajas]"/>
        <x15:activeTabTopLevelEntity name="[DimTurno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DimPlaneado" displayName="DimPlaneado" ref="A4:Y188" totalsRowShown="0" headerRowDxfId="62" dataDxfId="61">
  <autoFilter ref="A4:Y188"/>
  <sortState ref="A5:Y173">
    <sortCondition ref="F4:F173"/>
  </sortState>
  <tableColumns count="25">
    <tableColumn id="3" name="Código SAP" dataDxfId="60" dataCellStyle="Normal_Proyección Septiembre 2008-IC">
      <calculatedColumnFormula>[9]Producto!AE4</calculatedColumnFormula>
    </tableColumn>
    <tableColumn id="4" name="Versión" dataDxfId="59" dataCellStyle="Millares 2">
      <calculatedColumnFormula>[9]Producto!AF4</calculatedColumnFormula>
    </tableColumn>
    <tableColumn id="5" name="Concatenar" dataDxfId="58">
      <calculatedColumnFormula>CONCATENATE(DimPlaneado[Código SAP],"000",DimPlaneado[Versión])</calculatedColumnFormula>
    </tableColumn>
    <tableColumn id="6" name="Línea de Envasado" dataDxfId="57" dataCellStyle="Normal_Proyección Septiembre 2008-IC">
      <calculatedColumnFormula>[9]Producto!AH4</calculatedColumnFormula>
    </tableColumn>
    <tableColumn id="8" name="Tecnología" dataDxfId="56" dataCellStyle="Normal_Proyección Septiembre 2008-IC">
      <calculatedColumnFormula>[9]Producto!AJ4</calculatedColumnFormula>
    </tableColumn>
    <tableColumn id="9" name="Puesto de Trabajo" dataDxfId="55" dataCellStyle="Normal_Proyección Septiembre 2008-IC">
      <calculatedColumnFormula>[9]Producto!AK4</calculatedColumnFormula>
    </tableColumn>
    <tableColumn id="12" name="Descripción sku´s" dataDxfId="54" dataCellStyle="Normal_Proyección Septiembre 2008-IC">
      <calculatedColumnFormula>[9]Producto!AN4</calculatedColumnFormula>
    </tableColumn>
    <tableColumn id="13" name="GPM" dataDxfId="53" dataCellStyle="Normal_Proyección Septiembre 2008-IC">
      <calculatedColumnFormula>[9]Producto!AO4</calculatedColumnFormula>
    </tableColumn>
    <tableColumn id="14" name="UN/GP" dataDxfId="52" dataCellStyle="Normal_Proyección Septiembre 2008-IC">
      <calculatedColumnFormula>[9]Producto!AP4</calculatedColumnFormula>
    </tableColumn>
    <tableColumn id="15" name="UN/MIN" dataDxfId="51">
      <calculatedColumnFormula>[9]Producto!AQ4</calculatedColumnFormula>
    </tableColumn>
    <tableColumn id="16" name="VOL/UN (L)" dataDxfId="50" dataCellStyle="Normal_Proyección Septiembre 2008-IC">
      <calculatedColumnFormula>[9]Producto!AR4</calculatedColumnFormula>
    </tableColumn>
    <tableColumn id="17" name="UN/CAJA" dataDxfId="49" dataCellStyle="Normal_Proyección Septiembre 2008-IC">
      <calculatedColumnFormula>[9]Producto!AS4</calculatedColumnFormula>
    </tableColumn>
    <tableColumn id="18" name="NEW OEE (%)" dataDxfId="48" dataCellStyle="Normal_Proyección Septiembre 2008-IC">
      <calculatedColumnFormula>[9]Producto!AT4</calculatedColumnFormula>
    </tableColumn>
    <tableColumn id="19" name="Cajas/Hora con eficiencia" dataDxfId="47">
      <calculatedColumnFormula>[9]Producto!AU4</calculatedColumnFormula>
    </tableColumn>
    <tableColumn id="20" name="Cajas/Hora sin eficiencia" dataDxfId="46">
      <calculatedColumnFormula>[9]Producto!AV4</calculatedColumnFormula>
    </tableColumn>
    <tableColumn id="22" name="Turno A _x000a_Horas Planeadas de Producción" dataDxfId="45"/>
    <tableColumn id="23" name="Turno B _x000a_Horas Planeadas de Producción" dataDxfId="44"/>
    <tableColumn id="24" name="Turno C _x000a_Horas Planeadas de Producción" dataDxfId="43"/>
    <tableColumn id="25" name="Turno A _x000a_Cajas" dataDxfId="42">
      <calculatedColumnFormula>DimPlaneado[Turno A 
Horas Planeadas de Producción]*DimPlaneado[Cajas/Hora con eficiencia]</calculatedColumnFormula>
    </tableColumn>
    <tableColumn id="26" name="Turno B _x000a_Cajas" dataDxfId="41">
      <calculatedColumnFormula>DimPlaneado[Turno B 
Horas Planeadas de Producción]*DimPlaneado[Cajas/Hora con eficiencia]</calculatedColumnFormula>
    </tableColumn>
    <tableColumn id="27" name="Turno C _x000a_Cajas" dataDxfId="40">
      <calculatedColumnFormula>DimPlaneado[Turno C 
Horas Planeadas de Producción]*DimPlaneado[Cajas/Hora con eficiencia]</calculatedColumnFormula>
    </tableColumn>
    <tableColumn id="1" name="Total" dataDxfId="39">
      <calculatedColumnFormula>SUM(DimPlaneado[[#This Row],[Turno A 
Cajas]:[Turno C 
Cajas]])</calculatedColumnFormula>
    </tableColumn>
    <tableColumn id="2" name="Turno A _x000a_Comentarios" dataDxfId="38"/>
    <tableColumn id="7" name="Turno B _x000a_Comentarios" dataDxfId="37"/>
    <tableColumn id="10" name="Turno C _x000a_Comentarios" dataDxfId="36"/>
  </tableColumns>
  <tableStyleInfo name="César León - Tabla" showFirstColumn="0" showLastColumn="0" showRowStripes="1" showColumnStripes="0"/>
</table>
</file>

<file path=xl/tables/table2.xml><?xml version="1.0" encoding="utf-8"?>
<table xmlns="http://schemas.openxmlformats.org/spreadsheetml/2006/main" id="2" name="DimRegistro" displayName="DimRegistro" ref="AW4:BB319" totalsRowShown="0" headerRowDxfId="35" dataDxfId="34">
  <autoFilter ref="AW4:BB319">
    <filterColumn colId="0">
      <filters>
        <dateGroupItem year="2017" month="7" day="31" dateTimeGrouping="day"/>
      </filters>
    </filterColumn>
  </autoFilter>
  <tableColumns count="6">
    <tableColumn id="1" name="Fecha" dataDxfId="33"/>
    <tableColumn id="2" name="Turno" dataDxfId="32"/>
    <tableColumn id="3" name="Línea" dataDxfId="31"/>
    <tableColumn id="8" name="Producto" dataDxfId="30"/>
    <tableColumn id="4" name="Cajas" dataDxfId="29" dataCellStyle="Millares"/>
    <tableColumn id="5" name="Comentario" dataDxfId="28"/>
  </tableColumns>
  <tableStyleInfo name="César León - Tabla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4F4F4F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ortada"/>
  <dimension ref="B3:B9"/>
  <sheetViews>
    <sheetView showGridLines="0" workbookViewId="0">
      <selection activeCell="E26" sqref="E26"/>
    </sheetView>
  </sheetViews>
  <sheetFormatPr baseColWidth="10" defaultColWidth="11.42578125" defaultRowHeight="14.25"/>
  <cols>
    <col min="1" max="16384" width="11.42578125" style="1"/>
  </cols>
  <sheetData>
    <row r="3" spans="2:2">
      <c r="B3" s="1" t="s">
        <v>0</v>
      </c>
    </row>
    <row r="7" spans="2:2">
      <c r="B7" s="190" t="s">
        <v>103</v>
      </c>
    </row>
    <row r="8" spans="2:2">
      <c r="B8" s="190" t="s">
        <v>104</v>
      </c>
    </row>
    <row r="9" spans="2:2">
      <c r="B9" s="190" t="s">
        <v>105</v>
      </c>
    </row>
  </sheetData>
  <hyperlinks>
    <hyperlink ref="B7" location="'Reporte Diario'!A1" display="- Reporte Diario"/>
    <hyperlink ref="B8" location="'Plan De Producción'!A1" display="- Planificación"/>
    <hyperlink ref="B9" location="'Template-Gráfico'!A1" display="- Pérdidas del día"/>
  </hyperlinks>
  <pageMargins left="0.7" right="0.7" top="0.75" bottom="0.75" header="0.3" footer="0.3"/>
  <pageSetup paperSize="9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ficiencia"/>
  <dimension ref="A2:AD1444"/>
  <sheetViews>
    <sheetView showGridLines="0" zoomScale="80" zoomScaleNormal="80" workbookViewId="0">
      <selection activeCell="I2" sqref="I2"/>
    </sheetView>
  </sheetViews>
  <sheetFormatPr baseColWidth="10" defaultColWidth="11.42578125" defaultRowHeight="14.25"/>
  <cols>
    <col min="1" max="1" width="15.5703125" style="1" customWidth="1"/>
    <col min="2" max="2" width="7.7109375" style="1" customWidth="1"/>
    <col min="3" max="3" width="16.42578125" style="1" bestFit="1" customWidth="1"/>
    <col min="4" max="5" width="10.5703125" style="1" bestFit="1" customWidth="1"/>
    <col min="6" max="6" width="9.28515625" style="1" bestFit="1" customWidth="1"/>
    <col min="7" max="7" width="8.5703125" style="1" customWidth="1"/>
    <col min="8" max="8" width="7.7109375" style="1" customWidth="1"/>
    <col min="9" max="9" width="17.28515625" style="1" bestFit="1" customWidth="1"/>
    <col min="10" max="10" width="9.28515625" style="1" bestFit="1" customWidth="1"/>
    <col min="11" max="11" width="10.5703125" style="1" bestFit="1" customWidth="1"/>
    <col min="12" max="12" width="9.28515625" style="1" bestFit="1" customWidth="1"/>
    <col min="13" max="14" width="8.7109375" style="1" customWidth="1"/>
    <col min="15" max="15" width="20.42578125" style="1" bestFit="1" customWidth="1"/>
    <col min="16" max="16" width="9.28515625" style="1" bestFit="1" customWidth="1"/>
    <col min="17" max="17" width="10.5703125" style="1" bestFit="1" customWidth="1"/>
    <col min="18" max="18" width="9.28515625" style="1" bestFit="1" customWidth="1"/>
    <col min="19" max="19" width="8.5703125" style="1" customWidth="1"/>
    <col min="20" max="20" width="7.5703125" style="1" customWidth="1"/>
    <col min="21" max="26" width="11.42578125" style="1"/>
    <col min="27" max="27" width="13.7109375" style="1" customWidth="1"/>
    <col min="28" max="28" width="7.7109375" style="1" customWidth="1"/>
    <col min="29" max="29" width="8.7109375" style="1" customWidth="1"/>
    <col min="30" max="30" width="7.7109375" style="1" customWidth="1"/>
    <col min="31" max="16384" width="11.42578125" style="1"/>
  </cols>
  <sheetData>
    <row r="2" spans="1:30" s="4" customFormat="1" ht="25.5">
      <c r="B2" s="5" t="s">
        <v>20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30" s="4" customFormat="1" ht="25.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/>
      <c r="P3"/>
      <c r="Q3" s="5"/>
      <c r="R3" s="5"/>
      <c r="S3" s="5"/>
      <c r="T3" s="5"/>
      <c r="U3" s="5"/>
      <c r="V3" s="5"/>
      <c r="W3" s="5"/>
    </row>
    <row r="4" spans="1:30" s="6" customFormat="1" ht="20.25">
      <c r="C4" s="50" t="s">
        <v>21</v>
      </c>
      <c r="D4" s="50"/>
      <c r="E4" s="50"/>
      <c r="F4" s="50"/>
      <c r="G4" s="50"/>
      <c r="I4" s="50" t="s">
        <v>22</v>
      </c>
      <c r="J4" s="50"/>
      <c r="K4" s="50"/>
      <c r="L4" s="50"/>
      <c r="O4" s="50" t="s">
        <v>23</v>
      </c>
      <c r="P4" s="50"/>
      <c r="Q4" s="50"/>
      <c r="R4" s="50"/>
    </row>
    <row r="6" spans="1:30">
      <c r="C6" s="230"/>
      <c r="D6" s="230" t="s">
        <v>3</v>
      </c>
      <c r="E6" s="230" t="s">
        <v>2</v>
      </c>
      <c r="F6" s="230" t="s">
        <v>1</v>
      </c>
      <c r="I6" s="230"/>
      <c r="J6" s="230" t="s">
        <v>3</v>
      </c>
      <c r="K6" s="230" t="s">
        <v>2</v>
      </c>
      <c r="L6" s="230" t="s">
        <v>1</v>
      </c>
      <c r="O6" s="230"/>
      <c r="P6" s="230" t="s">
        <v>3</v>
      </c>
      <c r="Q6" s="230" t="s">
        <v>2</v>
      </c>
      <c r="R6" s="230" t="s">
        <v>1</v>
      </c>
    </row>
    <row r="7" spans="1:30">
      <c r="A7" s="48"/>
      <c r="B7" s="2"/>
      <c r="C7" s="231">
        <v>2017</v>
      </c>
      <c r="D7" s="232">
        <v>0.77362516077402343</v>
      </c>
      <c r="E7" s="232">
        <v>0.93451429536484321</v>
      </c>
      <c r="F7" s="232">
        <v>0.82783662551892023</v>
      </c>
      <c r="G7" s="2"/>
      <c r="H7" s="2"/>
      <c r="I7" s="231">
        <v>2017</v>
      </c>
      <c r="J7" s="232">
        <v>0.77362516077402343</v>
      </c>
      <c r="K7" s="232">
        <v>0.93451429536484321</v>
      </c>
      <c r="L7" s="232">
        <v>0.82783662551892023</v>
      </c>
      <c r="M7" s="2"/>
      <c r="N7" s="2"/>
      <c r="O7" s="231">
        <v>2017</v>
      </c>
      <c r="P7" s="232">
        <v>0.77362516077402343</v>
      </c>
      <c r="Q7" s="232">
        <v>0.93451429536484321</v>
      </c>
      <c r="R7" s="232">
        <v>0.82783662551892023</v>
      </c>
      <c r="S7" s="2"/>
      <c r="T7" s="2"/>
      <c r="AA7" s="48"/>
      <c r="AB7" s="2"/>
      <c r="AC7" s="2"/>
      <c r="AD7" s="2"/>
    </row>
    <row r="8" spans="1:30">
      <c r="A8" s="49"/>
      <c r="B8" s="2"/>
      <c r="C8" s="233" t="s">
        <v>4</v>
      </c>
      <c r="D8" s="232">
        <v>0.71590288232556865</v>
      </c>
      <c r="E8" s="232">
        <v>0.84903060456400425</v>
      </c>
      <c r="F8" s="232">
        <v>0.84320032573289905</v>
      </c>
      <c r="G8" s="2"/>
      <c r="H8" s="2"/>
      <c r="I8" s="233" t="s">
        <v>114</v>
      </c>
      <c r="J8" s="232">
        <v>0.77362516077402343</v>
      </c>
      <c r="K8" s="232">
        <v>0.93451429536484321</v>
      </c>
      <c r="L8" s="232">
        <v>0.82783662551892023</v>
      </c>
      <c r="M8" s="2"/>
      <c r="N8" s="2"/>
      <c r="O8" s="233" t="s">
        <v>114</v>
      </c>
      <c r="P8" s="232">
        <v>0.77362516077402343</v>
      </c>
      <c r="Q8" s="232">
        <v>0.93451429536484321</v>
      </c>
      <c r="R8" s="232">
        <v>0.82783662551892023</v>
      </c>
      <c r="S8" s="2"/>
      <c r="T8" s="2"/>
      <c r="AA8" s="49"/>
      <c r="AB8" s="2"/>
      <c r="AC8" s="2"/>
      <c r="AD8" s="2"/>
    </row>
    <row r="9" spans="1:30">
      <c r="A9" s="49"/>
      <c r="B9" s="2"/>
      <c r="C9" s="234" t="s">
        <v>43</v>
      </c>
      <c r="D9" s="232">
        <v>0.64368130726060468</v>
      </c>
      <c r="E9" s="232">
        <v>0.86232012577808048</v>
      </c>
      <c r="F9" s="232">
        <v>0.74645284044577331</v>
      </c>
      <c r="G9" s="2"/>
      <c r="H9" s="2"/>
      <c r="I9" s="234" t="s">
        <v>115</v>
      </c>
      <c r="J9" s="232">
        <v>0.81325084813410586</v>
      </c>
      <c r="K9" s="232">
        <v>1.0035955277545205</v>
      </c>
      <c r="L9" s="232">
        <v>0.8103372580323287</v>
      </c>
      <c r="M9" s="2"/>
      <c r="N9" s="2"/>
      <c r="O9" s="234" t="s">
        <v>18</v>
      </c>
      <c r="P9" s="232">
        <v>0.78907681832257881</v>
      </c>
      <c r="Q9" s="232">
        <v>0.94736050554439555</v>
      </c>
      <c r="R9" s="232">
        <v>0.83292137861408966</v>
      </c>
      <c r="S9" s="2"/>
      <c r="T9" s="2"/>
      <c r="AA9" s="49"/>
      <c r="AB9" s="2"/>
      <c r="AC9" s="2"/>
      <c r="AD9" s="2"/>
    </row>
    <row r="10" spans="1:30">
      <c r="A10" s="49"/>
      <c r="B10" s="2"/>
      <c r="C10" s="234" t="s">
        <v>41</v>
      </c>
      <c r="D10" s="232">
        <v>0.72005902525429777</v>
      </c>
      <c r="E10" s="232">
        <v>0.8176011857958031</v>
      </c>
      <c r="F10" s="232">
        <v>0.88069713909898051</v>
      </c>
      <c r="G10" s="2"/>
      <c r="H10" s="2"/>
      <c r="I10" s="235" t="s">
        <v>43</v>
      </c>
      <c r="J10" s="232">
        <v>0.74844444444444447</v>
      </c>
      <c r="K10" s="232">
        <v>0.83057953144266339</v>
      </c>
      <c r="L10" s="232">
        <v>0.90111111111111108</v>
      </c>
      <c r="M10" s="2"/>
      <c r="N10" s="2"/>
      <c r="O10" s="235" t="s">
        <v>18</v>
      </c>
      <c r="P10" s="232">
        <v>0.78907681832257881</v>
      </c>
      <c r="Q10" s="232">
        <v>0.94736050554439555</v>
      </c>
      <c r="R10" s="232">
        <v>0.83292137861408966</v>
      </c>
      <c r="AA10" s="48"/>
      <c r="AB10" s="2"/>
      <c r="AC10" s="2"/>
      <c r="AD10" s="2"/>
    </row>
    <row r="11" spans="1:30">
      <c r="A11" s="49"/>
      <c r="B11" s="2"/>
      <c r="C11" s="234" t="s">
        <v>40</v>
      </c>
      <c r="D11" s="232">
        <v>0.79743134367148916</v>
      </c>
      <c r="E11" s="232">
        <v>0.8657061033702792</v>
      </c>
      <c r="F11" s="232">
        <v>0.92113402061855665</v>
      </c>
      <c r="G11" s="2"/>
      <c r="H11" s="2"/>
      <c r="I11" s="235" t="s">
        <v>41</v>
      </c>
      <c r="J11" s="232">
        <v>0.86972332015810283</v>
      </c>
      <c r="K11" s="232">
        <v>0.91227197346600331</v>
      </c>
      <c r="L11" s="232">
        <v>0.95335968379446645</v>
      </c>
      <c r="M11" s="2"/>
      <c r="N11" s="2"/>
      <c r="O11" s="236" t="s">
        <v>115</v>
      </c>
      <c r="P11" s="232">
        <v>0.81325084813410586</v>
      </c>
      <c r="Q11" s="232">
        <v>1.0035955277545205</v>
      </c>
      <c r="R11" s="232">
        <v>0.8103372580323287</v>
      </c>
    </row>
    <row r="12" spans="1:30">
      <c r="A12" s="49"/>
      <c r="B12" s="2"/>
      <c r="C12" s="233" t="s">
        <v>5</v>
      </c>
      <c r="D12" s="232">
        <v>0.81431250717666726</v>
      </c>
      <c r="E12" s="232">
        <v>0.96618174662044543</v>
      </c>
      <c r="F12" s="232">
        <v>0.84281503974278826</v>
      </c>
      <c r="G12" s="2"/>
      <c r="H12" s="2"/>
      <c r="I12" s="235" t="s">
        <v>40</v>
      </c>
      <c r="J12" s="232">
        <v>0.85395348837209262</v>
      </c>
      <c r="K12" s="232">
        <v>1.7066266866566699</v>
      </c>
      <c r="L12" s="232">
        <v>0.50037509377344358</v>
      </c>
      <c r="M12" s="2"/>
      <c r="N12" s="2"/>
      <c r="O12" s="236" t="s">
        <v>146</v>
      </c>
      <c r="P12" s="232">
        <v>0.46685705097282515</v>
      </c>
      <c r="Q12" s="232">
        <v>0.54291185160252808</v>
      </c>
      <c r="R12" s="232">
        <v>0.85991316931982631</v>
      </c>
    </row>
    <row r="13" spans="1:30">
      <c r="A13" s="49"/>
      <c r="B13" s="2"/>
      <c r="C13" s="234" t="s">
        <v>43</v>
      </c>
      <c r="D13" s="232">
        <v>0.7186255488614316</v>
      </c>
      <c r="E13" s="232">
        <v>0.95839575105542685</v>
      </c>
      <c r="F13" s="232">
        <v>0.74982130092923516</v>
      </c>
      <c r="G13" s="2"/>
      <c r="H13" s="2"/>
      <c r="I13" s="234" t="s">
        <v>146</v>
      </c>
      <c r="J13" s="232">
        <v>0.46685705097282515</v>
      </c>
      <c r="K13" s="232">
        <v>0.54291185160252808</v>
      </c>
      <c r="L13" s="232">
        <v>0.85991316931982631</v>
      </c>
      <c r="M13" s="2"/>
      <c r="N13" s="2"/>
      <c r="O13" s="236" t="s">
        <v>147</v>
      </c>
      <c r="P13" s="232">
        <v>0.90637902476467502</v>
      </c>
      <c r="Q13" s="232">
        <v>0.98002009347835584</v>
      </c>
      <c r="R13" s="232">
        <v>0.92485759301902803</v>
      </c>
    </row>
    <row r="14" spans="1:30">
      <c r="A14" s="49"/>
      <c r="B14" s="2"/>
      <c r="C14" s="234" t="s">
        <v>41</v>
      </c>
      <c r="D14" s="232">
        <v>0.95208998403830802</v>
      </c>
      <c r="E14" s="232">
        <v>1.0010226557583386</v>
      </c>
      <c r="F14" s="232">
        <v>0.9511173184357542</v>
      </c>
      <c r="G14" s="2"/>
      <c r="I14" s="235" t="s">
        <v>43</v>
      </c>
      <c r="J14" s="232">
        <v>0.50215181518151819</v>
      </c>
      <c r="K14" s="232">
        <v>0.54770338372930172</v>
      </c>
      <c r="L14" s="232">
        <v>0.91683168316831687</v>
      </c>
      <c r="O14" s="236" t="s">
        <v>15</v>
      </c>
      <c r="P14" s="232">
        <v>0.78106004092370673</v>
      </c>
      <c r="Q14" s="232">
        <v>0.95378385710410241</v>
      </c>
      <c r="R14" s="232">
        <v>0.81890675241157551</v>
      </c>
    </row>
    <row r="15" spans="1:30">
      <c r="A15" s="49"/>
      <c r="B15" s="2"/>
      <c r="C15" s="234" t="s">
        <v>40</v>
      </c>
      <c r="D15" s="232">
        <v>0.81600580270793022</v>
      </c>
      <c r="E15" s="232">
        <v>0.94643858665171043</v>
      </c>
      <c r="F15" s="232">
        <v>0.86218568665377171</v>
      </c>
      <c r="G15" s="2"/>
      <c r="I15" s="235" t="s">
        <v>41</v>
      </c>
      <c r="J15" s="232">
        <v>0.4645189701897019</v>
      </c>
      <c r="K15" s="232">
        <v>0.59632963687758211</v>
      </c>
      <c r="L15" s="232">
        <v>0.77896341463414631</v>
      </c>
      <c r="O15" s="236" t="s">
        <v>16</v>
      </c>
      <c r="P15" s="232">
        <v>0.84707093513256593</v>
      </c>
      <c r="Q15" s="232">
        <v>1.0097383345968773</v>
      </c>
      <c r="R15" s="232">
        <v>0.83890143229111547</v>
      </c>
    </row>
    <row r="16" spans="1:30">
      <c r="A16" s="49"/>
      <c r="B16" s="2"/>
      <c r="C16" s="233" t="s">
        <v>6</v>
      </c>
      <c r="D16" s="232">
        <v>0.80811377245508975</v>
      </c>
      <c r="E16" s="232">
        <v>1.0124788996561425</v>
      </c>
      <c r="F16" s="232">
        <v>0.79815369261477043</v>
      </c>
      <c r="G16" s="2"/>
      <c r="I16" s="235" t="s">
        <v>40</v>
      </c>
      <c r="J16" s="232">
        <v>0.43810140237324702</v>
      </c>
      <c r="K16" s="232">
        <v>0.48520908004778973</v>
      </c>
      <c r="L16" s="232">
        <v>0.90291262135922334</v>
      </c>
      <c r="O16" s="236" t="s">
        <v>145</v>
      </c>
      <c r="P16" s="232">
        <v>0.76365591164029545</v>
      </c>
      <c r="Q16" s="232">
        <v>0.99401280576609208</v>
      </c>
      <c r="R16" s="232">
        <v>0.76825560718178165</v>
      </c>
    </row>
    <row r="17" spans="1:18">
      <c r="A17" s="49"/>
      <c r="B17" s="2"/>
      <c r="C17" s="234" t="s">
        <v>43</v>
      </c>
      <c r="D17" s="232">
        <v>0.71726749938164713</v>
      </c>
      <c r="E17" s="232">
        <v>0.94752899852965189</v>
      </c>
      <c r="F17" s="232">
        <v>0.75698738560474899</v>
      </c>
      <c r="G17" s="2"/>
      <c r="I17" s="234" t="s">
        <v>147</v>
      </c>
      <c r="J17" s="232">
        <v>0.90637902476467502</v>
      </c>
      <c r="K17" s="232">
        <v>0.98002009347835584</v>
      </c>
      <c r="L17" s="232">
        <v>0.92485759301902803</v>
      </c>
      <c r="O17" s="234" t="s">
        <v>19</v>
      </c>
      <c r="P17" s="232">
        <v>0.71511462020653671</v>
      </c>
      <c r="Q17" s="232">
        <v>0.87340256298719265</v>
      </c>
      <c r="R17" s="232">
        <v>0.81876863031030855</v>
      </c>
    </row>
    <row r="18" spans="1:18">
      <c r="A18" s="48"/>
      <c r="B18" s="2"/>
      <c r="C18" s="234" t="s">
        <v>41</v>
      </c>
      <c r="D18" s="232">
        <v>0.84056344480073286</v>
      </c>
      <c r="E18" s="232">
        <v>0.96424067262217539</v>
      </c>
      <c r="F18" s="232">
        <v>0.87173614292258361</v>
      </c>
      <c r="G18" s="2"/>
      <c r="I18" s="235" t="s">
        <v>43</v>
      </c>
      <c r="J18" s="232">
        <v>0.94670427243288413</v>
      </c>
      <c r="K18" s="232">
        <v>1.0785195763417827</v>
      </c>
      <c r="L18" s="232">
        <v>0.87778125979316823</v>
      </c>
      <c r="O18" s="235" t="s">
        <v>19</v>
      </c>
      <c r="P18" s="232">
        <v>0.71511462020653671</v>
      </c>
      <c r="Q18" s="232">
        <v>0.87340256298719265</v>
      </c>
      <c r="R18" s="232">
        <v>0.81876863031030855</v>
      </c>
    </row>
    <row r="19" spans="1:18">
      <c r="C19" s="234" t="s">
        <v>40</v>
      </c>
      <c r="D19" s="232">
        <v>0.90470397779833478</v>
      </c>
      <c r="E19" s="232">
        <v>1.1740516206482592</v>
      </c>
      <c r="F19" s="232">
        <v>0.7705827937095282</v>
      </c>
      <c r="I19" s="235" t="s">
        <v>41</v>
      </c>
      <c r="J19" s="232">
        <v>0.84653500897666067</v>
      </c>
      <c r="K19" s="232">
        <v>0.90502879078694809</v>
      </c>
      <c r="L19" s="232">
        <v>0.93536804308797128</v>
      </c>
      <c r="O19" s="234" t="s">
        <v>106</v>
      </c>
      <c r="P19" s="232"/>
      <c r="Q19" s="232"/>
      <c r="R19" s="232">
        <v>0</v>
      </c>
    </row>
    <row r="20" spans="1:18">
      <c r="C20" s="233" t="s">
        <v>7</v>
      </c>
      <c r="D20" s="232">
        <v>0.77323996394801198</v>
      </c>
      <c r="E20" s="232">
        <v>0.99594560997557724</v>
      </c>
      <c r="F20" s="232">
        <v>0.77638774266696498</v>
      </c>
      <c r="I20" s="235" t="s">
        <v>40</v>
      </c>
      <c r="J20" s="232">
        <v>0.92307692307692313</v>
      </c>
      <c r="K20" s="232">
        <v>0.9438202247191011</v>
      </c>
      <c r="L20" s="232">
        <v>0.97802197802197799</v>
      </c>
      <c r="O20" s="235" t="s">
        <v>106</v>
      </c>
      <c r="P20" s="232"/>
      <c r="Q20" s="232"/>
      <c r="R20" s="232">
        <v>0</v>
      </c>
    </row>
    <row r="21" spans="1:18">
      <c r="C21" s="234" t="s">
        <v>43</v>
      </c>
      <c r="D21" s="232">
        <v>0.70446099872646928</v>
      </c>
      <c r="E21" s="232">
        <v>0.91799257101345677</v>
      </c>
      <c r="F21" s="232">
        <v>0.76739291903936613</v>
      </c>
      <c r="I21" s="234" t="s">
        <v>15</v>
      </c>
      <c r="J21" s="232">
        <v>0.78106004092370673</v>
      </c>
      <c r="K21" s="232">
        <v>0.95378385710410241</v>
      </c>
      <c r="L21" s="232">
        <v>0.81890675241157551</v>
      </c>
      <c r="O21" s="231" t="s">
        <v>90</v>
      </c>
      <c r="P21" s="232">
        <v>0.77362516077402366</v>
      </c>
      <c r="Q21" s="232">
        <v>0.93451429536484354</v>
      </c>
      <c r="R21" s="232">
        <v>0.82783662551892023</v>
      </c>
    </row>
    <row r="22" spans="1:18" ht="15">
      <c r="C22" s="234" t="s">
        <v>41</v>
      </c>
      <c r="D22" s="232">
        <v>0.7423986056644879</v>
      </c>
      <c r="E22" s="232">
        <v>0.9107101990644707</v>
      </c>
      <c r="F22" s="232">
        <v>0.81518644067796608</v>
      </c>
      <c r="I22" s="235" t="s">
        <v>43</v>
      </c>
      <c r="J22" s="232">
        <v>0.74286304365184175</v>
      </c>
      <c r="K22" s="232">
        <v>0.91465900583070536</v>
      </c>
      <c r="L22" s="232">
        <v>0.81217485305046955</v>
      </c>
      <c r="O22"/>
      <c r="P22"/>
      <c r="Q22"/>
      <c r="R22"/>
    </row>
    <row r="23" spans="1:18" ht="15">
      <c r="C23" s="234" t="s">
        <v>40</v>
      </c>
      <c r="D23" s="232">
        <v>0.90044475589071382</v>
      </c>
      <c r="E23" s="232">
        <v>1.2140144938428001</v>
      </c>
      <c r="F23" s="232">
        <v>0.74170840666034932</v>
      </c>
      <c r="I23" s="235" t="s">
        <v>41</v>
      </c>
      <c r="J23" s="232">
        <v>0.75513042792970297</v>
      </c>
      <c r="K23" s="232">
        <v>0.90233072794048408</v>
      </c>
      <c r="L23" s="232">
        <v>0.83686657735046099</v>
      </c>
      <c r="O23"/>
      <c r="P23"/>
      <c r="Q23"/>
      <c r="R23"/>
    </row>
    <row r="24" spans="1:18" ht="15">
      <c r="C24" s="233" t="s">
        <v>8</v>
      </c>
      <c r="D24" s="232">
        <v>0.61118980339138529</v>
      </c>
      <c r="E24" s="232">
        <v>0.82930845047141544</v>
      </c>
      <c r="F24" s="232">
        <v>0.73698730917785549</v>
      </c>
      <c r="I24" s="235" t="s">
        <v>40</v>
      </c>
      <c r="J24" s="232">
        <v>0.85961731943945374</v>
      </c>
      <c r="K24" s="232">
        <v>1.0643548865490138</v>
      </c>
      <c r="L24" s="232">
        <v>0.80764163372859021</v>
      </c>
      <c r="O24"/>
      <c r="P24"/>
      <c r="Q24"/>
      <c r="R24"/>
    </row>
    <row r="25" spans="1:18" ht="15">
      <c r="C25" s="234" t="s">
        <v>43</v>
      </c>
      <c r="D25" s="232">
        <v>0.39553133744293195</v>
      </c>
      <c r="E25" s="232">
        <v>0.79640769295941705</v>
      </c>
      <c r="F25" s="232">
        <v>0.49664429530201343</v>
      </c>
      <c r="I25" s="234" t="s">
        <v>16</v>
      </c>
      <c r="J25" s="232">
        <v>0.84707093513256593</v>
      </c>
      <c r="K25" s="232">
        <v>1.0097383345968773</v>
      </c>
      <c r="L25" s="232">
        <v>0.83890143229111547</v>
      </c>
      <c r="O25"/>
      <c r="P25"/>
      <c r="Q25"/>
      <c r="R25"/>
    </row>
    <row r="26" spans="1:18" ht="15">
      <c r="C26" s="234" t="s">
        <v>41</v>
      </c>
      <c r="D26" s="232">
        <v>0.70737142445618817</v>
      </c>
      <c r="E26" s="232">
        <v>0.85530510358096568</v>
      </c>
      <c r="F26" s="232">
        <v>0.82703987325059414</v>
      </c>
      <c r="I26" s="235" t="s">
        <v>43</v>
      </c>
      <c r="J26" s="232">
        <v>0.78646358437201658</v>
      </c>
      <c r="K26" s="232">
        <v>0.99003270958531353</v>
      </c>
      <c r="L26" s="232">
        <v>0.79438141463168011</v>
      </c>
      <c r="O26"/>
      <c r="P26"/>
      <c r="Q26"/>
      <c r="R26"/>
    </row>
    <row r="27" spans="1:18" ht="15">
      <c r="C27" s="234" t="s">
        <v>40</v>
      </c>
      <c r="D27" s="232">
        <v>0.81640326412560693</v>
      </c>
      <c r="E27" s="232">
        <v>0.82535505430242284</v>
      </c>
      <c r="F27" s="232">
        <v>0.98915401301518435</v>
      </c>
      <c r="I27" s="235" t="s">
        <v>41</v>
      </c>
      <c r="J27" s="232">
        <v>0.94209918522461789</v>
      </c>
      <c r="K27" s="232">
        <v>1.0481469992682266</v>
      </c>
      <c r="L27" s="232">
        <v>0.89882352941176469</v>
      </c>
      <c r="O27"/>
      <c r="P27"/>
      <c r="Q27"/>
      <c r="R27"/>
    </row>
    <row r="28" spans="1:18" ht="15">
      <c r="C28" s="233" t="s">
        <v>9</v>
      </c>
      <c r="D28" s="232">
        <v>0.60892771640244803</v>
      </c>
      <c r="E28" s="232">
        <v>0.69125184065146705</v>
      </c>
      <c r="F28" s="232">
        <v>0.88090574316383297</v>
      </c>
      <c r="I28" s="235" t="s">
        <v>40</v>
      </c>
      <c r="J28" s="232">
        <v>0.82614710211922626</v>
      </c>
      <c r="K28" s="232">
        <v>0.99220388271694859</v>
      </c>
      <c r="L28" s="232">
        <v>0.83263844912296692</v>
      </c>
      <c r="O28"/>
      <c r="P28"/>
      <c r="Q28"/>
      <c r="R28"/>
    </row>
    <row r="29" spans="1:18" ht="15">
      <c r="C29" s="234" t="s">
        <v>43</v>
      </c>
      <c r="D29" s="232">
        <v>0.67428710107996603</v>
      </c>
      <c r="E29" s="232">
        <v>0.74778630063248552</v>
      </c>
      <c r="F29" s="232">
        <v>0.90171095740808149</v>
      </c>
      <c r="I29" s="234" t="s">
        <v>17</v>
      </c>
      <c r="J29" s="232">
        <v>0.81431250717666726</v>
      </c>
      <c r="K29" s="232">
        <v>0.96413843109412534</v>
      </c>
      <c r="L29" s="232">
        <v>0.8446012324729838</v>
      </c>
      <c r="O29"/>
      <c r="P29"/>
      <c r="Q29"/>
      <c r="R29"/>
    </row>
    <row r="30" spans="1:18" ht="15">
      <c r="C30" s="234" t="s">
        <v>41</v>
      </c>
      <c r="D30" s="232">
        <v>0.57836751679448306</v>
      </c>
      <c r="E30" s="232">
        <v>0.70056311658385539</v>
      </c>
      <c r="F30" s="232">
        <v>0.82557517388978063</v>
      </c>
      <c r="I30" s="235" t="s">
        <v>43</v>
      </c>
      <c r="J30" s="232">
        <v>0.7186255488614316</v>
      </c>
      <c r="K30" s="232">
        <v>0.95839575105542685</v>
      </c>
      <c r="L30" s="232">
        <v>0.74982130092923516</v>
      </c>
      <c r="O30"/>
      <c r="P30"/>
      <c r="Q30"/>
      <c r="R30"/>
    </row>
    <row r="31" spans="1:18" ht="15">
      <c r="B31"/>
      <c r="C31" s="234" t="s">
        <v>40</v>
      </c>
      <c r="D31" s="232">
        <v>0.57705849426252454</v>
      </c>
      <c r="E31" s="232">
        <v>0.62422948834392977</v>
      </c>
      <c r="F31" s="232">
        <v>0.92443324937027704</v>
      </c>
      <c r="I31" s="235" t="s">
        <v>41</v>
      </c>
      <c r="J31" s="232">
        <v>0.95208998403830802</v>
      </c>
      <c r="K31" s="232">
        <v>1.0010226557583386</v>
      </c>
      <c r="L31" s="232">
        <v>0.9511173184357542</v>
      </c>
      <c r="O31"/>
      <c r="P31"/>
      <c r="Q31"/>
      <c r="R31"/>
    </row>
    <row r="32" spans="1:18" ht="15">
      <c r="B32"/>
      <c r="C32" s="233" t="s">
        <v>10</v>
      </c>
      <c r="D32" s="232">
        <v>0.75227550257016673</v>
      </c>
      <c r="E32" s="232">
        <v>0.91887866996816414</v>
      </c>
      <c r="F32" s="232">
        <v>0.81868861162728968</v>
      </c>
      <c r="I32" s="235" t="s">
        <v>40</v>
      </c>
      <c r="J32" s="232">
        <v>0.81600580270793022</v>
      </c>
      <c r="K32" s="232">
        <v>0.94116006692693799</v>
      </c>
      <c r="L32" s="232">
        <v>0.86702127659574468</v>
      </c>
      <c r="O32"/>
      <c r="P32"/>
      <c r="Q32"/>
      <c r="R32"/>
    </row>
    <row r="33" spans="2:18" ht="15">
      <c r="B33"/>
      <c r="C33" s="234" t="s">
        <v>43</v>
      </c>
      <c r="D33" s="232">
        <v>0.77368442428755158</v>
      </c>
      <c r="E33" s="232">
        <v>0.94804578633045777</v>
      </c>
      <c r="F33" s="232">
        <v>0.81608339538346986</v>
      </c>
      <c r="I33" s="234" t="s">
        <v>145</v>
      </c>
      <c r="J33" s="232">
        <v>0.76365591164029545</v>
      </c>
      <c r="K33" s="232">
        <v>0.99401280576609208</v>
      </c>
      <c r="L33" s="232">
        <v>0.76825560718178165</v>
      </c>
      <c r="O33"/>
      <c r="P33"/>
      <c r="Q33"/>
      <c r="R33"/>
    </row>
    <row r="34" spans="2:18" ht="15">
      <c r="B34"/>
      <c r="C34" s="234" t="s">
        <v>41</v>
      </c>
      <c r="D34" s="232">
        <v>0.66400651465798044</v>
      </c>
      <c r="E34" s="232">
        <v>0.8303462321792261</v>
      </c>
      <c r="F34" s="232">
        <v>0.79967426710097722</v>
      </c>
      <c r="I34" s="235" t="s">
        <v>43</v>
      </c>
      <c r="J34" s="232">
        <v>0.69185026245817416</v>
      </c>
      <c r="K34" s="232">
        <v>0.94897005630596831</v>
      </c>
      <c r="L34" s="232">
        <v>0.72905383880216634</v>
      </c>
      <c r="O34"/>
      <c r="P34"/>
      <c r="Q34"/>
      <c r="R34"/>
    </row>
    <row r="35" spans="2:18" ht="15">
      <c r="B35"/>
      <c r="C35" s="234" t="s">
        <v>40</v>
      </c>
      <c r="D35" s="232">
        <v>0.8188659166920037</v>
      </c>
      <c r="E35" s="232">
        <v>0.97352250135550333</v>
      </c>
      <c r="F35" s="232">
        <v>0.84113712374581939</v>
      </c>
      <c r="I35" s="235" t="s">
        <v>41</v>
      </c>
      <c r="J35" s="232">
        <v>0.7160375968536169</v>
      </c>
      <c r="K35" s="232">
        <v>0.91031829312850576</v>
      </c>
      <c r="L35" s="232">
        <v>0.78657937806873979</v>
      </c>
      <c r="O35"/>
      <c r="P35"/>
      <c r="Q35"/>
      <c r="R35"/>
    </row>
    <row r="36" spans="2:18" ht="15">
      <c r="B36"/>
      <c r="C36" s="233" t="s">
        <v>11</v>
      </c>
      <c r="D36" s="232">
        <v>0.77600644122383255</v>
      </c>
      <c r="E36" s="232">
        <v>0.92606656052247427</v>
      </c>
      <c r="F36" s="232">
        <v>0.83795968271008525</v>
      </c>
      <c r="I36" s="235" t="s">
        <v>40</v>
      </c>
      <c r="J36" s="232">
        <v>0.91068143570609617</v>
      </c>
      <c r="K36" s="232">
        <v>1.1457326292112855</v>
      </c>
      <c r="L36" s="232">
        <v>0.79484638255698714</v>
      </c>
      <c r="O36"/>
      <c r="P36"/>
      <c r="Q36"/>
      <c r="R36"/>
    </row>
    <row r="37" spans="2:18" ht="15">
      <c r="B37"/>
      <c r="C37" s="234" t="s">
        <v>43</v>
      </c>
      <c r="D37" s="232">
        <v>0.73149663137632337</v>
      </c>
      <c r="E37" s="232">
        <v>0.9804518100136097</v>
      </c>
      <c r="F37" s="232">
        <v>0.74608116778954126</v>
      </c>
      <c r="I37" s="234" t="s">
        <v>116</v>
      </c>
      <c r="J37" s="232">
        <v>0.6837684910536177</v>
      </c>
      <c r="K37" s="232">
        <v>0.8435279292550879</v>
      </c>
      <c r="L37" s="232">
        <v>0.81060563300784561</v>
      </c>
      <c r="O37"/>
      <c r="P37"/>
      <c r="Q37"/>
      <c r="R37"/>
    </row>
    <row r="38" spans="2:18" ht="15">
      <c r="B38"/>
      <c r="C38" s="234" t="s">
        <v>41</v>
      </c>
      <c r="D38" s="232">
        <v>0.83735990037359898</v>
      </c>
      <c r="E38" s="232">
        <v>0.91670074982958405</v>
      </c>
      <c r="F38" s="232">
        <v>0.91344956413449574</v>
      </c>
      <c r="I38" s="235" t="s">
        <v>43</v>
      </c>
      <c r="J38" s="232">
        <v>0.56436363003442092</v>
      </c>
      <c r="K38" s="232">
        <v>0.84662372885982573</v>
      </c>
      <c r="L38" s="232">
        <v>0.66660502274660649</v>
      </c>
      <c r="O38"/>
      <c r="P38"/>
      <c r="Q38"/>
      <c r="R38"/>
    </row>
    <row r="39" spans="2:18" ht="15">
      <c r="B39"/>
      <c r="C39" s="234" t="s">
        <v>40</v>
      </c>
      <c r="D39" s="232">
        <v>0.77283464566929139</v>
      </c>
      <c r="E39" s="232">
        <v>0.88370348139255706</v>
      </c>
      <c r="F39" s="232">
        <v>0.87454068241469818</v>
      </c>
      <c r="I39" s="235" t="s">
        <v>41</v>
      </c>
      <c r="J39" s="232">
        <v>0.71584040773619417</v>
      </c>
      <c r="K39" s="232">
        <v>0.82961733135704741</v>
      </c>
      <c r="L39" s="232">
        <v>0.86285613942666495</v>
      </c>
      <c r="O39"/>
      <c r="P39"/>
      <c r="Q39"/>
      <c r="R39"/>
    </row>
    <row r="40" spans="2:18" ht="15">
      <c r="B40"/>
      <c r="C40" s="233" t="s">
        <v>12</v>
      </c>
      <c r="D40" s="232">
        <v>1.0342840509811726</v>
      </c>
      <c r="E40" s="232">
        <v>1.2226838789944949</v>
      </c>
      <c r="F40" s="232">
        <v>0.84591288782816232</v>
      </c>
      <c r="I40" s="235" t="s">
        <v>40</v>
      </c>
      <c r="J40" s="232">
        <v>0.80241674477125069</v>
      </c>
      <c r="K40" s="232">
        <v>0.85453648881648969</v>
      </c>
      <c r="L40" s="232">
        <v>0.9390081702451073</v>
      </c>
      <c r="O40"/>
      <c r="P40"/>
      <c r="Q40"/>
      <c r="R40"/>
    </row>
    <row r="41" spans="2:18" ht="15">
      <c r="B41"/>
      <c r="C41" s="234" t="s">
        <v>43</v>
      </c>
      <c r="D41" s="232">
        <v>0.83506465124749585</v>
      </c>
      <c r="E41" s="232">
        <v>1.0858529885384105</v>
      </c>
      <c r="F41" s="232">
        <v>0.7690402476780186</v>
      </c>
      <c r="I41" s="234" t="s">
        <v>106</v>
      </c>
      <c r="J41" s="232"/>
      <c r="K41" s="232"/>
      <c r="L41" s="232">
        <v>0</v>
      </c>
      <c r="O41"/>
      <c r="P41"/>
      <c r="Q41"/>
      <c r="R41"/>
    </row>
    <row r="42" spans="2:18" ht="15">
      <c r="B42"/>
      <c r="C42" s="234" t="s">
        <v>41</v>
      </c>
      <c r="D42" s="232">
        <v>1.1396018890085153</v>
      </c>
      <c r="E42" s="232">
        <v>1.2766090126637795</v>
      </c>
      <c r="F42" s="232">
        <v>0.89267886855241263</v>
      </c>
      <c r="I42" s="235" t="s">
        <v>43</v>
      </c>
      <c r="J42" s="232"/>
      <c r="K42" s="232"/>
      <c r="L42" s="232">
        <v>0</v>
      </c>
      <c r="O42"/>
      <c r="P42"/>
      <c r="Q42"/>
      <c r="R42"/>
    </row>
    <row r="43" spans="2:18" ht="15">
      <c r="B43"/>
      <c r="C43" s="234" t="s">
        <v>40</v>
      </c>
      <c r="D43" s="232">
        <v>1.1961782680551898</v>
      </c>
      <c r="E43" s="232">
        <v>1.3257385843267062</v>
      </c>
      <c r="F43" s="232">
        <v>0.90227310436369668</v>
      </c>
      <c r="I43" s="235" t="s">
        <v>40</v>
      </c>
      <c r="J43" s="232"/>
      <c r="K43" s="232"/>
      <c r="L43" s="232">
        <v>0</v>
      </c>
      <c r="O43"/>
      <c r="P43"/>
      <c r="Q43"/>
      <c r="R43"/>
    </row>
    <row r="44" spans="2:18" ht="15">
      <c r="B44"/>
      <c r="C44" s="233" t="s">
        <v>13</v>
      </c>
      <c r="D44" s="232">
        <v>0.82955746382391693</v>
      </c>
      <c r="E44" s="232">
        <v>1.0173419870751865</v>
      </c>
      <c r="F44" s="232">
        <v>0.81541652105488949</v>
      </c>
      <c r="I44" s="231" t="s">
        <v>90</v>
      </c>
      <c r="J44" s="232">
        <v>0.77362516077402366</v>
      </c>
      <c r="K44" s="232">
        <v>0.93451429536484354</v>
      </c>
      <c r="L44" s="232">
        <v>0.82783662551892023</v>
      </c>
      <c r="O44"/>
      <c r="P44"/>
      <c r="Q44"/>
      <c r="R44"/>
    </row>
    <row r="45" spans="2:18" ht="15">
      <c r="B45"/>
      <c r="C45" s="234" t="s">
        <v>43</v>
      </c>
      <c r="D45" s="232">
        <v>0.80559922244759974</v>
      </c>
      <c r="E45" s="232">
        <v>0.94337391132224857</v>
      </c>
      <c r="F45" s="232">
        <v>0.8539553752535497</v>
      </c>
      <c r="I45"/>
      <c r="J45"/>
      <c r="K45"/>
      <c r="L45"/>
      <c r="O45"/>
      <c r="P45"/>
      <c r="Q45"/>
      <c r="R45"/>
    </row>
    <row r="46" spans="2:18" ht="15">
      <c r="B46"/>
      <c r="C46" s="234" t="s">
        <v>41</v>
      </c>
      <c r="D46" s="232">
        <v>0.89296124828532231</v>
      </c>
      <c r="E46" s="232">
        <v>1.0567674512987013</v>
      </c>
      <c r="F46" s="232">
        <v>0.84499314128943759</v>
      </c>
      <c r="I46"/>
      <c r="J46"/>
      <c r="K46"/>
      <c r="L46"/>
      <c r="O46"/>
      <c r="P46"/>
      <c r="Q46"/>
      <c r="R46"/>
    </row>
    <row r="47" spans="2:18" ht="15">
      <c r="B47"/>
      <c r="C47" s="234" t="s">
        <v>40</v>
      </c>
      <c r="D47" s="232">
        <v>0.78946720706233697</v>
      </c>
      <c r="E47" s="232">
        <v>1.0596766733475762</v>
      </c>
      <c r="F47" s="232">
        <v>0.74500763008056703</v>
      </c>
      <c r="I47"/>
      <c r="J47"/>
      <c r="K47"/>
      <c r="L47"/>
      <c r="O47"/>
      <c r="P47"/>
      <c r="Q47"/>
      <c r="R47"/>
    </row>
    <row r="48" spans="2:18" ht="15">
      <c r="B48"/>
      <c r="C48" s="233" t="s">
        <v>14</v>
      </c>
      <c r="D48" s="232">
        <v>0.77960163729986331</v>
      </c>
      <c r="E48" s="232">
        <v>0.91034091976700493</v>
      </c>
      <c r="F48" s="232">
        <v>0.85638426261163403</v>
      </c>
      <c r="I48"/>
      <c r="J48"/>
      <c r="K48"/>
      <c r="L48"/>
      <c r="O48"/>
      <c r="P48"/>
      <c r="Q48"/>
      <c r="R48"/>
    </row>
    <row r="49" spans="2:18" ht="15">
      <c r="B49"/>
      <c r="C49" s="234" t="s">
        <v>43</v>
      </c>
      <c r="D49" s="232">
        <v>0.79169159042927506</v>
      </c>
      <c r="E49" s="232">
        <v>0.95744148936170193</v>
      </c>
      <c r="F49" s="232">
        <v>0.8268824771287826</v>
      </c>
      <c r="I49"/>
      <c r="J49"/>
      <c r="K49"/>
      <c r="L49"/>
      <c r="O49"/>
      <c r="P49"/>
      <c r="Q49"/>
      <c r="R49"/>
    </row>
    <row r="50" spans="2:18" ht="15">
      <c r="B50"/>
      <c r="C50" s="234" t="s">
        <v>41</v>
      </c>
      <c r="D50" s="232">
        <v>0.94405006177742479</v>
      </c>
      <c r="E50" s="232">
        <v>0.99544307184068492</v>
      </c>
      <c r="F50" s="232">
        <v>0.94837172359015087</v>
      </c>
      <c r="I50"/>
      <c r="J50"/>
      <c r="K50"/>
      <c r="L50"/>
      <c r="O50"/>
      <c r="P50"/>
      <c r="Q50"/>
      <c r="R50"/>
    </row>
    <row r="51" spans="2:18" ht="15">
      <c r="B51"/>
      <c r="C51" s="234" t="s">
        <v>40</v>
      </c>
      <c r="D51" s="232">
        <v>0.62634094706463117</v>
      </c>
      <c r="E51" s="232">
        <v>0.77721527188766371</v>
      </c>
      <c r="F51" s="232">
        <v>0.80587833219412164</v>
      </c>
      <c r="I51"/>
      <c r="J51"/>
      <c r="K51"/>
      <c r="L51"/>
      <c r="O51"/>
      <c r="P51"/>
      <c r="Q51"/>
      <c r="R51"/>
    </row>
    <row r="52" spans="2:18" ht="15">
      <c r="B52"/>
      <c r="C52" s="231" t="s">
        <v>90</v>
      </c>
      <c r="D52" s="232">
        <v>0.77362516077402366</v>
      </c>
      <c r="E52" s="232">
        <v>0.93451429536484354</v>
      </c>
      <c r="F52" s="232">
        <v>0.82783662551892023</v>
      </c>
      <c r="I52"/>
      <c r="J52"/>
      <c r="K52"/>
      <c r="L52"/>
      <c r="O52"/>
      <c r="P52"/>
      <c r="Q52"/>
      <c r="R52"/>
    </row>
    <row r="53" spans="2:18" ht="15">
      <c r="B53"/>
      <c r="C53"/>
      <c r="D53"/>
      <c r="E53"/>
      <c r="F53"/>
      <c r="I53"/>
      <c r="J53"/>
      <c r="K53"/>
      <c r="L53"/>
      <c r="O53"/>
      <c r="P53"/>
      <c r="Q53"/>
      <c r="R53"/>
    </row>
    <row r="54" spans="2:18" ht="15">
      <c r="B54"/>
      <c r="C54"/>
      <c r="D54"/>
      <c r="E54"/>
      <c r="F54"/>
      <c r="I54"/>
      <c r="J54"/>
      <c r="K54"/>
      <c r="L54"/>
      <c r="O54"/>
      <c r="P54"/>
      <c r="Q54"/>
      <c r="R54"/>
    </row>
    <row r="55" spans="2:18" ht="15">
      <c r="B55"/>
      <c r="C55"/>
      <c r="D55"/>
      <c r="E55"/>
      <c r="F55"/>
      <c r="I55"/>
      <c r="J55"/>
      <c r="K55"/>
      <c r="L55"/>
      <c r="O55"/>
      <c r="P55"/>
      <c r="Q55"/>
      <c r="R55"/>
    </row>
    <row r="56" spans="2:18" ht="15">
      <c r="C56"/>
      <c r="D56"/>
      <c r="E56"/>
      <c r="F56"/>
      <c r="I56"/>
      <c r="J56"/>
      <c r="K56"/>
      <c r="L56"/>
      <c r="O56"/>
      <c r="P56"/>
      <c r="Q56"/>
      <c r="R56"/>
    </row>
    <row r="57" spans="2:18" ht="15">
      <c r="C57"/>
      <c r="D57"/>
      <c r="E57"/>
      <c r="F57"/>
      <c r="I57"/>
      <c r="J57"/>
      <c r="K57"/>
      <c r="L57"/>
      <c r="O57"/>
      <c r="P57"/>
      <c r="Q57"/>
      <c r="R57"/>
    </row>
    <row r="58" spans="2:18" ht="15">
      <c r="C58"/>
      <c r="D58"/>
      <c r="E58"/>
      <c r="F58"/>
      <c r="I58"/>
      <c r="J58"/>
      <c r="K58"/>
      <c r="L58"/>
      <c r="O58"/>
      <c r="P58"/>
      <c r="Q58"/>
      <c r="R58"/>
    </row>
    <row r="59" spans="2:18" ht="15">
      <c r="C59"/>
      <c r="D59"/>
      <c r="E59"/>
      <c r="F59"/>
      <c r="I59"/>
      <c r="J59"/>
      <c r="K59"/>
      <c r="L59"/>
      <c r="O59"/>
      <c r="P59"/>
      <c r="Q59"/>
      <c r="R59"/>
    </row>
    <row r="60" spans="2:18" ht="15">
      <c r="C60"/>
      <c r="D60"/>
      <c r="E60"/>
      <c r="F60"/>
      <c r="I60"/>
      <c r="J60"/>
      <c r="K60"/>
      <c r="L60"/>
      <c r="O60"/>
      <c r="P60"/>
      <c r="Q60"/>
      <c r="R60"/>
    </row>
    <row r="61" spans="2:18" ht="15">
      <c r="C61"/>
      <c r="D61"/>
      <c r="E61"/>
      <c r="F61"/>
      <c r="I61"/>
      <c r="J61"/>
      <c r="K61"/>
      <c r="L61"/>
      <c r="O61"/>
      <c r="P61"/>
      <c r="Q61"/>
      <c r="R61"/>
    </row>
    <row r="62" spans="2:18" ht="15">
      <c r="C62"/>
      <c r="D62"/>
      <c r="E62"/>
      <c r="F62"/>
      <c r="I62"/>
      <c r="J62"/>
      <c r="K62"/>
      <c r="L62"/>
      <c r="O62"/>
      <c r="P62"/>
      <c r="Q62"/>
      <c r="R62"/>
    </row>
    <row r="63" spans="2:18" ht="15">
      <c r="C63"/>
      <c r="D63"/>
      <c r="E63"/>
      <c r="F63"/>
      <c r="I63"/>
      <c r="J63"/>
      <c r="K63"/>
      <c r="L63"/>
      <c r="O63"/>
      <c r="P63"/>
      <c r="Q63"/>
      <c r="R63"/>
    </row>
    <row r="64" spans="2:18" ht="15">
      <c r="C64"/>
      <c r="D64"/>
      <c r="E64"/>
      <c r="F64"/>
      <c r="I64"/>
      <c r="J64"/>
      <c r="K64"/>
      <c r="L64"/>
      <c r="O64"/>
      <c r="P64"/>
      <c r="Q64"/>
      <c r="R64"/>
    </row>
    <row r="65" spans="3:18" ht="15">
      <c r="C65"/>
      <c r="D65"/>
      <c r="E65"/>
      <c r="F65"/>
      <c r="I65"/>
      <c r="J65"/>
      <c r="K65"/>
      <c r="L65"/>
      <c r="O65"/>
      <c r="P65"/>
      <c r="Q65"/>
      <c r="R65"/>
    </row>
    <row r="66" spans="3:18" ht="15">
      <c r="C66"/>
      <c r="D66"/>
      <c r="E66"/>
      <c r="F66"/>
      <c r="I66"/>
      <c r="J66"/>
      <c r="K66"/>
      <c r="L66"/>
      <c r="O66"/>
      <c r="P66"/>
      <c r="Q66"/>
      <c r="R66"/>
    </row>
    <row r="67" spans="3:18" ht="15">
      <c r="C67"/>
      <c r="D67"/>
      <c r="E67"/>
      <c r="F67"/>
      <c r="I67"/>
      <c r="J67"/>
      <c r="K67"/>
      <c r="L67"/>
      <c r="O67"/>
      <c r="P67"/>
      <c r="Q67"/>
      <c r="R67"/>
    </row>
    <row r="68" spans="3:18" ht="15">
      <c r="C68"/>
      <c r="D68"/>
      <c r="E68"/>
      <c r="F68"/>
      <c r="I68"/>
      <c r="J68"/>
      <c r="K68"/>
      <c r="L68"/>
      <c r="O68"/>
      <c r="P68"/>
      <c r="Q68"/>
      <c r="R68"/>
    </row>
    <row r="69" spans="3:18" ht="15">
      <c r="C69"/>
      <c r="D69"/>
      <c r="E69"/>
      <c r="F69"/>
      <c r="I69"/>
      <c r="J69"/>
      <c r="K69"/>
      <c r="L69"/>
      <c r="O69"/>
      <c r="P69"/>
      <c r="Q69"/>
      <c r="R69"/>
    </row>
    <row r="70" spans="3:18" ht="15">
      <c r="C70"/>
      <c r="D70"/>
      <c r="E70"/>
      <c r="F70"/>
      <c r="I70"/>
      <c r="J70"/>
      <c r="K70"/>
      <c r="L70"/>
      <c r="O70"/>
      <c r="P70"/>
      <c r="Q70"/>
      <c r="R70"/>
    </row>
    <row r="71" spans="3:18" ht="15">
      <c r="C71"/>
      <c r="D71"/>
      <c r="E71"/>
      <c r="F71"/>
      <c r="I71"/>
      <c r="J71"/>
      <c r="K71"/>
      <c r="L71"/>
      <c r="O71"/>
      <c r="P71"/>
      <c r="Q71"/>
      <c r="R71"/>
    </row>
    <row r="72" spans="3:18" ht="15">
      <c r="C72"/>
      <c r="D72"/>
      <c r="E72"/>
      <c r="F72"/>
      <c r="I72"/>
      <c r="J72"/>
      <c r="K72"/>
      <c r="L72"/>
      <c r="O72"/>
      <c r="P72"/>
      <c r="Q72"/>
      <c r="R72"/>
    </row>
    <row r="73" spans="3:18" ht="15">
      <c r="C73"/>
      <c r="D73"/>
      <c r="E73"/>
      <c r="F73"/>
      <c r="I73"/>
      <c r="J73"/>
      <c r="K73"/>
      <c r="L73"/>
      <c r="O73"/>
      <c r="P73"/>
      <c r="Q73"/>
      <c r="R73"/>
    </row>
    <row r="74" spans="3:18" ht="15">
      <c r="C74"/>
      <c r="D74"/>
      <c r="E74"/>
      <c r="F74"/>
      <c r="I74"/>
      <c r="J74"/>
      <c r="K74"/>
      <c r="L74"/>
      <c r="O74"/>
      <c r="P74"/>
      <c r="Q74"/>
      <c r="R74"/>
    </row>
    <row r="75" spans="3:18" ht="15">
      <c r="C75"/>
      <c r="D75"/>
      <c r="E75"/>
      <c r="F75"/>
      <c r="I75"/>
      <c r="J75"/>
      <c r="K75"/>
      <c r="L75"/>
      <c r="O75"/>
      <c r="P75"/>
      <c r="Q75"/>
      <c r="R75"/>
    </row>
    <row r="76" spans="3:18" ht="15">
      <c r="C76"/>
      <c r="D76"/>
      <c r="E76"/>
      <c r="F76"/>
      <c r="I76"/>
      <c r="J76"/>
      <c r="K76"/>
      <c r="L76"/>
      <c r="O76"/>
      <c r="P76"/>
      <c r="Q76"/>
      <c r="R76"/>
    </row>
    <row r="77" spans="3:18" ht="15">
      <c r="C77"/>
      <c r="D77"/>
      <c r="E77"/>
      <c r="F77"/>
      <c r="I77"/>
      <c r="J77"/>
      <c r="K77"/>
      <c r="L77"/>
      <c r="O77"/>
      <c r="P77"/>
      <c r="Q77"/>
      <c r="R77"/>
    </row>
    <row r="78" spans="3:18" ht="15">
      <c r="C78"/>
      <c r="D78"/>
      <c r="E78"/>
      <c r="F78"/>
      <c r="I78"/>
      <c r="J78"/>
      <c r="K78"/>
      <c r="L78"/>
      <c r="O78"/>
      <c r="P78"/>
      <c r="Q78"/>
      <c r="R78"/>
    </row>
    <row r="79" spans="3:18" ht="15">
      <c r="C79"/>
      <c r="D79"/>
      <c r="E79"/>
      <c r="F79"/>
      <c r="I79"/>
      <c r="J79"/>
      <c r="K79"/>
      <c r="L79"/>
      <c r="O79"/>
      <c r="P79"/>
      <c r="Q79"/>
      <c r="R79"/>
    </row>
    <row r="80" spans="3:18" ht="15">
      <c r="C80"/>
      <c r="D80"/>
      <c r="E80"/>
      <c r="F80"/>
      <c r="I80"/>
      <c r="J80"/>
      <c r="K80"/>
      <c r="L80"/>
      <c r="O80"/>
      <c r="P80"/>
      <c r="Q80"/>
      <c r="R80"/>
    </row>
    <row r="81" spans="3:18" ht="15">
      <c r="C81"/>
      <c r="D81"/>
      <c r="E81"/>
      <c r="F81"/>
      <c r="I81"/>
      <c r="J81"/>
      <c r="K81"/>
      <c r="L81"/>
      <c r="O81"/>
      <c r="P81"/>
      <c r="Q81"/>
      <c r="R81"/>
    </row>
    <row r="82" spans="3:18" ht="15">
      <c r="C82"/>
      <c r="D82"/>
      <c r="E82"/>
      <c r="F82"/>
      <c r="I82"/>
      <c r="J82"/>
      <c r="K82"/>
      <c r="L82"/>
      <c r="O82"/>
      <c r="P82"/>
      <c r="Q82"/>
      <c r="R82"/>
    </row>
    <row r="83" spans="3:18" ht="15">
      <c r="C83"/>
      <c r="D83"/>
      <c r="E83"/>
      <c r="F83"/>
      <c r="I83"/>
      <c r="J83"/>
      <c r="K83"/>
      <c r="L83"/>
      <c r="O83"/>
      <c r="P83"/>
      <c r="Q83"/>
      <c r="R83"/>
    </row>
    <row r="84" spans="3:18" ht="15">
      <c r="C84"/>
      <c r="D84"/>
      <c r="E84"/>
      <c r="F84"/>
      <c r="I84"/>
      <c r="J84"/>
      <c r="K84"/>
      <c r="L84"/>
      <c r="O84"/>
      <c r="P84"/>
      <c r="Q84"/>
      <c r="R84"/>
    </row>
    <row r="85" spans="3:18" ht="15">
      <c r="C85"/>
      <c r="D85"/>
      <c r="E85"/>
      <c r="F85"/>
      <c r="I85"/>
      <c r="J85"/>
      <c r="K85"/>
      <c r="L85"/>
      <c r="O85"/>
      <c r="P85"/>
      <c r="Q85"/>
      <c r="R85"/>
    </row>
    <row r="86" spans="3:18" ht="15">
      <c r="C86"/>
      <c r="D86"/>
      <c r="E86"/>
      <c r="F86"/>
      <c r="I86"/>
      <c r="J86"/>
      <c r="K86"/>
      <c r="L86"/>
      <c r="O86"/>
      <c r="P86"/>
      <c r="Q86"/>
      <c r="R86"/>
    </row>
    <row r="87" spans="3:18" ht="15">
      <c r="C87"/>
      <c r="D87"/>
      <c r="E87"/>
      <c r="F87"/>
      <c r="I87"/>
      <c r="J87"/>
      <c r="K87"/>
      <c r="L87"/>
      <c r="O87"/>
      <c r="P87"/>
      <c r="Q87"/>
      <c r="R87"/>
    </row>
    <row r="88" spans="3:18" ht="15">
      <c r="C88"/>
      <c r="D88"/>
      <c r="E88"/>
      <c r="F88"/>
      <c r="I88"/>
      <c r="J88"/>
      <c r="K88"/>
      <c r="L88"/>
      <c r="O88"/>
      <c r="P88"/>
      <c r="Q88"/>
      <c r="R88"/>
    </row>
    <row r="89" spans="3:18" ht="15">
      <c r="C89"/>
      <c r="D89"/>
      <c r="E89"/>
      <c r="F89"/>
      <c r="I89"/>
      <c r="J89"/>
      <c r="K89"/>
      <c r="L89"/>
      <c r="O89"/>
      <c r="P89"/>
      <c r="Q89"/>
      <c r="R89"/>
    </row>
    <row r="90" spans="3:18" ht="15">
      <c r="C90"/>
      <c r="D90"/>
      <c r="E90"/>
      <c r="F90"/>
      <c r="I90"/>
      <c r="J90"/>
      <c r="K90"/>
      <c r="L90"/>
      <c r="O90"/>
      <c r="P90"/>
      <c r="Q90"/>
      <c r="R90"/>
    </row>
    <row r="91" spans="3:18" ht="15">
      <c r="C91"/>
      <c r="D91"/>
      <c r="E91"/>
      <c r="F91"/>
      <c r="I91"/>
      <c r="J91"/>
      <c r="K91"/>
      <c r="L91"/>
      <c r="O91"/>
      <c r="P91"/>
      <c r="Q91"/>
      <c r="R91"/>
    </row>
    <row r="92" spans="3:18" ht="15">
      <c r="C92"/>
      <c r="D92"/>
      <c r="E92"/>
      <c r="F92"/>
      <c r="I92"/>
      <c r="J92"/>
      <c r="K92"/>
      <c r="L92"/>
      <c r="O92"/>
      <c r="P92"/>
      <c r="Q92"/>
      <c r="R92"/>
    </row>
    <row r="93" spans="3:18" ht="15">
      <c r="C93"/>
      <c r="D93"/>
      <c r="E93"/>
      <c r="F93"/>
      <c r="I93"/>
      <c r="J93"/>
      <c r="K93"/>
      <c r="L93"/>
      <c r="O93"/>
      <c r="P93"/>
      <c r="Q93"/>
      <c r="R93"/>
    </row>
    <row r="94" spans="3:18" ht="15">
      <c r="C94"/>
      <c r="D94"/>
      <c r="E94"/>
      <c r="F94"/>
      <c r="I94"/>
      <c r="J94"/>
      <c r="K94"/>
      <c r="L94"/>
      <c r="O94"/>
      <c r="P94"/>
      <c r="Q94"/>
      <c r="R94"/>
    </row>
    <row r="95" spans="3:18" ht="15">
      <c r="C95"/>
      <c r="D95"/>
      <c r="E95"/>
      <c r="F95"/>
      <c r="I95"/>
      <c r="J95"/>
      <c r="K95"/>
      <c r="L95"/>
      <c r="O95"/>
      <c r="P95"/>
      <c r="Q95"/>
      <c r="R95"/>
    </row>
    <row r="96" spans="3:18" ht="15">
      <c r="C96"/>
      <c r="D96"/>
      <c r="E96"/>
      <c r="F96"/>
      <c r="I96"/>
      <c r="J96"/>
      <c r="K96"/>
      <c r="L96"/>
      <c r="O96"/>
      <c r="P96"/>
      <c r="Q96"/>
      <c r="R96"/>
    </row>
    <row r="97" spans="3:18" ht="15">
      <c r="C97"/>
      <c r="D97"/>
      <c r="E97"/>
      <c r="F97"/>
      <c r="I97"/>
      <c r="J97"/>
      <c r="K97"/>
      <c r="L97"/>
      <c r="O97"/>
      <c r="P97"/>
      <c r="Q97"/>
      <c r="R97"/>
    </row>
    <row r="98" spans="3:18" ht="15">
      <c r="C98"/>
      <c r="D98"/>
      <c r="E98"/>
      <c r="F98"/>
      <c r="I98"/>
      <c r="J98"/>
      <c r="K98"/>
      <c r="L98"/>
      <c r="O98"/>
      <c r="P98"/>
      <c r="Q98"/>
      <c r="R98"/>
    </row>
    <row r="99" spans="3:18" ht="15">
      <c r="C99"/>
      <c r="D99"/>
      <c r="E99"/>
      <c r="F99"/>
      <c r="I99"/>
      <c r="J99"/>
      <c r="K99"/>
      <c r="L99"/>
      <c r="O99"/>
      <c r="P99"/>
      <c r="Q99"/>
      <c r="R99"/>
    </row>
    <row r="100" spans="3:18" ht="15">
      <c r="C100"/>
      <c r="D100"/>
      <c r="E100"/>
      <c r="F100"/>
      <c r="I100"/>
      <c r="J100"/>
      <c r="K100"/>
      <c r="L100"/>
      <c r="O100"/>
      <c r="P100"/>
      <c r="Q100"/>
      <c r="R100"/>
    </row>
    <row r="101" spans="3:18" ht="15">
      <c r="C101"/>
      <c r="D101"/>
      <c r="E101"/>
      <c r="F101"/>
      <c r="I101"/>
      <c r="J101"/>
      <c r="K101"/>
      <c r="L101"/>
      <c r="O101"/>
      <c r="P101"/>
      <c r="Q101"/>
      <c r="R101"/>
    </row>
    <row r="102" spans="3:18" ht="15">
      <c r="C102"/>
      <c r="D102"/>
      <c r="E102"/>
      <c r="F102"/>
      <c r="I102"/>
      <c r="J102"/>
      <c r="K102"/>
      <c r="L102"/>
      <c r="O102"/>
      <c r="P102"/>
      <c r="Q102"/>
      <c r="R102"/>
    </row>
    <row r="103" spans="3:18" ht="15">
      <c r="C103"/>
      <c r="D103"/>
      <c r="E103"/>
      <c r="F103"/>
      <c r="I103"/>
      <c r="J103"/>
      <c r="K103"/>
      <c r="L103"/>
      <c r="O103"/>
      <c r="P103"/>
      <c r="Q103"/>
      <c r="R103"/>
    </row>
    <row r="104" spans="3:18" ht="15">
      <c r="C104"/>
      <c r="D104"/>
      <c r="E104"/>
      <c r="F104"/>
      <c r="I104"/>
      <c r="J104"/>
      <c r="K104"/>
      <c r="L104"/>
      <c r="O104"/>
      <c r="P104"/>
      <c r="Q104"/>
      <c r="R104"/>
    </row>
    <row r="105" spans="3:18" ht="15">
      <c r="C105"/>
      <c r="D105"/>
      <c r="E105"/>
      <c r="F105"/>
      <c r="I105"/>
      <c r="J105"/>
      <c r="K105"/>
      <c r="L105"/>
      <c r="O105"/>
      <c r="P105"/>
      <c r="Q105"/>
      <c r="R105"/>
    </row>
    <row r="106" spans="3:18" ht="15">
      <c r="C106"/>
      <c r="D106"/>
      <c r="E106"/>
      <c r="F106"/>
      <c r="I106"/>
      <c r="J106"/>
      <c r="K106"/>
      <c r="L106"/>
      <c r="O106"/>
      <c r="P106"/>
      <c r="Q106"/>
      <c r="R106"/>
    </row>
    <row r="107" spans="3:18" ht="15">
      <c r="C107"/>
      <c r="D107"/>
      <c r="E107"/>
      <c r="F107"/>
      <c r="I107"/>
      <c r="J107"/>
      <c r="K107"/>
      <c r="L107"/>
      <c r="O107"/>
      <c r="P107"/>
      <c r="Q107"/>
      <c r="R107"/>
    </row>
    <row r="108" spans="3:18" ht="15">
      <c r="C108"/>
      <c r="D108"/>
      <c r="E108"/>
      <c r="F108"/>
      <c r="I108"/>
      <c r="J108"/>
      <c r="K108"/>
      <c r="L108"/>
      <c r="O108"/>
      <c r="P108"/>
      <c r="Q108"/>
      <c r="R108"/>
    </row>
    <row r="109" spans="3:18" ht="15">
      <c r="C109"/>
      <c r="D109"/>
      <c r="E109"/>
      <c r="F109"/>
      <c r="I109"/>
      <c r="J109"/>
      <c r="K109"/>
      <c r="L109"/>
      <c r="O109"/>
      <c r="P109"/>
      <c r="Q109"/>
      <c r="R109"/>
    </row>
    <row r="110" spans="3:18" ht="15">
      <c r="C110"/>
      <c r="D110"/>
      <c r="E110"/>
      <c r="F110"/>
      <c r="I110"/>
      <c r="J110"/>
      <c r="K110"/>
      <c r="L110"/>
      <c r="O110"/>
      <c r="P110"/>
      <c r="Q110"/>
      <c r="R110"/>
    </row>
    <row r="111" spans="3:18" ht="15">
      <c r="C111"/>
      <c r="D111"/>
      <c r="E111"/>
      <c r="F111"/>
      <c r="I111"/>
      <c r="J111"/>
      <c r="K111"/>
      <c r="L111"/>
      <c r="O111"/>
      <c r="P111"/>
      <c r="Q111"/>
      <c r="R111"/>
    </row>
    <row r="112" spans="3:18" ht="15">
      <c r="C112"/>
      <c r="D112"/>
      <c r="E112"/>
      <c r="F112"/>
      <c r="I112"/>
      <c r="J112"/>
      <c r="K112"/>
      <c r="L112"/>
      <c r="O112"/>
      <c r="P112"/>
      <c r="Q112"/>
      <c r="R112"/>
    </row>
    <row r="113" spans="3:18" ht="15">
      <c r="C113"/>
      <c r="D113"/>
      <c r="E113"/>
      <c r="F113"/>
      <c r="I113"/>
      <c r="J113"/>
      <c r="K113"/>
      <c r="L113"/>
      <c r="O113"/>
      <c r="P113"/>
      <c r="Q113"/>
      <c r="R113"/>
    </row>
    <row r="114" spans="3:18" ht="15">
      <c r="C114"/>
      <c r="D114"/>
      <c r="E114"/>
      <c r="F114"/>
      <c r="I114"/>
      <c r="J114"/>
      <c r="K114"/>
      <c r="L114"/>
      <c r="O114"/>
      <c r="P114"/>
      <c r="Q114"/>
      <c r="R114"/>
    </row>
    <row r="115" spans="3:18" ht="15">
      <c r="C115"/>
      <c r="D115"/>
      <c r="E115"/>
      <c r="F115"/>
      <c r="I115"/>
      <c r="J115"/>
      <c r="K115"/>
      <c r="L115"/>
      <c r="O115"/>
      <c r="P115"/>
      <c r="Q115"/>
      <c r="R115"/>
    </row>
    <row r="116" spans="3:18" ht="15">
      <c r="C116"/>
      <c r="D116"/>
      <c r="E116"/>
      <c r="F116"/>
      <c r="I116"/>
      <c r="J116"/>
      <c r="K116"/>
      <c r="L116"/>
      <c r="O116"/>
      <c r="P116"/>
      <c r="Q116"/>
      <c r="R116"/>
    </row>
    <row r="117" spans="3:18" ht="15">
      <c r="C117"/>
      <c r="D117"/>
      <c r="E117"/>
      <c r="F117"/>
      <c r="I117"/>
      <c r="J117"/>
      <c r="K117"/>
      <c r="L117"/>
      <c r="O117"/>
      <c r="P117"/>
      <c r="Q117"/>
      <c r="R117"/>
    </row>
    <row r="118" spans="3:18" ht="15">
      <c r="C118"/>
      <c r="D118"/>
      <c r="E118"/>
      <c r="F118"/>
      <c r="I118"/>
      <c r="J118"/>
      <c r="K118"/>
      <c r="L118"/>
      <c r="O118"/>
      <c r="P118"/>
      <c r="Q118"/>
      <c r="R118"/>
    </row>
    <row r="119" spans="3:18" ht="15">
      <c r="C119"/>
      <c r="D119"/>
      <c r="E119"/>
      <c r="F119"/>
      <c r="I119"/>
      <c r="J119"/>
      <c r="K119"/>
      <c r="L119"/>
      <c r="O119"/>
      <c r="P119"/>
      <c r="Q119"/>
      <c r="R119"/>
    </row>
    <row r="120" spans="3:18" ht="15">
      <c r="C120"/>
      <c r="D120"/>
      <c r="E120"/>
      <c r="F120"/>
      <c r="I120"/>
      <c r="J120"/>
      <c r="K120"/>
      <c r="L120"/>
      <c r="O120"/>
      <c r="P120"/>
      <c r="Q120"/>
      <c r="R120"/>
    </row>
    <row r="121" spans="3:18" ht="15">
      <c r="C121"/>
      <c r="D121"/>
      <c r="E121"/>
      <c r="F121"/>
      <c r="I121"/>
      <c r="J121"/>
      <c r="K121"/>
      <c r="L121"/>
      <c r="O121"/>
      <c r="P121"/>
      <c r="Q121"/>
      <c r="R121"/>
    </row>
    <row r="122" spans="3:18" ht="15">
      <c r="C122"/>
      <c r="D122"/>
      <c r="E122"/>
      <c r="F122"/>
      <c r="I122"/>
      <c r="J122"/>
      <c r="K122"/>
      <c r="L122"/>
      <c r="O122"/>
      <c r="P122"/>
      <c r="Q122"/>
      <c r="R122"/>
    </row>
    <row r="123" spans="3:18" ht="15">
      <c r="C123"/>
      <c r="D123"/>
      <c r="E123"/>
      <c r="F123"/>
      <c r="I123"/>
      <c r="J123"/>
      <c r="K123"/>
      <c r="L123"/>
      <c r="O123"/>
      <c r="P123"/>
      <c r="Q123"/>
      <c r="R123"/>
    </row>
    <row r="124" spans="3:18" ht="15">
      <c r="C124"/>
      <c r="D124"/>
      <c r="E124"/>
      <c r="F124"/>
      <c r="I124"/>
      <c r="J124"/>
      <c r="K124"/>
      <c r="L124"/>
      <c r="O124"/>
      <c r="P124"/>
      <c r="Q124"/>
      <c r="R124"/>
    </row>
    <row r="125" spans="3:18" ht="15">
      <c r="C125"/>
      <c r="D125"/>
      <c r="E125"/>
      <c r="F125"/>
      <c r="I125"/>
      <c r="J125"/>
      <c r="K125"/>
      <c r="L125"/>
      <c r="O125"/>
      <c r="P125"/>
      <c r="Q125"/>
      <c r="R125"/>
    </row>
    <row r="126" spans="3:18" ht="15">
      <c r="C126"/>
      <c r="D126"/>
      <c r="E126"/>
      <c r="F126"/>
      <c r="I126"/>
      <c r="J126"/>
      <c r="K126"/>
      <c r="L126"/>
      <c r="O126"/>
      <c r="P126"/>
      <c r="Q126"/>
      <c r="R126"/>
    </row>
    <row r="127" spans="3:18" ht="15">
      <c r="C127"/>
      <c r="D127"/>
      <c r="E127"/>
      <c r="F127"/>
      <c r="I127"/>
      <c r="J127"/>
      <c r="K127"/>
      <c r="L127"/>
      <c r="O127"/>
      <c r="P127"/>
      <c r="Q127"/>
      <c r="R127"/>
    </row>
    <row r="128" spans="3:18" ht="15">
      <c r="C128"/>
      <c r="D128"/>
      <c r="E128"/>
      <c r="F128"/>
      <c r="I128"/>
      <c r="J128"/>
      <c r="K128"/>
      <c r="L128"/>
      <c r="O128"/>
      <c r="P128"/>
      <c r="Q128"/>
      <c r="R128"/>
    </row>
    <row r="129" spans="3:18" ht="15">
      <c r="C129"/>
      <c r="D129"/>
      <c r="E129"/>
      <c r="F129"/>
      <c r="I129"/>
      <c r="J129"/>
      <c r="K129"/>
      <c r="L129"/>
      <c r="O129"/>
      <c r="P129"/>
      <c r="Q129"/>
      <c r="R129"/>
    </row>
    <row r="130" spans="3:18" ht="15">
      <c r="C130"/>
      <c r="D130"/>
      <c r="E130"/>
      <c r="F130"/>
      <c r="I130"/>
      <c r="J130"/>
      <c r="K130"/>
      <c r="L130"/>
      <c r="O130"/>
      <c r="P130"/>
      <c r="Q130"/>
      <c r="R130"/>
    </row>
    <row r="131" spans="3:18" ht="15">
      <c r="C131"/>
      <c r="D131"/>
      <c r="E131"/>
      <c r="F131"/>
      <c r="I131"/>
      <c r="J131"/>
      <c r="K131"/>
      <c r="L131"/>
      <c r="O131"/>
      <c r="P131"/>
      <c r="Q131"/>
      <c r="R131"/>
    </row>
    <row r="132" spans="3:18" ht="15">
      <c r="C132"/>
      <c r="D132"/>
      <c r="E132"/>
      <c r="F132"/>
      <c r="I132"/>
      <c r="J132"/>
      <c r="K132"/>
      <c r="L132"/>
      <c r="O132"/>
      <c r="P132"/>
      <c r="Q132"/>
      <c r="R132"/>
    </row>
    <row r="133" spans="3:18" ht="15">
      <c r="C133"/>
      <c r="D133"/>
      <c r="E133"/>
      <c r="F133"/>
      <c r="I133"/>
      <c r="J133"/>
      <c r="K133"/>
      <c r="L133"/>
      <c r="O133"/>
      <c r="P133"/>
      <c r="Q133"/>
      <c r="R133"/>
    </row>
    <row r="134" spans="3:18" ht="15">
      <c r="C134"/>
      <c r="D134"/>
      <c r="E134"/>
      <c r="F134"/>
      <c r="I134"/>
      <c r="J134"/>
      <c r="K134"/>
      <c r="L134"/>
      <c r="O134"/>
      <c r="P134"/>
      <c r="Q134"/>
      <c r="R134"/>
    </row>
    <row r="135" spans="3:18" ht="15">
      <c r="C135"/>
      <c r="D135"/>
      <c r="E135"/>
      <c r="F135"/>
      <c r="I135"/>
      <c r="J135"/>
      <c r="K135"/>
      <c r="L135"/>
      <c r="O135"/>
      <c r="P135"/>
      <c r="Q135"/>
      <c r="R135"/>
    </row>
    <row r="136" spans="3:18" ht="15">
      <c r="C136"/>
      <c r="D136"/>
      <c r="E136"/>
      <c r="F136"/>
      <c r="I136"/>
      <c r="J136"/>
      <c r="K136"/>
      <c r="L136"/>
      <c r="O136"/>
      <c r="P136"/>
      <c r="Q136"/>
      <c r="R136"/>
    </row>
    <row r="137" spans="3:18" ht="15">
      <c r="C137"/>
      <c r="D137"/>
      <c r="E137"/>
      <c r="F137"/>
      <c r="I137"/>
      <c r="J137"/>
      <c r="K137"/>
      <c r="L137"/>
      <c r="O137"/>
      <c r="P137"/>
      <c r="Q137"/>
      <c r="R137"/>
    </row>
    <row r="138" spans="3:18" ht="15">
      <c r="C138"/>
      <c r="D138"/>
      <c r="E138"/>
      <c r="F138"/>
      <c r="I138"/>
      <c r="J138"/>
      <c r="K138"/>
      <c r="L138"/>
      <c r="O138"/>
      <c r="P138"/>
      <c r="Q138"/>
      <c r="R138"/>
    </row>
    <row r="139" spans="3:18" ht="15">
      <c r="C139"/>
      <c r="D139"/>
      <c r="E139"/>
      <c r="F139"/>
      <c r="I139"/>
      <c r="J139"/>
      <c r="K139"/>
      <c r="L139"/>
      <c r="O139"/>
      <c r="P139"/>
      <c r="Q139"/>
      <c r="R139"/>
    </row>
    <row r="140" spans="3:18" ht="15">
      <c r="C140"/>
      <c r="D140"/>
      <c r="E140"/>
      <c r="F140"/>
      <c r="I140"/>
      <c r="J140"/>
      <c r="K140"/>
      <c r="L140"/>
      <c r="O140"/>
      <c r="P140"/>
      <c r="Q140"/>
      <c r="R140"/>
    </row>
    <row r="141" spans="3:18" ht="15">
      <c r="C141"/>
      <c r="D141"/>
      <c r="E141"/>
      <c r="F141"/>
      <c r="I141"/>
      <c r="J141"/>
      <c r="K141"/>
      <c r="L141"/>
      <c r="O141"/>
      <c r="P141"/>
      <c r="Q141"/>
      <c r="R141"/>
    </row>
    <row r="142" spans="3:18" ht="15">
      <c r="C142"/>
      <c r="D142"/>
      <c r="E142"/>
      <c r="F142"/>
      <c r="I142"/>
      <c r="J142"/>
      <c r="K142"/>
      <c r="L142"/>
      <c r="O142"/>
      <c r="P142"/>
      <c r="Q142"/>
      <c r="R142"/>
    </row>
    <row r="143" spans="3:18" ht="15">
      <c r="C143"/>
      <c r="D143"/>
      <c r="E143"/>
      <c r="F143"/>
      <c r="I143"/>
      <c r="J143"/>
      <c r="K143"/>
      <c r="L143"/>
      <c r="O143"/>
      <c r="P143"/>
      <c r="Q143"/>
      <c r="R143"/>
    </row>
    <row r="144" spans="3:18" ht="15">
      <c r="C144"/>
      <c r="D144"/>
      <c r="E144"/>
      <c r="F144"/>
      <c r="I144"/>
      <c r="J144"/>
      <c r="K144"/>
      <c r="L144"/>
      <c r="O144"/>
      <c r="P144"/>
      <c r="Q144"/>
      <c r="R144"/>
    </row>
    <row r="145" spans="3:18" ht="15">
      <c r="C145"/>
      <c r="D145"/>
      <c r="E145"/>
      <c r="F145"/>
      <c r="I145"/>
      <c r="J145"/>
      <c r="K145"/>
      <c r="L145"/>
      <c r="O145"/>
      <c r="P145"/>
      <c r="Q145"/>
      <c r="R145"/>
    </row>
    <row r="146" spans="3:18" ht="15">
      <c r="C146"/>
      <c r="D146"/>
      <c r="E146"/>
      <c r="F146"/>
      <c r="I146"/>
      <c r="J146"/>
      <c r="K146"/>
      <c r="L146"/>
      <c r="O146"/>
      <c r="P146"/>
      <c r="Q146"/>
      <c r="R146"/>
    </row>
    <row r="147" spans="3:18" ht="15">
      <c r="C147"/>
      <c r="D147"/>
      <c r="E147"/>
      <c r="F147"/>
      <c r="I147"/>
      <c r="J147"/>
      <c r="K147"/>
      <c r="L147"/>
      <c r="O147"/>
      <c r="P147"/>
      <c r="Q147"/>
      <c r="R147"/>
    </row>
    <row r="148" spans="3:18" ht="15">
      <c r="C148"/>
      <c r="D148"/>
      <c r="E148"/>
      <c r="F148"/>
      <c r="I148"/>
      <c r="J148"/>
      <c r="K148"/>
      <c r="L148"/>
      <c r="O148"/>
      <c r="P148"/>
      <c r="Q148"/>
      <c r="R148"/>
    </row>
    <row r="149" spans="3:18" ht="15">
      <c r="C149"/>
      <c r="D149"/>
      <c r="E149"/>
      <c r="F149"/>
      <c r="I149"/>
      <c r="J149"/>
      <c r="K149"/>
      <c r="L149"/>
      <c r="O149"/>
      <c r="P149"/>
      <c r="Q149"/>
      <c r="R149"/>
    </row>
    <row r="150" spans="3:18" ht="15">
      <c r="C150"/>
      <c r="D150"/>
      <c r="E150"/>
      <c r="F150"/>
      <c r="I150"/>
      <c r="J150"/>
      <c r="K150"/>
      <c r="L150"/>
      <c r="O150"/>
      <c r="P150"/>
      <c r="Q150"/>
      <c r="R150"/>
    </row>
    <row r="151" spans="3:18" ht="15">
      <c r="C151"/>
      <c r="D151"/>
      <c r="E151"/>
      <c r="F151"/>
      <c r="I151"/>
      <c r="J151"/>
      <c r="K151"/>
      <c r="L151"/>
      <c r="O151"/>
      <c r="P151"/>
      <c r="Q151"/>
      <c r="R151"/>
    </row>
    <row r="152" spans="3:18" ht="15">
      <c r="C152"/>
      <c r="D152"/>
      <c r="E152"/>
      <c r="F152"/>
      <c r="I152"/>
      <c r="J152"/>
      <c r="K152"/>
      <c r="L152"/>
      <c r="O152"/>
      <c r="P152"/>
      <c r="Q152"/>
      <c r="R152"/>
    </row>
    <row r="153" spans="3:18" ht="15">
      <c r="C153"/>
      <c r="D153"/>
      <c r="E153"/>
      <c r="F153"/>
      <c r="I153"/>
      <c r="J153"/>
      <c r="K153"/>
      <c r="L153"/>
      <c r="O153"/>
      <c r="P153"/>
      <c r="Q153"/>
      <c r="R153"/>
    </row>
    <row r="154" spans="3:18" ht="15">
      <c r="C154"/>
      <c r="D154"/>
      <c r="E154"/>
      <c r="F154"/>
      <c r="I154"/>
      <c r="J154"/>
      <c r="K154"/>
      <c r="L154"/>
      <c r="O154"/>
      <c r="P154"/>
      <c r="Q154"/>
      <c r="R154"/>
    </row>
    <row r="155" spans="3:18" ht="15">
      <c r="C155"/>
      <c r="D155"/>
      <c r="E155"/>
      <c r="F155"/>
      <c r="I155"/>
      <c r="J155"/>
      <c r="K155"/>
      <c r="L155"/>
      <c r="O155"/>
      <c r="P155"/>
      <c r="Q155"/>
      <c r="R155"/>
    </row>
    <row r="156" spans="3:18" ht="15">
      <c r="C156"/>
      <c r="D156"/>
      <c r="E156"/>
      <c r="F156"/>
      <c r="I156"/>
      <c r="J156"/>
      <c r="K156"/>
      <c r="L156"/>
      <c r="O156"/>
      <c r="P156"/>
      <c r="Q156"/>
      <c r="R156"/>
    </row>
    <row r="157" spans="3:18" ht="15">
      <c r="C157"/>
      <c r="D157"/>
      <c r="E157"/>
      <c r="F157"/>
      <c r="I157"/>
      <c r="J157"/>
      <c r="K157"/>
      <c r="L157"/>
      <c r="O157"/>
      <c r="P157"/>
      <c r="Q157"/>
      <c r="R157"/>
    </row>
    <row r="158" spans="3:18" ht="15">
      <c r="C158"/>
      <c r="D158"/>
      <c r="E158"/>
      <c r="F158"/>
      <c r="I158"/>
      <c r="J158"/>
      <c r="K158"/>
      <c r="L158"/>
      <c r="O158"/>
      <c r="P158"/>
      <c r="Q158"/>
      <c r="R158"/>
    </row>
    <row r="159" spans="3:18" ht="15">
      <c r="C159"/>
      <c r="D159"/>
      <c r="E159"/>
      <c r="F159"/>
      <c r="I159"/>
      <c r="J159"/>
      <c r="K159"/>
      <c r="L159"/>
      <c r="O159"/>
      <c r="P159"/>
      <c r="Q159"/>
      <c r="R159"/>
    </row>
    <row r="160" spans="3:18" ht="15">
      <c r="C160"/>
      <c r="D160"/>
      <c r="E160"/>
      <c r="F160"/>
      <c r="I160"/>
      <c r="J160"/>
      <c r="K160"/>
      <c r="L160"/>
      <c r="O160"/>
      <c r="P160"/>
      <c r="Q160"/>
      <c r="R160"/>
    </row>
    <row r="161" spans="3:18" ht="15">
      <c r="C161"/>
      <c r="D161"/>
      <c r="E161"/>
      <c r="F161"/>
      <c r="I161"/>
      <c r="J161"/>
      <c r="K161"/>
      <c r="L161"/>
      <c r="O161"/>
      <c r="P161"/>
      <c r="Q161"/>
      <c r="R161"/>
    </row>
    <row r="162" spans="3:18" ht="15">
      <c r="C162"/>
      <c r="D162"/>
      <c r="E162"/>
      <c r="F162"/>
      <c r="I162"/>
      <c r="J162"/>
      <c r="K162"/>
      <c r="L162"/>
      <c r="O162"/>
      <c r="P162"/>
      <c r="Q162"/>
      <c r="R162"/>
    </row>
    <row r="163" spans="3:18" ht="15">
      <c r="C163"/>
      <c r="D163"/>
      <c r="E163"/>
      <c r="F163"/>
      <c r="I163"/>
      <c r="J163"/>
      <c r="K163"/>
      <c r="L163"/>
      <c r="O163"/>
      <c r="P163"/>
      <c r="Q163"/>
      <c r="R163"/>
    </row>
    <row r="164" spans="3:18" ht="15">
      <c r="C164"/>
      <c r="D164"/>
      <c r="E164"/>
      <c r="F164"/>
      <c r="I164"/>
      <c r="J164"/>
      <c r="K164"/>
      <c r="L164"/>
      <c r="O164"/>
      <c r="P164"/>
      <c r="Q164"/>
      <c r="R164"/>
    </row>
    <row r="165" spans="3:18" ht="15">
      <c r="C165"/>
      <c r="D165"/>
      <c r="E165"/>
      <c r="F165"/>
      <c r="I165"/>
      <c r="J165"/>
      <c r="K165"/>
      <c r="L165"/>
      <c r="O165"/>
      <c r="P165"/>
      <c r="Q165"/>
      <c r="R165"/>
    </row>
    <row r="166" spans="3:18" ht="15">
      <c r="C166"/>
      <c r="D166"/>
      <c r="E166"/>
      <c r="F166"/>
      <c r="I166"/>
      <c r="J166"/>
      <c r="K166"/>
      <c r="L166"/>
      <c r="O166"/>
      <c r="P166"/>
      <c r="Q166"/>
      <c r="R166"/>
    </row>
    <row r="167" spans="3:18" ht="15">
      <c r="C167"/>
      <c r="D167"/>
      <c r="E167"/>
      <c r="F167"/>
      <c r="I167"/>
      <c r="J167"/>
      <c r="K167"/>
      <c r="L167"/>
      <c r="O167"/>
      <c r="P167"/>
      <c r="Q167"/>
      <c r="R167"/>
    </row>
    <row r="168" spans="3:18" ht="15">
      <c r="C168"/>
      <c r="D168"/>
      <c r="E168"/>
      <c r="F168"/>
      <c r="I168"/>
      <c r="J168"/>
      <c r="K168"/>
      <c r="L168"/>
      <c r="O168"/>
      <c r="P168"/>
      <c r="Q168"/>
      <c r="R168"/>
    </row>
    <row r="169" spans="3:18" ht="15">
      <c r="C169"/>
      <c r="D169"/>
      <c r="E169"/>
      <c r="F169"/>
      <c r="I169"/>
      <c r="J169"/>
      <c r="K169"/>
      <c r="L169"/>
      <c r="O169"/>
      <c r="P169"/>
      <c r="Q169"/>
      <c r="R169"/>
    </row>
    <row r="170" spans="3:18" ht="15">
      <c r="C170"/>
      <c r="D170"/>
      <c r="E170"/>
      <c r="F170"/>
      <c r="I170"/>
      <c r="J170"/>
      <c r="K170"/>
      <c r="L170"/>
      <c r="O170"/>
      <c r="P170"/>
      <c r="Q170"/>
      <c r="R170"/>
    </row>
    <row r="171" spans="3:18" ht="15">
      <c r="C171"/>
      <c r="D171"/>
      <c r="E171"/>
      <c r="F171"/>
      <c r="I171"/>
      <c r="J171"/>
      <c r="K171"/>
      <c r="L171"/>
      <c r="O171"/>
      <c r="P171"/>
      <c r="Q171"/>
      <c r="R171"/>
    </row>
    <row r="172" spans="3:18" ht="15">
      <c r="C172"/>
      <c r="D172"/>
      <c r="E172"/>
      <c r="F172"/>
      <c r="I172"/>
      <c r="J172"/>
      <c r="K172"/>
      <c r="L172"/>
      <c r="O172"/>
      <c r="P172"/>
      <c r="Q172"/>
      <c r="R172"/>
    </row>
    <row r="173" spans="3:18" ht="15">
      <c r="C173"/>
      <c r="D173"/>
      <c r="E173"/>
      <c r="F173"/>
      <c r="I173"/>
      <c r="J173"/>
      <c r="K173"/>
      <c r="L173"/>
      <c r="O173"/>
      <c r="P173"/>
      <c r="Q173"/>
      <c r="R173"/>
    </row>
    <row r="174" spans="3:18" ht="15">
      <c r="C174"/>
      <c r="D174"/>
      <c r="E174"/>
      <c r="F174"/>
      <c r="I174"/>
      <c r="J174"/>
      <c r="K174"/>
      <c r="L174"/>
      <c r="O174"/>
      <c r="P174"/>
      <c r="Q174"/>
      <c r="R174"/>
    </row>
    <row r="175" spans="3:18" ht="15">
      <c r="C175"/>
      <c r="D175"/>
      <c r="E175"/>
      <c r="F175"/>
      <c r="I175"/>
      <c r="J175"/>
      <c r="K175"/>
      <c r="L175"/>
      <c r="O175"/>
      <c r="P175"/>
      <c r="Q175"/>
      <c r="R175"/>
    </row>
    <row r="176" spans="3:18" ht="15">
      <c r="C176"/>
      <c r="D176"/>
      <c r="E176"/>
      <c r="F176"/>
      <c r="I176"/>
      <c r="J176"/>
      <c r="K176"/>
      <c r="L176"/>
      <c r="O176"/>
      <c r="P176"/>
      <c r="Q176"/>
      <c r="R176"/>
    </row>
    <row r="177" spans="3:18" ht="15">
      <c r="C177"/>
      <c r="D177"/>
      <c r="E177"/>
      <c r="F177"/>
      <c r="I177"/>
      <c r="J177"/>
      <c r="K177"/>
      <c r="L177"/>
      <c r="O177"/>
      <c r="P177"/>
      <c r="Q177"/>
      <c r="R177"/>
    </row>
    <row r="178" spans="3:18" ht="15">
      <c r="C178"/>
      <c r="D178"/>
      <c r="E178"/>
      <c r="F178"/>
      <c r="I178"/>
      <c r="J178"/>
      <c r="K178"/>
      <c r="L178"/>
      <c r="O178"/>
      <c r="P178"/>
      <c r="Q178"/>
      <c r="R178"/>
    </row>
    <row r="179" spans="3:18" ht="15">
      <c r="C179"/>
      <c r="D179"/>
      <c r="E179"/>
      <c r="F179"/>
      <c r="I179"/>
      <c r="J179"/>
      <c r="K179"/>
      <c r="L179"/>
      <c r="O179"/>
      <c r="P179"/>
      <c r="Q179"/>
      <c r="R179"/>
    </row>
    <row r="180" spans="3:18" ht="15">
      <c r="C180"/>
      <c r="D180"/>
      <c r="E180"/>
      <c r="F180"/>
      <c r="I180"/>
      <c r="J180"/>
      <c r="K180"/>
      <c r="L180"/>
      <c r="O180"/>
      <c r="P180"/>
      <c r="Q180"/>
      <c r="R180"/>
    </row>
    <row r="181" spans="3:18" ht="15">
      <c r="C181"/>
      <c r="D181"/>
      <c r="E181"/>
      <c r="F181"/>
      <c r="I181"/>
      <c r="J181"/>
      <c r="K181"/>
      <c r="L181"/>
      <c r="O181"/>
      <c r="P181"/>
      <c r="Q181"/>
      <c r="R181"/>
    </row>
    <row r="182" spans="3:18" ht="15">
      <c r="C182"/>
      <c r="D182"/>
      <c r="E182"/>
      <c r="F182"/>
      <c r="I182"/>
      <c r="J182"/>
      <c r="K182"/>
      <c r="L182"/>
      <c r="O182"/>
      <c r="P182"/>
      <c r="Q182"/>
      <c r="R182"/>
    </row>
    <row r="183" spans="3:18" ht="15">
      <c r="C183"/>
      <c r="D183"/>
      <c r="E183"/>
      <c r="F183"/>
      <c r="I183"/>
      <c r="J183"/>
      <c r="K183"/>
      <c r="L183"/>
      <c r="O183"/>
      <c r="P183"/>
      <c r="Q183"/>
      <c r="R183"/>
    </row>
    <row r="184" spans="3:18" ht="15">
      <c r="C184"/>
      <c r="D184"/>
      <c r="E184"/>
      <c r="F184"/>
      <c r="I184"/>
      <c r="J184"/>
      <c r="K184"/>
      <c r="L184"/>
      <c r="O184"/>
      <c r="P184"/>
      <c r="Q184"/>
      <c r="R184"/>
    </row>
    <row r="185" spans="3:18" ht="15">
      <c r="C185"/>
      <c r="D185"/>
      <c r="E185"/>
      <c r="F185"/>
      <c r="I185"/>
      <c r="J185"/>
      <c r="K185"/>
      <c r="L185"/>
      <c r="O185"/>
      <c r="P185"/>
      <c r="Q185"/>
      <c r="R185"/>
    </row>
    <row r="186" spans="3:18" ht="15">
      <c r="C186"/>
      <c r="D186"/>
      <c r="E186"/>
      <c r="F186"/>
      <c r="I186"/>
      <c r="J186"/>
      <c r="K186"/>
      <c r="L186"/>
      <c r="O186"/>
      <c r="P186"/>
      <c r="Q186"/>
      <c r="R186"/>
    </row>
    <row r="187" spans="3:18" ht="15">
      <c r="C187"/>
      <c r="D187"/>
      <c r="E187"/>
      <c r="F187"/>
      <c r="I187"/>
      <c r="J187"/>
      <c r="K187"/>
      <c r="L187"/>
      <c r="O187"/>
      <c r="P187"/>
      <c r="Q187"/>
      <c r="R187"/>
    </row>
    <row r="188" spans="3:18" ht="15">
      <c r="C188"/>
      <c r="D188"/>
      <c r="E188"/>
      <c r="F188"/>
      <c r="I188"/>
      <c r="J188"/>
      <c r="K188"/>
      <c r="L188"/>
      <c r="O188"/>
      <c r="P188"/>
      <c r="Q188"/>
      <c r="R188"/>
    </row>
    <row r="189" spans="3:18" ht="15">
      <c r="C189"/>
      <c r="D189"/>
      <c r="E189"/>
      <c r="F189"/>
      <c r="I189"/>
      <c r="J189"/>
      <c r="K189"/>
      <c r="L189"/>
      <c r="O189"/>
      <c r="P189"/>
      <c r="Q189"/>
      <c r="R189"/>
    </row>
    <row r="190" spans="3:18" ht="15">
      <c r="C190"/>
      <c r="D190"/>
      <c r="E190"/>
      <c r="F190"/>
      <c r="I190"/>
      <c r="J190"/>
      <c r="K190"/>
      <c r="L190"/>
      <c r="O190"/>
      <c r="P190"/>
      <c r="Q190"/>
      <c r="R190"/>
    </row>
    <row r="191" spans="3:18" ht="15">
      <c r="C191"/>
      <c r="D191"/>
      <c r="E191"/>
      <c r="F191"/>
      <c r="I191"/>
      <c r="J191"/>
      <c r="K191"/>
      <c r="L191"/>
      <c r="O191"/>
      <c r="P191"/>
      <c r="Q191"/>
      <c r="R191"/>
    </row>
    <row r="192" spans="3:18" ht="15">
      <c r="C192"/>
      <c r="D192"/>
      <c r="E192"/>
      <c r="F192"/>
      <c r="I192"/>
      <c r="J192"/>
      <c r="K192"/>
      <c r="L192"/>
      <c r="O192"/>
      <c r="P192"/>
      <c r="Q192"/>
      <c r="R192"/>
    </row>
    <row r="193" spans="3:18" ht="15">
      <c r="C193"/>
      <c r="D193"/>
      <c r="E193"/>
      <c r="F193"/>
      <c r="I193"/>
      <c r="J193"/>
      <c r="K193"/>
      <c r="L193"/>
      <c r="O193"/>
      <c r="P193"/>
      <c r="Q193"/>
      <c r="R193"/>
    </row>
    <row r="194" spans="3:18" ht="15">
      <c r="C194"/>
      <c r="D194"/>
      <c r="E194"/>
      <c r="F194"/>
      <c r="I194"/>
      <c r="J194"/>
      <c r="K194"/>
      <c r="L194"/>
      <c r="O194"/>
      <c r="P194"/>
      <c r="Q194"/>
      <c r="R194"/>
    </row>
    <row r="195" spans="3:18" ht="15">
      <c r="C195"/>
      <c r="D195"/>
      <c r="E195"/>
      <c r="F195"/>
      <c r="I195"/>
      <c r="J195"/>
      <c r="K195"/>
      <c r="L195"/>
      <c r="O195"/>
      <c r="P195"/>
      <c r="Q195"/>
      <c r="R195"/>
    </row>
    <row r="196" spans="3:18" ht="15">
      <c r="C196"/>
      <c r="D196"/>
      <c r="E196"/>
      <c r="F196"/>
      <c r="I196"/>
      <c r="J196"/>
      <c r="K196"/>
      <c r="L196"/>
      <c r="O196"/>
      <c r="P196"/>
      <c r="Q196"/>
      <c r="R196"/>
    </row>
    <row r="197" spans="3:18" ht="15">
      <c r="C197"/>
      <c r="D197"/>
      <c r="E197"/>
      <c r="F197"/>
      <c r="I197"/>
      <c r="J197"/>
      <c r="K197"/>
      <c r="L197"/>
      <c r="O197"/>
      <c r="P197"/>
      <c r="Q197"/>
      <c r="R197"/>
    </row>
    <row r="198" spans="3:18" ht="15">
      <c r="C198"/>
      <c r="D198"/>
      <c r="E198"/>
      <c r="F198"/>
      <c r="I198"/>
      <c r="J198"/>
      <c r="K198"/>
      <c r="L198"/>
      <c r="O198"/>
      <c r="P198"/>
      <c r="Q198"/>
      <c r="R198"/>
    </row>
    <row r="199" spans="3:18" ht="15">
      <c r="C199"/>
      <c r="D199"/>
      <c r="E199"/>
      <c r="F199"/>
      <c r="I199"/>
      <c r="J199"/>
      <c r="K199"/>
      <c r="L199"/>
      <c r="O199"/>
      <c r="P199"/>
      <c r="Q199"/>
      <c r="R199"/>
    </row>
    <row r="200" spans="3:18" ht="15">
      <c r="C200"/>
      <c r="D200"/>
      <c r="E200"/>
      <c r="F200"/>
      <c r="I200"/>
      <c r="J200"/>
      <c r="K200"/>
      <c r="L200"/>
      <c r="O200"/>
      <c r="P200"/>
      <c r="Q200"/>
      <c r="R200"/>
    </row>
    <row r="201" spans="3:18" ht="15">
      <c r="C201"/>
      <c r="D201"/>
      <c r="E201"/>
      <c r="F201"/>
      <c r="I201"/>
      <c r="J201"/>
      <c r="K201"/>
      <c r="L201"/>
      <c r="O201"/>
      <c r="P201"/>
      <c r="Q201"/>
      <c r="R201"/>
    </row>
    <row r="202" spans="3:18" ht="15">
      <c r="C202"/>
      <c r="D202"/>
      <c r="E202"/>
      <c r="F202"/>
      <c r="I202"/>
      <c r="J202"/>
      <c r="K202"/>
      <c r="L202"/>
      <c r="O202"/>
      <c r="P202"/>
      <c r="Q202"/>
      <c r="R202"/>
    </row>
    <row r="203" spans="3:18" ht="15">
      <c r="C203"/>
      <c r="D203"/>
      <c r="E203"/>
      <c r="F203"/>
      <c r="I203"/>
      <c r="J203"/>
      <c r="K203"/>
      <c r="L203"/>
      <c r="O203"/>
      <c r="P203"/>
      <c r="Q203"/>
      <c r="R203"/>
    </row>
    <row r="204" spans="3:18" ht="15">
      <c r="C204"/>
      <c r="D204"/>
      <c r="E204"/>
      <c r="F204"/>
      <c r="I204"/>
      <c r="J204"/>
      <c r="K204"/>
      <c r="L204"/>
      <c r="O204"/>
      <c r="P204"/>
      <c r="Q204"/>
      <c r="R204"/>
    </row>
    <row r="205" spans="3:18" ht="15">
      <c r="C205"/>
      <c r="D205"/>
      <c r="E205"/>
      <c r="F205"/>
      <c r="I205"/>
      <c r="J205"/>
      <c r="K205"/>
      <c r="L205"/>
      <c r="O205"/>
      <c r="P205"/>
      <c r="Q205"/>
      <c r="R205"/>
    </row>
    <row r="206" spans="3:18" ht="15">
      <c r="C206"/>
      <c r="D206"/>
      <c r="E206"/>
      <c r="F206"/>
      <c r="I206"/>
      <c r="J206"/>
      <c r="K206"/>
      <c r="L206"/>
      <c r="O206"/>
      <c r="P206"/>
      <c r="Q206"/>
      <c r="R206"/>
    </row>
    <row r="207" spans="3:18" ht="15">
      <c r="C207"/>
      <c r="D207"/>
      <c r="E207"/>
      <c r="F207"/>
      <c r="I207"/>
      <c r="J207"/>
      <c r="K207"/>
      <c r="L207"/>
      <c r="O207"/>
      <c r="P207"/>
      <c r="Q207"/>
      <c r="R207"/>
    </row>
    <row r="208" spans="3:18" ht="15">
      <c r="C208"/>
      <c r="D208"/>
      <c r="E208"/>
      <c r="F208"/>
      <c r="I208"/>
      <c r="J208"/>
      <c r="K208"/>
      <c r="L208"/>
      <c r="O208"/>
      <c r="P208"/>
      <c r="Q208"/>
      <c r="R208"/>
    </row>
    <row r="209" spans="3:18" ht="15">
      <c r="C209"/>
      <c r="D209"/>
      <c r="E209"/>
      <c r="F209"/>
      <c r="I209"/>
      <c r="J209"/>
      <c r="K209"/>
      <c r="L209"/>
      <c r="O209"/>
      <c r="P209"/>
      <c r="Q209"/>
      <c r="R209"/>
    </row>
    <row r="210" spans="3:18" ht="15">
      <c r="C210"/>
      <c r="D210"/>
      <c r="E210"/>
      <c r="F210"/>
      <c r="I210"/>
      <c r="J210"/>
      <c r="K210"/>
      <c r="L210"/>
      <c r="O210"/>
      <c r="P210"/>
      <c r="Q210"/>
      <c r="R210"/>
    </row>
    <row r="211" spans="3:18" ht="15">
      <c r="C211"/>
      <c r="D211"/>
      <c r="E211"/>
      <c r="F211"/>
      <c r="I211"/>
      <c r="J211"/>
      <c r="K211"/>
      <c r="L211"/>
      <c r="O211"/>
      <c r="P211"/>
      <c r="Q211"/>
      <c r="R211"/>
    </row>
    <row r="212" spans="3:18" ht="15">
      <c r="C212"/>
      <c r="D212"/>
      <c r="E212"/>
      <c r="F212"/>
      <c r="I212"/>
      <c r="J212"/>
      <c r="K212"/>
      <c r="L212"/>
      <c r="O212"/>
      <c r="P212"/>
      <c r="Q212"/>
      <c r="R212"/>
    </row>
    <row r="213" spans="3:18" ht="15">
      <c r="C213"/>
      <c r="D213"/>
      <c r="E213"/>
      <c r="F213"/>
      <c r="I213"/>
      <c r="J213"/>
      <c r="K213"/>
      <c r="L213"/>
      <c r="O213"/>
      <c r="P213"/>
      <c r="Q213"/>
      <c r="R213"/>
    </row>
    <row r="214" spans="3:18" ht="15">
      <c r="C214"/>
      <c r="D214"/>
      <c r="E214"/>
      <c r="F214"/>
      <c r="I214"/>
      <c r="J214"/>
      <c r="K214"/>
      <c r="L214"/>
      <c r="O214"/>
      <c r="P214"/>
      <c r="Q214"/>
      <c r="R214"/>
    </row>
    <row r="215" spans="3:18" ht="15">
      <c r="C215"/>
      <c r="D215"/>
      <c r="E215"/>
      <c r="F215"/>
      <c r="I215"/>
      <c r="J215"/>
      <c r="K215"/>
      <c r="L215"/>
      <c r="O215"/>
      <c r="P215"/>
      <c r="Q215"/>
      <c r="R215"/>
    </row>
    <row r="216" spans="3:18" ht="15">
      <c r="C216"/>
      <c r="D216"/>
      <c r="E216"/>
      <c r="F216"/>
      <c r="I216"/>
      <c r="J216"/>
      <c r="K216"/>
      <c r="L216"/>
      <c r="O216"/>
      <c r="P216"/>
      <c r="Q216"/>
      <c r="R216"/>
    </row>
    <row r="217" spans="3:18" ht="15">
      <c r="C217"/>
      <c r="D217"/>
      <c r="E217"/>
      <c r="F217"/>
      <c r="I217"/>
      <c r="J217"/>
      <c r="K217"/>
      <c r="L217"/>
      <c r="O217"/>
      <c r="P217"/>
      <c r="Q217"/>
      <c r="R217"/>
    </row>
    <row r="218" spans="3:18" ht="15">
      <c r="C218"/>
      <c r="D218"/>
      <c r="E218"/>
      <c r="F218"/>
      <c r="I218"/>
      <c r="J218"/>
      <c r="K218"/>
      <c r="L218"/>
      <c r="O218"/>
      <c r="P218"/>
      <c r="Q218"/>
      <c r="R218"/>
    </row>
    <row r="219" spans="3:18" ht="15">
      <c r="C219"/>
      <c r="D219"/>
      <c r="E219"/>
      <c r="F219"/>
      <c r="I219"/>
      <c r="J219"/>
      <c r="K219"/>
      <c r="L219"/>
      <c r="O219"/>
      <c r="P219"/>
      <c r="Q219"/>
      <c r="R219"/>
    </row>
    <row r="220" spans="3:18" ht="15">
      <c r="C220"/>
      <c r="D220"/>
      <c r="E220"/>
      <c r="F220"/>
      <c r="I220"/>
      <c r="J220"/>
      <c r="K220"/>
      <c r="L220"/>
      <c r="O220"/>
      <c r="P220"/>
      <c r="Q220"/>
      <c r="R220"/>
    </row>
    <row r="221" spans="3:18" ht="15">
      <c r="C221"/>
      <c r="D221"/>
      <c r="E221"/>
      <c r="F221"/>
      <c r="I221"/>
      <c r="J221"/>
      <c r="K221"/>
      <c r="L221"/>
      <c r="O221"/>
      <c r="P221"/>
      <c r="Q221"/>
      <c r="R221"/>
    </row>
    <row r="222" spans="3:18" ht="15">
      <c r="C222"/>
      <c r="D222"/>
      <c r="E222"/>
      <c r="F222"/>
      <c r="I222"/>
      <c r="J222"/>
      <c r="K222"/>
      <c r="L222"/>
      <c r="O222"/>
      <c r="P222"/>
      <c r="Q222"/>
      <c r="R222"/>
    </row>
    <row r="223" spans="3:18" ht="15">
      <c r="C223"/>
      <c r="D223"/>
      <c r="E223"/>
      <c r="F223"/>
      <c r="I223"/>
      <c r="J223"/>
      <c r="K223"/>
      <c r="L223"/>
      <c r="O223"/>
      <c r="P223"/>
      <c r="Q223"/>
      <c r="R223"/>
    </row>
    <row r="224" spans="3:18" ht="15">
      <c r="C224"/>
      <c r="D224"/>
      <c r="E224"/>
      <c r="F224"/>
      <c r="I224"/>
      <c r="J224"/>
      <c r="K224"/>
      <c r="L224"/>
      <c r="O224"/>
      <c r="P224"/>
      <c r="Q224"/>
      <c r="R224"/>
    </row>
    <row r="225" spans="3:18" ht="15">
      <c r="C225"/>
      <c r="D225"/>
      <c r="E225"/>
      <c r="F225"/>
      <c r="I225"/>
      <c r="J225"/>
      <c r="K225"/>
      <c r="L225"/>
      <c r="O225"/>
      <c r="P225"/>
      <c r="Q225"/>
      <c r="R225"/>
    </row>
    <row r="226" spans="3:18" ht="15">
      <c r="C226"/>
      <c r="D226"/>
      <c r="E226"/>
      <c r="F226"/>
      <c r="I226"/>
      <c r="J226"/>
      <c r="K226"/>
      <c r="L226"/>
      <c r="O226"/>
      <c r="P226"/>
      <c r="Q226"/>
      <c r="R226"/>
    </row>
    <row r="227" spans="3:18" ht="15">
      <c r="C227"/>
      <c r="D227"/>
      <c r="E227"/>
      <c r="F227"/>
      <c r="I227"/>
      <c r="J227"/>
      <c r="K227"/>
      <c r="L227"/>
      <c r="O227"/>
      <c r="P227"/>
      <c r="Q227"/>
      <c r="R227"/>
    </row>
    <row r="228" spans="3:18" ht="15">
      <c r="C228"/>
      <c r="D228"/>
      <c r="E228"/>
      <c r="F228"/>
      <c r="I228"/>
      <c r="J228"/>
      <c r="K228"/>
      <c r="L228"/>
      <c r="O228"/>
      <c r="P228"/>
      <c r="Q228"/>
      <c r="R228"/>
    </row>
    <row r="229" spans="3:18" ht="15">
      <c r="C229"/>
      <c r="D229"/>
      <c r="E229"/>
      <c r="F229"/>
      <c r="I229"/>
      <c r="J229"/>
      <c r="K229"/>
      <c r="L229"/>
      <c r="O229"/>
      <c r="P229"/>
      <c r="Q229"/>
      <c r="R229"/>
    </row>
    <row r="230" spans="3:18" ht="15">
      <c r="C230"/>
      <c r="D230"/>
      <c r="E230"/>
      <c r="F230"/>
      <c r="I230"/>
      <c r="J230"/>
      <c r="K230"/>
      <c r="L230"/>
      <c r="O230"/>
      <c r="P230"/>
      <c r="Q230"/>
      <c r="R230"/>
    </row>
    <row r="231" spans="3:18" ht="15">
      <c r="C231"/>
      <c r="D231"/>
      <c r="E231"/>
      <c r="F231"/>
      <c r="I231"/>
      <c r="J231"/>
      <c r="K231"/>
      <c r="L231"/>
      <c r="O231"/>
      <c r="P231"/>
      <c r="Q231"/>
      <c r="R231"/>
    </row>
    <row r="232" spans="3:18" ht="15">
      <c r="C232"/>
      <c r="D232"/>
      <c r="E232"/>
      <c r="F232"/>
      <c r="I232"/>
      <c r="J232"/>
      <c r="K232"/>
      <c r="L232"/>
      <c r="O232"/>
      <c r="P232"/>
      <c r="Q232"/>
      <c r="R232"/>
    </row>
    <row r="233" spans="3:18" ht="15">
      <c r="C233"/>
      <c r="D233"/>
      <c r="E233"/>
      <c r="F233"/>
      <c r="I233"/>
      <c r="J233"/>
      <c r="K233"/>
      <c r="L233"/>
      <c r="O233"/>
      <c r="P233"/>
      <c r="Q233"/>
      <c r="R233"/>
    </row>
    <row r="234" spans="3:18" ht="15">
      <c r="C234"/>
      <c r="D234"/>
      <c r="E234"/>
      <c r="F234"/>
      <c r="I234"/>
      <c r="J234"/>
      <c r="K234"/>
      <c r="L234"/>
      <c r="O234"/>
      <c r="P234"/>
      <c r="Q234"/>
      <c r="R234"/>
    </row>
    <row r="235" spans="3:18" ht="15">
      <c r="C235"/>
      <c r="D235"/>
      <c r="E235"/>
      <c r="F235"/>
      <c r="I235"/>
      <c r="J235"/>
      <c r="K235"/>
      <c r="L235"/>
      <c r="O235"/>
      <c r="P235"/>
      <c r="Q235"/>
      <c r="R235"/>
    </row>
    <row r="236" spans="3:18" ht="15">
      <c r="C236"/>
      <c r="D236"/>
      <c r="E236"/>
      <c r="F236"/>
      <c r="I236"/>
      <c r="J236"/>
      <c r="K236"/>
      <c r="L236"/>
      <c r="O236"/>
      <c r="P236"/>
      <c r="Q236"/>
      <c r="R236"/>
    </row>
    <row r="237" spans="3:18" ht="15">
      <c r="C237"/>
      <c r="D237"/>
      <c r="E237"/>
      <c r="F237"/>
      <c r="I237"/>
      <c r="J237"/>
      <c r="K237"/>
      <c r="L237"/>
      <c r="O237"/>
      <c r="P237"/>
      <c r="Q237"/>
      <c r="R237"/>
    </row>
    <row r="238" spans="3:18" ht="15">
      <c r="C238"/>
      <c r="D238"/>
      <c r="E238"/>
      <c r="F238"/>
      <c r="I238"/>
      <c r="J238"/>
      <c r="K238"/>
      <c r="L238"/>
      <c r="O238"/>
      <c r="P238"/>
      <c r="Q238"/>
      <c r="R238"/>
    </row>
    <row r="239" spans="3:18" ht="15">
      <c r="C239"/>
      <c r="D239"/>
      <c r="E239"/>
      <c r="F239"/>
      <c r="I239"/>
      <c r="J239"/>
      <c r="K239"/>
      <c r="L239"/>
      <c r="O239"/>
      <c r="P239"/>
      <c r="Q239"/>
      <c r="R239"/>
    </row>
    <row r="240" spans="3:18" ht="15">
      <c r="C240"/>
      <c r="D240"/>
      <c r="E240"/>
      <c r="F240"/>
      <c r="I240"/>
      <c r="J240"/>
      <c r="K240"/>
      <c r="L240"/>
      <c r="O240"/>
      <c r="P240"/>
      <c r="Q240"/>
      <c r="R240"/>
    </row>
    <row r="241" spans="3:18" ht="15">
      <c r="C241"/>
      <c r="D241"/>
      <c r="E241"/>
      <c r="F241"/>
      <c r="I241"/>
      <c r="J241"/>
      <c r="K241"/>
      <c r="L241"/>
      <c r="O241"/>
      <c r="P241"/>
      <c r="Q241"/>
      <c r="R241"/>
    </row>
    <row r="242" spans="3:18" ht="15">
      <c r="C242"/>
      <c r="D242"/>
      <c r="E242"/>
      <c r="F242"/>
      <c r="I242"/>
      <c r="J242"/>
      <c r="K242"/>
      <c r="L242"/>
      <c r="O242"/>
      <c r="P242"/>
      <c r="Q242"/>
      <c r="R242"/>
    </row>
    <row r="243" spans="3:18" ht="15">
      <c r="C243"/>
      <c r="D243"/>
      <c r="E243"/>
      <c r="F243"/>
      <c r="I243"/>
      <c r="J243"/>
      <c r="K243"/>
      <c r="L243"/>
      <c r="O243"/>
      <c r="P243"/>
      <c r="Q243"/>
      <c r="R243"/>
    </row>
    <row r="244" spans="3:18" ht="15">
      <c r="C244"/>
      <c r="D244"/>
      <c r="E244"/>
      <c r="F244"/>
      <c r="I244"/>
      <c r="J244"/>
      <c r="K244"/>
      <c r="L244"/>
      <c r="O244"/>
      <c r="P244"/>
      <c r="Q244"/>
      <c r="R244"/>
    </row>
    <row r="245" spans="3:18" ht="15">
      <c r="C245"/>
      <c r="D245"/>
      <c r="E245"/>
      <c r="F245"/>
      <c r="I245"/>
      <c r="J245"/>
      <c r="K245"/>
      <c r="L245"/>
      <c r="O245"/>
      <c r="P245"/>
      <c r="Q245"/>
      <c r="R245"/>
    </row>
    <row r="246" spans="3:18" ht="15">
      <c r="C246"/>
      <c r="D246"/>
      <c r="E246"/>
      <c r="F246"/>
      <c r="I246"/>
      <c r="J246"/>
      <c r="K246"/>
      <c r="L246"/>
      <c r="O246"/>
      <c r="P246"/>
      <c r="Q246"/>
      <c r="R246"/>
    </row>
    <row r="247" spans="3:18" ht="15">
      <c r="C247"/>
      <c r="D247"/>
      <c r="E247"/>
      <c r="F247"/>
      <c r="I247"/>
      <c r="J247"/>
      <c r="K247"/>
      <c r="L247"/>
      <c r="O247"/>
      <c r="P247"/>
      <c r="Q247"/>
      <c r="R247"/>
    </row>
    <row r="248" spans="3:18" ht="15">
      <c r="C248"/>
      <c r="D248"/>
      <c r="E248"/>
      <c r="F248"/>
      <c r="I248"/>
      <c r="J248"/>
      <c r="K248"/>
      <c r="L248"/>
      <c r="O248"/>
      <c r="P248"/>
      <c r="Q248"/>
      <c r="R248"/>
    </row>
    <row r="249" spans="3:18" ht="15">
      <c r="C249"/>
      <c r="D249"/>
      <c r="E249"/>
      <c r="F249"/>
      <c r="I249"/>
      <c r="J249"/>
      <c r="K249"/>
      <c r="L249"/>
      <c r="O249"/>
      <c r="P249"/>
      <c r="Q249"/>
      <c r="R249"/>
    </row>
    <row r="250" spans="3:18" ht="15">
      <c r="C250"/>
      <c r="D250"/>
      <c r="E250"/>
      <c r="F250"/>
      <c r="I250"/>
      <c r="J250"/>
      <c r="K250"/>
      <c r="L250"/>
      <c r="O250"/>
      <c r="P250"/>
      <c r="Q250"/>
      <c r="R250"/>
    </row>
    <row r="251" spans="3:18" ht="15">
      <c r="C251"/>
      <c r="D251"/>
      <c r="E251"/>
      <c r="F251"/>
      <c r="I251"/>
      <c r="J251"/>
      <c r="K251"/>
      <c r="L251"/>
      <c r="O251"/>
      <c r="P251"/>
      <c r="Q251"/>
      <c r="R251"/>
    </row>
    <row r="252" spans="3:18" ht="15">
      <c r="C252"/>
      <c r="D252"/>
      <c r="E252"/>
      <c r="F252"/>
      <c r="I252"/>
      <c r="J252"/>
      <c r="K252"/>
      <c r="L252"/>
      <c r="O252"/>
      <c r="P252"/>
      <c r="Q252"/>
      <c r="R252"/>
    </row>
    <row r="253" spans="3:18" ht="15">
      <c r="C253"/>
      <c r="D253"/>
      <c r="E253"/>
      <c r="F253"/>
      <c r="I253"/>
      <c r="J253"/>
      <c r="K253"/>
      <c r="L253"/>
      <c r="O253"/>
      <c r="P253"/>
      <c r="Q253"/>
      <c r="R253"/>
    </row>
    <row r="254" spans="3:18" ht="15">
      <c r="C254"/>
      <c r="D254"/>
      <c r="E254"/>
      <c r="F254"/>
      <c r="I254"/>
      <c r="J254"/>
      <c r="K254"/>
      <c r="L254"/>
      <c r="O254"/>
      <c r="P254"/>
      <c r="Q254"/>
      <c r="R254"/>
    </row>
    <row r="255" spans="3:18" ht="15">
      <c r="C255"/>
      <c r="D255"/>
      <c r="E255"/>
      <c r="F255"/>
      <c r="I255"/>
      <c r="J255"/>
      <c r="K255"/>
      <c r="L255"/>
      <c r="O255"/>
      <c r="P255"/>
      <c r="Q255"/>
      <c r="R255"/>
    </row>
    <row r="256" spans="3:18" ht="15">
      <c r="C256"/>
      <c r="D256"/>
      <c r="E256"/>
      <c r="F256"/>
      <c r="I256"/>
      <c r="J256"/>
      <c r="K256"/>
      <c r="L256"/>
      <c r="O256"/>
      <c r="P256"/>
      <c r="Q256"/>
      <c r="R256"/>
    </row>
    <row r="257" spans="3:18" ht="15">
      <c r="C257"/>
      <c r="D257"/>
      <c r="E257"/>
      <c r="F257"/>
      <c r="I257"/>
      <c r="J257"/>
      <c r="K257"/>
      <c r="L257"/>
      <c r="O257"/>
      <c r="P257"/>
      <c r="Q257"/>
      <c r="R257"/>
    </row>
    <row r="258" spans="3:18" ht="15">
      <c r="C258"/>
      <c r="D258"/>
      <c r="E258"/>
      <c r="F258"/>
      <c r="I258"/>
      <c r="J258"/>
      <c r="K258"/>
      <c r="L258"/>
      <c r="O258"/>
      <c r="P258"/>
      <c r="Q258"/>
      <c r="R258"/>
    </row>
    <row r="259" spans="3:18" ht="15">
      <c r="C259"/>
      <c r="D259"/>
      <c r="E259"/>
      <c r="F259"/>
      <c r="I259"/>
      <c r="J259"/>
      <c r="K259"/>
      <c r="L259"/>
      <c r="O259"/>
      <c r="P259"/>
      <c r="Q259"/>
      <c r="R259"/>
    </row>
    <row r="260" spans="3:18" ht="15">
      <c r="C260"/>
      <c r="D260"/>
      <c r="E260"/>
      <c r="F260"/>
      <c r="I260"/>
      <c r="J260"/>
      <c r="K260"/>
      <c r="L260"/>
      <c r="O260"/>
      <c r="P260"/>
      <c r="Q260"/>
      <c r="R260"/>
    </row>
    <row r="261" spans="3:18" ht="15">
      <c r="C261"/>
      <c r="D261"/>
      <c r="E261"/>
      <c r="F261"/>
      <c r="I261"/>
      <c r="J261"/>
      <c r="K261"/>
      <c r="L261"/>
      <c r="O261"/>
      <c r="P261"/>
      <c r="Q261"/>
      <c r="R261"/>
    </row>
    <row r="262" spans="3:18" ht="15">
      <c r="C262"/>
      <c r="D262"/>
      <c r="E262"/>
      <c r="F262"/>
      <c r="I262"/>
      <c r="J262"/>
      <c r="K262"/>
      <c r="L262"/>
      <c r="O262"/>
      <c r="P262"/>
      <c r="Q262"/>
      <c r="R262"/>
    </row>
    <row r="263" spans="3:18" ht="15">
      <c r="C263"/>
      <c r="D263"/>
      <c r="E263"/>
      <c r="F263"/>
      <c r="I263"/>
      <c r="J263"/>
      <c r="K263"/>
      <c r="L263"/>
      <c r="O263"/>
      <c r="P263"/>
      <c r="Q263"/>
      <c r="R263"/>
    </row>
    <row r="264" spans="3:18" ht="15">
      <c r="C264"/>
      <c r="D264"/>
      <c r="E264"/>
      <c r="F264"/>
      <c r="I264"/>
      <c r="J264"/>
      <c r="K264"/>
      <c r="L264"/>
      <c r="O264"/>
      <c r="P264"/>
      <c r="Q264"/>
      <c r="R264"/>
    </row>
    <row r="265" spans="3:18" ht="15">
      <c r="C265"/>
      <c r="D265"/>
      <c r="E265"/>
      <c r="F265"/>
      <c r="I265"/>
      <c r="J265"/>
      <c r="K265"/>
      <c r="L265"/>
      <c r="O265"/>
      <c r="P265"/>
      <c r="Q265"/>
      <c r="R265"/>
    </row>
    <row r="266" spans="3:18" ht="15">
      <c r="C266"/>
      <c r="D266"/>
      <c r="E266"/>
      <c r="F266"/>
      <c r="I266"/>
      <c r="J266"/>
      <c r="K266"/>
      <c r="L266"/>
      <c r="O266"/>
      <c r="P266"/>
      <c r="Q266"/>
      <c r="R266"/>
    </row>
    <row r="267" spans="3:18" ht="15">
      <c r="C267"/>
      <c r="D267"/>
      <c r="E267"/>
      <c r="F267"/>
      <c r="I267"/>
      <c r="J267"/>
      <c r="K267"/>
      <c r="L267"/>
      <c r="O267"/>
      <c r="P267"/>
      <c r="Q267"/>
      <c r="R267"/>
    </row>
    <row r="268" spans="3:18" ht="15">
      <c r="C268"/>
      <c r="D268"/>
      <c r="E268"/>
      <c r="F268"/>
      <c r="I268"/>
      <c r="J268"/>
      <c r="K268"/>
      <c r="L268"/>
      <c r="O268"/>
      <c r="P268"/>
      <c r="Q268"/>
      <c r="R268"/>
    </row>
    <row r="269" spans="3:18" ht="15">
      <c r="C269"/>
      <c r="D269"/>
      <c r="E269"/>
      <c r="F269"/>
      <c r="I269"/>
      <c r="J269"/>
      <c r="K269"/>
      <c r="L269"/>
      <c r="O269"/>
      <c r="P269"/>
      <c r="Q269"/>
      <c r="R269"/>
    </row>
    <row r="270" spans="3:18" ht="15">
      <c r="C270"/>
      <c r="D270"/>
      <c r="E270"/>
      <c r="F270"/>
      <c r="I270"/>
      <c r="J270"/>
      <c r="K270"/>
      <c r="L270"/>
      <c r="O270"/>
      <c r="P270"/>
      <c r="Q270"/>
      <c r="R270"/>
    </row>
    <row r="271" spans="3:18" ht="15">
      <c r="C271"/>
      <c r="D271"/>
      <c r="E271"/>
      <c r="F271"/>
      <c r="I271"/>
      <c r="J271"/>
      <c r="K271"/>
      <c r="L271"/>
      <c r="O271"/>
      <c r="P271"/>
      <c r="Q271"/>
      <c r="R271"/>
    </row>
    <row r="272" spans="3:18" ht="15">
      <c r="C272"/>
      <c r="D272"/>
      <c r="E272"/>
      <c r="F272"/>
      <c r="I272"/>
      <c r="J272"/>
      <c r="K272"/>
      <c r="L272"/>
      <c r="O272"/>
      <c r="P272"/>
      <c r="Q272"/>
      <c r="R272"/>
    </row>
    <row r="273" spans="3:18" ht="15">
      <c r="C273"/>
      <c r="D273"/>
      <c r="E273"/>
      <c r="F273"/>
      <c r="I273"/>
      <c r="J273"/>
      <c r="K273"/>
      <c r="L273"/>
      <c r="O273"/>
      <c r="P273"/>
      <c r="Q273"/>
      <c r="R273"/>
    </row>
    <row r="274" spans="3:18" ht="15">
      <c r="C274"/>
      <c r="D274"/>
      <c r="E274"/>
      <c r="F274"/>
      <c r="I274"/>
      <c r="J274"/>
      <c r="K274"/>
      <c r="L274"/>
      <c r="O274"/>
      <c r="P274"/>
      <c r="Q274"/>
      <c r="R274"/>
    </row>
    <row r="275" spans="3:18" ht="15">
      <c r="C275"/>
      <c r="D275"/>
      <c r="E275"/>
      <c r="F275"/>
      <c r="I275"/>
      <c r="J275"/>
      <c r="K275"/>
      <c r="L275"/>
      <c r="O275"/>
      <c r="P275"/>
      <c r="Q275"/>
      <c r="R275"/>
    </row>
    <row r="276" spans="3:18" ht="15">
      <c r="C276"/>
      <c r="D276"/>
      <c r="E276"/>
      <c r="F276"/>
      <c r="I276"/>
      <c r="J276"/>
      <c r="K276"/>
      <c r="L276"/>
      <c r="O276"/>
      <c r="P276"/>
      <c r="Q276"/>
      <c r="R276"/>
    </row>
    <row r="277" spans="3:18" ht="15">
      <c r="C277"/>
      <c r="D277"/>
      <c r="E277"/>
      <c r="F277"/>
      <c r="I277"/>
      <c r="J277"/>
      <c r="K277"/>
      <c r="L277"/>
      <c r="O277"/>
      <c r="P277"/>
      <c r="Q277"/>
      <c r="R277"/>
    </row>
    <row r="278" spans="3:18" ht="15">
      <c r="C278"/>
      <c r="D278"/>
      <c r="E278"/>
      <c r="F278"/>
      <c r="I278"/>
      <c r="J278"/>
      <c r="K278"/>
      <c r="L278"/>
      <c r="O278"/>
      <c r="P278"/>
      <c r="Q278"/>
      <c r="R278"/>
    </row>
    <row r="279" spans="3:18" ht="15">
      <c r="C279"/>
      <c r="D279"/>
      <c r="E279"/>
      <c r="F279"/>
      <c r="I279"/>
      <c r="J279"/>
      <c r="K279"/>
      <c r="L279"/>
      <c r="O279"/>
      <c r="P279"/>
      <c r="Q279"/>
      <c r="R279"/>
    </row>
    <row r="280" spans="3:18" ht="15">
      <c r="C280"/>
      <c r="D280"/>
      <c r="E280"/>
      <c r="F280"/>
      <c r="I280"/>
      <c r="J280"/>
      <c r="K280"/>
      <c r="L280"/>
      <c r="O280"/>
      <c r="P280"/>
      <c r="Q280"/>
      <c r="R280"/>
    </row>
    <row r="281" spans="3:18" ht="15">
      <c r="C281"/>
      <c r="D281"/>
      <c r="E281"/>
      <c r="F281"/>
      <c r="I281"/>
      <c r="J281"/>
      <c r="K281"/>
      <c r="L281"/>
      <c r="O281"/>
      <c r="P281"/>
      <c r="Q281"/>
      <c r="R281"/>
    </row>
    <row r="282" spans="3:18" ht="15">
      <c r="C282"/>
      <c r="D282"/>
      <c r="E282"/>
      <c r="F282"/>
      <c r="I282"/>
      <c r="J282"/>
      <c r="K282"/>
      <c r="L282"/>
      <c r="O282"/>
      <c r="P282"/>
      <c r="Q282"/>
      <c r="R282"/>
    </row>
    <row r="283" spans="3:18" ht="15">
      <c r="C283"/>
      <c r="D283"/>
      <c r="E283"/>
      <c r="F283"/>
      <c r="I283"/>
      <c r="J283"/>
      <c r="K283"/>
      <c r="L283"/>
      <c r="O283"/>
      <c r="P283"/>
      <c r="Q283"/>
      <c r="R283"/>
    </row>
    <row r="284" spans="3:18" ht="15">
      <c r="C284"/>
      <c r="D284"/>
      <c r="E284"/>
      <c r="F284"/>
      <c r="I284"/>
      <c r="J284"/>
      <c r="K284"/>
      <c r="L284"/>
      <c r="O284"/>
      <c r="P284"/>
      <c r="Q284"/>
      <c r="R284"/>
    </row>
    <row r="285" spans="3:18" ht="15">
      <c r="C285"/>
      <c r="D285"/>
      <c r="E285"/>
      <c r="F285"/>
      <c r="I285"/>
      <c r="J285"/>
      <c r="K285"/>
      <c r="L285"/>
      <c r="O285"/>
      <c r="P285"/>
      <c r="Q285"/>
      <c r="R285"/>
    </row>
    <row r="286" spans="3:18" ht="15">
      <c r="C286"/>
      <c r="D286"/>
      <c r="E286"/>
      <c r="F286"/>
      <c r="I286"/>
      <c r="J286"/>
      <c r="K286"/>
      <c r="L286"/>
      <c r="O286"/>
      <c r="P286"/>
      <c r="Q286"/>
      <c r="R286"/>
    </row>
    <row r="287" spans="3:18" ht="15">
      <c r="C287"/>
      <c r="D287"/>
      <c r="E287"/>
      <c r="F287"/>
      <c r="I287"/>
      <c r="J287"/>
      <c r="K287"/>
      <c r="L287"/>
      <c r="O287"/>
      <c r="P287"/>
      <c r="Q287"/>
      <c r="R287"/>
    </row>
    <row r="288" spans="3:18" ht="15">
      <c r="C288"/>
      <c r="D288"/>
      <c r="E288"/>
      <c r="F288"/>
      <c r="I288"/>
      <c r="J288"/>
      <c r="K288"/>
      <c r="L288"/>
      <c r="O288"/>
      <c r="P288"/>
      <c r="Q288"/>
      <c r="R288"/>
    </row>
    <row r="289" spans="3:18" ht="15">
      <c r="C289"/>
      <c r="D289"/>
      <c r="E289"/>
      <c r="F289"/>
      <c r="I289"/>
      <c r="J289"/>
      <c r="K289"/>
      <c r="L289"/>
      <c r="O289"/>
      <c r="P289"/>
      <c r="Q289"/>
      <c r="R289"/>
    </row>
    <row r="290" spans="3:18" ht="15">
      <c r="C290"/>
      <c r="D290"/>
      <c r="E290"/>
      <c r="F290"/>
      <c r="I290"/>
      <c r="J290"/>
      <c r="K290"/>
      <c r="L290"/>
      <c r="O290"/>
      <c r="P290"/>
      <c r="Q290"/>
      <c r="R290"/>
    </row>
    <row r="291" spans="3:18" ht="15">
      <c r="C291"/>
      <c r="D291"/>
      <c r="E291"/>
      <c r="F291"/>
      <c r="I291"/>
      <c r="J291"/>
      <c r="K291"/>
      <c r="L291"/>
      <c r="O291"/>
      <c r="P291"/>
      <c r="Q291"/>
      <c r="R291"/>
    </row>
    <row r="292" spans="3:18" ht="15">
      <c r="C292"/>
      <c r="D292"/>
      <c r="E292"/>
      <c r="F292"/>
      <c r="I292"/>
      <c r="J292"/>
      <c r="K292"/>
      <c r="L292"/>
      <c r="O292"/>
      <c r="P292"/>
      <c r="Q292"/>
      <c r="R292"/>
    </row>
    <row r="293" spans="3:18" ht="15">
      <c r="C293"/>
      <c r="D293"/>
      <c r="E293"/>
      <c r="F293"/>
      <c r="I293"/>
      <c r="J293"/>
      <c r="K293"/>
      <c r="L293"/>
      <c r="O293"/>
      <c r="P293"/>
      <c r="Q293"/>
      <c r="R293"/>
    </row>
    <row r="294" spans="3:18" ht="15">
      <c r="C294"/>
      <c r="D294"/>
      <c r="E294"/>
      <c r="F294"/>
      <c r="I294"/>
      <c r="J294"/>
      <c r="K294"/>
      <c r="L294"/>
      <c r="O294"/>
      <c r="P294"/>
      <c r="Q294"/>
      <c r="R294"/>
    </row>
    <row r="295" spans="3:18" ht="15">
      <c r="C295"/>
      <c r="D295"/>
      <c r="E295"/>
      <c r="F295"/>
      <c r="I295"/>
      <c r="J295"/>
      <c r="K295"/>
      <c r="L295"/>
      <c r="O295"/>
      <c r="P295"/>
      <c r="Q295"/>
      <c r="R295"/>
    </row>
    <row r="296" spans="3:18" ht="15">
      <c r="C296"/>
      <c r="D296"/>
      <c r="E296"/>
      <c r="F296"/>
      <c r="I296"/>
      <c r="J296"/>
      <c r="K296"/>
      <c r="L296"/>
      <c r="O296"/>
      <c r="P296"/>
      <c r="Q296"/>
      <c r="R296"/>
    </row>
    <row r="297" spans="3:18" ht="15">
      <c r="C297"/>
      <c r="D297"/>
      <c r="E297"/>
      <c r="F297"/>
      <c r="I297"/>
      <c r="J297"/>
      <c r="K297"/>
      <c r="L297"/>
      <c r="O297"/>
      <c r="P297"/>
      <c r="Q297"/>
      <c r="R297"/>
    </row>
    <row r="298" spans="3:18" ht="15">
      <c r="C298"/>
      <c r="D298"/>
      <c r="E298"/>
      <c r="F298"/>
      <c r="I298"/>
      <c r="J298"/>
      <c r="K298"/>
      <c r="L298"/>
      <c r="O298"/>
      <c r="P298"/>
      <c r="Q298"/>
      <c r="R298"/>
    </row>
    <row r="299" spans="3:18" ht="15">
      <c r="C299"/>
      <c r="D299"/>
      <c r="E299"/>
      <c r="F299"/>
      <c r="I299"/>
      <c r="J299"/>
      <c r="K299"/>
      <c r="L299"/>
      <c r="O299"/>
      <c r="P299"/>
      <c r="Q299"/>
      <c r="R299"/>
    </row>
    <row r="300" spans="3:18" ht="15">
      <c r="C300"/>
      <c r="D300"/>
      <c r="E300"/>
      <c r="F300"/>
      <c r="I300"/>
      <c r="J300"/>
      <c r="K300"/>
      <c r="L300"/>
      <c r="O300"/>
      <c r="P300"/>
      <c r="Q300"/>
      <c r="R300"/>
    </row>
    <row r="301" spans="3:18" ht="15">
      <c r="C301"/>
      <c r="D301"/>
      <c r="E301"/>
      <c r="F301"/>
      <c r="I301"/>
      <c r="J301"/>
      <c r="K301"/>
      <c r="L301"/>
      <c r="O301"/>
      <c r="P301"/>
      <c r="Q301"/>
      <c r="R301"/>
    </row>
    <row r="302" spans="3:18" ht="15">
      <c r="C302"/>
      <c r="D302"/>
      <c r="E302"/>
      <c r="F302"/>
      <c r="I302"/>
      <c r="J302"/>
      <c r="K302"/>
      <c r="L302"/>
      <c r="O302"/>
      <c r="P302"/>
      <c r="Q302"/>
      <c r="R302"/>
    </row>
    <row r="303" spans="3:18" ht="15">
      <c r="C303"/>
      <c r="D303"/>
      <c r="E303"/>
      <c r="F303"/>
      <c r="I303"/>
      <c r="J303"/>
      <c r="K303"/>
      <c r="L303"/>
      <c r="O303"/>
      <c r="P303"/>
      <c r="Q303"/>
      <c r="R303"/>
    </row>
    <row r="304" spans="3:18" ht="15">
      <c r="C304"/>
      <c r="D304"/>
      <c r="E304"/>
      <c r="F304"/>
      <c r="I304"/>
      <c r="J304"/>
      <c r="K304"/>
      <c r="L304"/>
      <c r="O304"/>
      <c r="P304"/>
      <c r="Q304"/>
      <c r="R304"/>
    </row>
    <row r="305" spans="3:18" ht="15">
      <c r="C305"/>
      <c r="D305"/>
      <c r="E305"/>
      <c r="F305"/>
      <c r="I305"/>
      <c r="J305"/>
      <c r="K305"/>
      <c r="L305"/>
      <c r="O305"/>
      <c r="P305"/>
      <c r="Q305"/>
      <c r="R305"/>
    </row>
    <row r="306" spans="3:18" ht="15">
      <c r="C306"/>
      <c r="D306"/>
      <c r="E306"/>
      <c r="F306"/>
      <c r="I306"/>
      <c r="J306"/>
      <c r="K306"/>
      <c r="L306"/>
      <c r="O306"/>
      <c r="P306"/>
      <c r="Q306"/>
      <c r="R306"/>
    </row>
    <row r="307" spans="3:18" ht="15">
      <c r="C307"/>
      <c r="D307"/>
      <c r="E307"/>
      <c r="F307"/>
      <c r="I307"/>
      <c r="J307"/>
      <c r="K307"/>
      <c r="L307"/>
      <c r="O307"/>
      <c r="P307"/>
      <c r="Q307"/>
      <c r="R307"/>
    </row>
    <row r="308" spans="3:18" ht="15">
      <c r="C308"/>
      <c r="D308"/>
      <c r="E308"/>
      <c r="F308"/>
      <c r="I308"/>
      <c r="J308"/>
      <c r="K308"/>
      <c r="L308"/>
      <c r="O308"/>
      <c r="P308"/>
      <c r="Q308"/>
      <c r="R308"/>
    </row>
    <row r="309" spans="3:18" ht="15">
      <c r="C309"/>
      <c r="D309"/>
      <c r="E309"/>
      <c r="F309"/>
      <c r="I309"/>
      <c r="J309"/>
      <c r="K309"/>
      <c r="L309"/>
      <c r="O309"/>
      <c r="P309"/>
      <c r="Q309"/>
      <c r="R309"/>
    </row>
    <row r="310" spans="3:18" ht="15">
      <c r="C310"/>
      <c r="D310"/>
      <c r="E310"/>
      <c r="F310"/>
      <c r="I310"/>
      <c r="J310"/>
      <c r="K310"/>
      <c r="L310"/>
      <c r="O310"/>
      <c r="P310"/>
      <c r="Q310"/>
      <c r="R310"/>
    </row>
    <row r="311" spans="3:18" ht="15">
      <c r="C311"/>
      <c r="D311"/>
      <c r="E311"/>
      <c r="F311"/>
      <c r="I311"/>
      <c r="J311"/>
      <c r="K311"/>
      <c r="L311"/>
      <c r="O311"/>
      <c r="P311"/>
      <c r="Q311"/>
      <c r="R311"/>
    </row>
    <row r="312" spans="3:18" ht="15">
      <c r="C312"/>
      <c r="D312"/>
      <c r="E312"/>
      <c r="F312"/>
      <c r="I312"/>
      <c r="J312"/>
      <c r="K312"/>
      <c r="L312"/>
      <c r="O312"/>
      <c r="P312"/>
      <c r="Q312"/>
      <c r="R312"/>
    </row>
    <row r="313" spans="3:18" ht="15">
      <c r="C313"/>
      <c r="D313"/>
      <c r="E313"/>
      <c r="F313"/>
      <c r="I313"/>
      <c r="J313"/>
      <c r="K313"/>
      <c r="L313"/>
      <c r="O313"/>
      <c r="P313"/>
      <c r="Q313"/>
      <c r="R313"/>
    </row>
    <row r="314" spans="3:18" ht="15">
      <c r="C314"/>
      <c r="D314"/>
      <c r="E314"/>
      <c r="F314"/>
      <c r="I314"/>
      <c r="J314"/>
      <c r="K314"/>
      <c r="L314"/>
      <c r="O314"/>
      <c r="P314"/>
      <c r="Q314"/>
      <c r="R314"/>
    </row>
    <row r="315" spans="3:18" ht="15">
      <c r="C315"/>
      <c r="D315"/>
      <c r="E315"/>
      <c r="F315"/>
      <c r="I315"/>
      <c r="J315"/>
      <c r="K315"/>
      <c r="L315"/>
      <c r="O315"/>
      <c r="P315"/>
      <c r="Q315"/>
      <c r="R315"/>
    </row>
    <row r="316" spans="3:18" ht="15">
      <c r="C316"/>
      <c r="D316"/>
      <c r="E316"/>
      <c r="F316"/>
      <c r="I316"/>
      <c r="J316"/>
      <c r="K316"/>
      <c r="L316"/>
      <c r="O316"/>
      <c r="P316"/>
      <c r="Q316"/>
      <c r="R316"/>
    </row>
    <row r="317" spans="3:18" ht="15">
      <c r="C317"/>
      <c r="D317"/>
      <c r="E317"/>
      <c r="F317"/>
      <c r="I317"/>
      <c r="J317"/>
      <c r="K317"/>
      <c r="L317"/>
      <c r="O317"/>
      <c r="P317"/>
      <c r="Q317"/>
      <c r="R317"/>
    </row>
    <row r="318" spans="3:18" ht="15">
      <c r="C318"/>
      <c r="D318"/>
      <c r="E318"/>
      <c r="F318"/>
      <c r="I318"/>
      <c r="J318"/>
      <c r="K318"/>
      <c r="L318"/>
      <c r="O318"/>
      <c r="P318"/>
      <c r="Q318"/>
      <c r="R318"/>
    </row>
    <row r="319" spans="3:18" ht="15">
      <c r="C319"/>
      <c r="D319"/>
      <c r="E319"/>
      <c r="F319"/>
      <c r="I319"/>
      <c r="J319"/>
      <c r="K319"/>
      <c r="L319"/>
      <c r="O319"/>
      <c r="P319"/>
      <c r="Q319"/>
      <c r="R319"/>
    </row>
    <row r="320" spans="3:18" ht="15">
      <c r="C320"/>
      <c r="D320"/>
      <c r="E320"/>
      <c r="F320"/>
      <c r="I320"/>
      <c r="J320"/>
      <c r="K320"/>
      <c r="L320"/>
      <c r="O320"/>
      <c r="P320"/>
      <c r="Q320"/>
      <c r="R320"/>
    </row>
    <row r="321" spans="3:18" ht="15">
      <c r="C321"/>
      <c r="D321"/>
      <c r="E321"/>
      <c r="F321"/>
      <c r="I321"/>
      <c r="J321"/>
      <c r="K321"/>
      <c r="L321"/>
      <c r="O321"/>
      <c r="P321"/>
      <c r="Q321"/>
      <c r="R321"/>
    </row>
    <row r="322" spans="3:18" ht="15">
      <c r="C322"/>
      <c r="D322"/>
      <c r="E322"/>
      <c r="F322"/>
      <c r="I322"/>
      <c r="J322"/>
      <c r="K322"/>
      <c r="L322"/>
      <c r="O322"/>
      <c r="P322"/>
      <c r="Q322"/>
      <c r="R322"/>
    </row>
    <row r="323" spans="3:18" ht="15">
      <c r="C323"/>
      <c r="D323"/>
      <c r="E323"/>
      <c r="F323"/>
      <c r="I323"/>
      <c r="J323"/>
      <c r="K323"/>
      <c r="L323"/>
      <c r="O323"/>
      <c r="P323"/>
      <c r="Q323"/>
      <c r="R323"/>
    </row>
    <row r="324" spans="3:18" ht="15">
      <c r="C324"/>
      <c r="D324"/>
      <c r="E324"/>
      <c r="F324"/>
      <c r="I324"/>
      <c r="J324"/>
      <c r="K324"/>
      <c r="L324"/>
      <c r="O324"/>
      <c r="P324"/>
      <c r="Q324"/>
      <c r="R324"/>
    </row>
    <row r="325" spans="3:18" ht="15">
      <c r="C325"/>
      <c r="D325"/>
      <c r="E325"/>
      <c r="F325"/>
      <c r="I325"/>
      <c r="J325"/>
      <c r="K325"/>
      <c r="L325"/>
      <c r="O325"/>
      <c r="P325"/>
      <c r="Q325"/>
      <c r="R325"/>
    </row>
    <row r="326" spans="3:18" ht="15">
      <c r="C326"/>
      <c r="D326"/>
      <c r="E326"/>
      <c r="F326"/>
      <c r="I326"/>
      <c r="J326"/>
      <c r="K326"/>
      <c r="L326"/>
      <c r="O326"/>
      <c r="P326"/>
      <c r="Q326"/>
      <c r="R326"/>
    </row>
    <row r="327" spans="3:18" ht="15">
      <c r="C327"/>
      <c r="D327"/>
      <c r="E327"/>
      <c r="F327"/>
      <c r="I327"/>
      <c r="J327"/>
      <c r="K327"/>
      <c r="L327"/>
      <c r="O327"/>
      <c r="P327"/>
      <c r="Q327"/>
      <c r="R327"/>
    </row>
    <row r="328" spans="3:18" ht="15">
      <c r="C328"/>
      <c r="D328"/>
      <c r="E328"/>
      <c r="F328"/>
      <c r="I328"/>
      <c r="J328"/>
      <c r="K328"/>
      <c r="L328"/>
      <c r="O328"/>
      <c r="P328"/>
      <c r="Q328"/>
      <c r="R328"/>
    </row>
    <row r="329" spans="3:18" ht="15">
      <c r="C329"/>
      <c r="D329"/>
      <c r="E329"/>
      <c r="F329"/>
      <c r="I329"/>
      <c r="J329"/>
      <c r="K329"/>
      <c r="L329"/>
      <c r="O329"/>
      <c r="P329"/>
      <c r="Q329"/>
      <c r="R329"/>
    </row>
    <row r="330" spans="3:18" ht="15">
      <c r="C330"/>
      <c r="D330"/>
      <c r="E330"/>
      <c r="F330"/>
      <c r="I330"/>
      <c r="J330"/>
      <c r="K330"/>
      <c r="L330"/>
      <c r="O330"/>
      <c r="P330"/>
      <c r="Q330"/>
      <c r="R330"/>
    </row>
    <row r="331" spans="3:18" ht="15">
      <c r="C331"/>
      <c r="D331"/>
      <c r="E331"/>
      <c r="F331"/>
      <c r="I331"/>
      <c r="J331"/>
      <c r="K331"/>
      <c r="L331"/>
      <c r="O331"/>
      <c r="P331"/>
      <c r="Q331"/>
      <c r="R331"/>
    </row>
    <row r="332" spans="3:18" ht="15">
      <c r="C332"/>
      <c r="D332"/>
      <c r="E332"/>
      <c r="F332"/>
      <c r="I332"/>
      <c r="J332"/>
      <c r="K332"/>
      <c r="L332"/>
      <c r="O332"/>
      <c r="P332"/>
      <c r="Q332"/>
      <c r="R332"/>
    </row>
    <row r="333" spans="3:18" ht="15">
      <c r="C333"/>
      <c r="D333"/>
      <c r="E333"/>
      <c r="F333"/>
      <c r="I333"/>
      <c r="J333"/>
      <c r="K333"/>
      <c r="L333"/>
      <c r="O333"/>
      <c r="P333"/>
      <c r="Q333"/>
      <c r="R333"/>
    </row>
    <row r="334" spans="3:18" ht="15">
      <c r="C334"/>
      <c r="D334"/>
      <c r="E334"/>
      <c r="F334"/>
      <c r="I334"/>
      <c r="J334"/>
      <c r="K334"/>
      <c r="L334"/>
      <c r="O334"/>
      <c r="P334"/>
      <c r="Q334"/>
      <c r="R334"/>
    </row>
    <row r="335" spans="3:18" ht="15">
      <c r="C335"/>
      <c r="D335"/>
      <c r="E335"/>
      <c r="F335"/>
      <c r="I335"/>
      <c r="J335"/>
      <c r="K335"/>
      <c r="L335"/>
      <c r="O335"/>
      <c r="P335"/>
      <c r="Q335"/>
      <c r="R335"/>
    </row>
    <row r="336" spans="3:18" ht="15">
      <c r="C336"/>
      <c r="D336"/>
      <c r="E336"/>
      <c r="F336"/>
      <c r="I336"/>
      <c r="J336"/>
      <c r="K336"/>
      <c r="L336"/>
      <c r="O336"/>
      <c r="P336"/>
      <c r="Q336"/>
      <c r="R336"/>
    </row>
    <row r="337" spans="3:18" ht="15">
      <c r="C337"/>
      <c r="D337"/>
      <c r="E337"/>
      <c r="F337"/>
      <c r="I337"/>
      <c r="J337"/>
      <c r="K337"/>
      <c r="L337"/>
      <c r="O337"/>
      <c r="P337"/>
      <c r="Q337"/>
      <c r="R337"/>
    </row>
    <row r="338" spans="3:18" ht="15">
      <c r="C338"/>
      <c r="D338"/>
      <c r="E338"/>
      <c r="F338"/>
      <c r="I338"/>
      <c r="J338"/>
      <c r="K338"/>
      <c r="L338"/>
      <c r="O338"/>
      <c r="P338"/>
      <c r="Q338"/>
      <c r="R338"/>
    </row>
    <row r="339" spans="3:18" ht="15">
      <c r="C339"/>
      <c r="D339"/>
      <c r="E339"/>
      <c r="F339"/>
      <c r="I339"/>
      <c r="J339"/>
      <c r="K339"/>
      <c r="L339"/>
      <c r="O339"/>
      <c r="P339"/>
      <c r="Q339"/>
      <c r="R339"/>
    </row>
    <row r="340" spans="3:18" ht="15">
      <c r="C340"/>
      <c r="D340"/>
      <c r="E340"/>
      <c r="F340"/>
      <c r="I340"/>
      <c r="J340"/>
      <c r="K340"/>
      <c r="L340"/>
      <c r="O340"/>
      <c r="P340"/>
      <c r="Q340"/>
      <c r="R340"/>
    </row>
    <row r="341" spans="3:18" ht="15">
      <c r="C341"/>
      <c r="D341"/>
      <c r="E341"/>
      <c r="F341"/>
      <c r="I341"/>
      <c r="J341"/>
      <c r="K341"/>
      <c r="L341"/>
      <c r="O341"/>
      <c r="P341"/>
      <c r="Q341"/>
      <c r="R341"/>
    </row>
    <row r="342" spans="3:18" ht="15">
      <c r="C342"/>
      <c r="D342"/>
      <c r="E342"/>
      <c r="F342"/>
      <c r="I342"/>
      <c r="J342"/>
      <c r="K342"/>
      <c r="L342"/>
      <c r="O342"/>
      <c r="P342"/>
      <c r="Q342"/>
      <c r="R342"/>
    </row>
    <row r="343" spans="3:18" ht="15">
      <c r="C343"/>
      <c r="D343"/>
      <c r="E343"/>
      <c r="F343"/>
      <c r="I343"/>
      <c r="J343"/>
      <c r="K343"/>
      <c r="L343"/>
      <c r="O343"/>
      <c r="P343"/>
      <c r="Q343"/>
      <c r="R343"/>
    </row>
    <row r="344" spans="3:18" ht="15">
      <c r="C344"/>
      <c r="D344"/>
      <c r="E344"/>
      <c r="F344"/>
      <c r="I344"/>
      <c r="J344"/>
      <c r="K344"/>
      <c r="L344"/>
      <c r="O344"/>
      <c r="P344"/>
      <c r="Q344"/>
      <c r="R344"/>
    </row>
    <row r="345" spans="3:18" ht="15">
      <c r="C345"/>
      <c r="D345"/>
      <c r="E345"/>
      <c r="F345"/>
      <c r="I345"/>
      <c r="J345"/>
      <c r="K345"/>
      <c r="L345"/>
      <c r="O345"/>
      <c r="P345"/>
      <c r="Q345"/>
      <c r="R345"/>
    </row>
    <row r="346" spans="3:18" ht="15">
      <c r="C346"/>
      <c r="D346"/>
      <c r="E346"/>
      <c r="F346"/>
      <c r="I346"/>
      <c r="J346"/>
      <c r="K346"/>
      <c r="L346"/>
      <c r="O346"/>
      <c r="P346"/>
      <c r="Q346"/>
      <c r="R346"/>
    </row>
    <row r="347" spans="3:18" ht="15">
      <c r="C347"/>
      <c r="D347"/>
      <c r="E347"/>
      <c r="F347"/>
      <c r="I347"/>
      <c r="J347"/>
      <c r="K347"/>
      <c r="L347"/>
      <c r="O347"/>
      <c r="P347"/>
      <c r="Q347"/>
      <c r="R347"/>
    </row>
    <row r="348" spans="3:18" ht="15">
      <c r="C348"/>
      <c r="D348"/>
      <c r="E348"/>
      <c r="F348"/>
      <c r="I348"/>
      <c r="J348"/>
      <c r="K348"/>
      <c r="L348"/>
      <c r="O348"/>
      <c r="P348"/>
      <c r="Q348"/>
      <c r="R348"/>
    </row>
    <row r="349" spans="3:18" ht="15">
      <c r="C349"/>
      <c r="D349"/>
      <c r="E349"/>
      <c r="F349"/>
      <c r="I349"/>
      <c r="J349"/>
      <c r="K349"/>
      <c r="L349"/>
      <c r="O349"/>
      <c r="P349"/>
      <c r="Q349"/>
      <c r="R349"/>
    </row>
    <row r="350" spans="3:18" ht="15">
      <c r="C350"/>
      <c r="D350"/>
      <c r="E350"/>
      <c r="F350"/>
      <c r="I350"/>
      <c r="J350"/>
      <c r="K350"/>
      <c r="L350"/>
      <c r="O350"/>
      <c r="P350"/>
      <c r="Q350"/>
      <c r="R350"/>
    </row>
    <row r="351" spans="3:18" ht="15">
      <c r="C351"/>
      <c r="D351"/>
      <c r="E351"/>
      <c r="F351"/>
      <c r="I351"/>
      <c r="J351"/>
      <c r="K351"/>
      <c r="L351"/>
      <c r="O351"/>
      <c r="P351"/>
      <c r="Q351"/>
      <c r="R351"/>
    </row>
    <row r="352" spans="3:18" ht="15">
      <c r="C352"/>
      <c r="D352"/>
      <c r="E352"/>
      <c r="F352"/>
      <c r="I352"/>
      <c r="J352"/>
      <c r="K352"/>
      <c r="L352"/>
      <c r="O352"/>
      <c r="P352"/>
      <c r="Q352"/>
      <c r="R352"/>
    </row>
    <row r="353" spans="3:18" ht="15">
      <c r="C353"/>
      <c r="D353"/>
      <c r="E353"/>
      <c r="F353"/>
      <c r="I353"/>
      <c r="J353"/>
      <c r="K353"/>
      <c r="L353"/>
      <c r="O353"/>
      <c r="P353"/>
      <c r="Q353"/>
      <c r="R353"/>
    </row>
    <row r="354" spans="3:18" ht="15">
      <c r="C354"/>
      <c r="D354"/>
      <c r="E354"/>
      <c r="F354"/>
      <c r="I354"/>
      <c r="J354"/>
      <c r="K354"/>
      <c r="L354"/>
      <c r="O354"/>
      <c r="P354"/>
      <c r="Q354"/>
      <c r="R354"/>
    </row>
    <row r="355" spans="3:18" ht="15">
      <c r="C355"/>
      <c r="D355"/>
      <c r="E355"/>
      <c r="F355"/>
      <c r="I355"/>
      <c r="J355"/>
      <c r="K355"/>
      <c r="L355"/>
      <c r="O355"/>
      <c r="P355"/>
      <c r="Q355"/>
      <c r="R355"/>
    </row>
    <row r="356" spans="3:18" ht="15">
      <c r="C356"/>
      <c r="D356"/>
      <c r="E356"/>
      <c r="F356"/>
      <c r="I356"/>
      <c r="J356"/>
      <c r="K356"/>
      <c r="L356"/>
      <c r="O356"/>
      <c r="P356"/>
      <c r="Q356"/>
      <c r="R356"/>
    </row>
    <row r="357" spans="3:18" ht="15">
      <c r="C357"/>
      <c r="D357"/>
      <c r="E357"/>
      <c r="F357"/>
      <c r="I357"/>
      <c r="J357"/>
      <c r="K357"/>
      <c r="L357"/>
      <c r="O357"/>
      <c r="P357"/>
      <c r="Q357"/>
      <c r="R357"/>
    </row>
    <row r="358" spans="3:18" ht="15">
      <c r="C358"/>
      <c r="D358"/>
      <c r="E358"/>
      <c r="F358"/>
      <c r="I358"/>
      <c r="J358"/>
      <c r="K358"/>
      <c r="L358"/>
      <c r="O358"/>
      <c r="P358"/>
      <c r="Q358"/>
      <c r="R358"/>
    </row>
    <row r="359" spans="3:18" ht="15">
      <c r="C359"/>
      <c r="D359"/>
      <c r="E359"/>
      <c r="F359"/>
      <c r="I359"/>
      <c r="J359"/>
      <c r="K359"/>
      <c r="L359"/>
      <c r="O359"/>
      <c r="P359"/>
      <c r="Q359"/>
      <c r="R359"/>
    </row>
    <row r="360" spans="3:18" ht="15">
      <c r="C360"/>
      <c r="D360"/>
      <c r="E360"/>
      <c r="F360"/>
      <c r="I360"/>
      <c r="J360"/>
      <c r="K360"/>
      <c r="L360"/>
      <c r="O360"/>
      <c r="P360"/>
      <c r="Q360"/>
      <c r="R360"/>
    </row>
    <row r="361" spans="3:18" ht="15">
      <c r="C361"/>
      <c r="D361"/>
      <c r="E361"/>
      <c r="F361"/>
      <c r="I361"/>
      <c r="J361"/>
      <c r="K361"/>
      <c r="L361"/>
      <c r="O361"/>
      <c r="P361"/>
      <c r="Q361"/>
      <c r="R361"/>
    </row>
    <row r="362" spans="3:18" ht="15">
      <c r="C362"/>
      <c r="D362"/>
      <c r="E362"/>
      <c r="F362"/>
      <c r="I362"/>
      <c r="J362"/>
      <c r="K362"/>
      <c r="L362"/>
      <c r="O362"/>
      <c r="P362"/>
      <c r="Q362"/>
      <c r="R362"/>
    </row>
    <row r="363" spans="3:18" ht="15">
      <c r="C363"/>
      <c r="D363"/>
      <c r="E363"/>
      <c r="F363"/>
      <c r="I363"/>
      <c r="J363"/>
      <c r="K363"/>
      <c r="L363"/>
      <c r="O363"/>
      <c r="P363"/>
      <c r="Q363"/>
      <c r="R363"/>
    </row>
    <row r="364" spans="3:18" ht="15">
      <c r="C364"/>
      <c r="D364"/>
      <c r="E364"/>
      <c r="F364"/>
      <c r="I364"/>
      <c r="J364"/>
      <c r="K364"/>
      <c r="L364"/>
      <c r="O364"/>
      <c r="P364"/>
      <c r="Q364"/>
      <c r="R364"/>
    </row>
    <row r="365" spans="3:18" ht="15">
      <c r="C365"/>
      <c r="D365"/>
      <c r="E365"/>
      <c r="F365"/>
      <c r="I365"/>
      <c r="J365"/>
      <c r="K365"/>
      <c r="L365"/>
      <c r="O365"/>
      <c r="P365"/>
      <c r="Q365"/>
      <c r="R365"/>
    </row>
    <row r="366" spans="3:18" ht="15">
      <c r="C366"/>
      <c r="D366"/>
      <c r="E366"/>
      <c r="F366"/>
      <c r="I366"/>
      <c r="J366"/>
      <c r="K366"/>
      <c r="L366"/>
      <c r="O366"/>
      <c r="P366"/>
      <c r="Q366"/>
      <c r="R366"/>
    </row>
    <row r="367" spans="3:18" ht="15">
      <c r="C367"/>
      <c r="D367"/>
      <c r="E367"/>
      <c r="F367"/>
      <c r="I367"/>
      <c r="J367"/>
      <c r="K367"/>
      <c r="L367"/>
      <c r="O367"/>
      <c r="P367"/>
      <c r="Q367"/>
      <c r="R367"/>
    </row>
    <row r="368" spans="3:18" ht="15">
      <c r="C368"/>
      <c r="D368"/>
      <c r="E368"/>
      <c r="F368"/>
      <c r="I368"/>
      <c r="J368"/>
      <c r="K368"/>
      <c r="L368"/>
      <c r="O368"/>
      <c r="P368"/>
      <c r="Q368"/>
      <c r="R368"/>
    </row>
    <row r="369" spans="3:18" ht="15">
      <c r="C369"/>
      <c r="D369"/>
      <c r="E369"/>
      <c r="F369"/>
      <c r="I369"/>
      <c r="J369"/>
      <c r="K369"/>
      <c r="L369"/>
      <c r="O369"/>
      <c r="P369"/>
      <c r="Q369"/>
      <c r="R369"/>
    </row>
    <row r="370" spans="3:18" ht="15">
      <c r="C370"/>
      <c r="D370"/>
      <c r="E370"/>
      <c r="F370"/>
      <c r="I370"/>
      <c r="J370"/>
      <c r="K370"/>
      <c r="L370"/>
      <c r="O370"/>
      <c r="P370"/>
      <c r="Q370"/>
      <c r="R370"/>
    </row>
    <row r="371" spans="3:18" ht="15">
      <c r="C371"/>
      <c r="D371"/>
      <c r="E371"/>
      <c r="F371"/>
      <c r="I371"/>
      <c r="J371"/>
      <c r="K371"/>
      <c r="L371"/>
      <c r="O371"/>
      <c r="P371"/>
      <c r="Q371"/>
      <c r="R371"/>
    </row>
    <row r="372" spans="3:18" ht="15">
      <c r="C372"/>
      <c r="D372"/>
      <c r="E372"/>
      <c r="F372"/>
      <c r="I372"/>
      <c r="J372"/>
      <c r="K372"/>
      <c r="L372"/>
      <c r="O372"/>
      <c r="P372"/>
      <c r="Q372"/>
      <c r="R372"/>
    </row>
    <row r="373" spans="3:18" ht="15">
      <c r="C373"/>
      <c r="D373"/>
      <c r="E373"/>
      <c r="F373"/>
      <c r="I373"/>
      <c r="J373"/>
      <c r="K373"/>
      <c r="L373"/>
      <c r="O373"/>
      <c r="P373"/>
      <c r="Q373"/>
      <c r="R373"/>
    </row>
    <row r="374" spans="3:18" ht="15">
      <c r="C374"/>
      <c r="D374"/>
      <c r="E374"/>
      <c r="F374"/>
      <c r="I374"/>
      <c r="J374"/>
      <c r="K374"/>
      <c r="L374"/>
      <c r="O374"/>
      <c r="P374"/>
      <c r="Q374"/>
      <c r="R374"/>
    </row>
    <row r="375" spans="3:18" ht="15">
      <c r="C375"/>
      <c r="D375"/>
      <c r="E375"/>
      <c r="F375"/>
      <c r="I375"/>
      <c r="J375"/>
      <c r="K375"/>
      <c r="L375"/>
      <c r="O375"/>
      <c r="P375"/>
      <c r="Q375"/>
      <c r="R375"/>
    </row>
    <row r="376" spans="3:18" ht="15">
      <c r="C376"/>
      <c r="D376"/>
      <c r="E376"/>
      <c r="F376"/>
      <c r="I376"/>
      <c r="J376"/>
      <c r="K376"/>
      <c r="L376"/>
      <c r="O376"/>
      <c r="P376"/>
      <c r="Q376"/>
      <c r="R376"/>
    </row>
    <row r="377" spans="3:18" ht="15">
      <c r="C377"/>
      <c r="D377"/>
      <c r="E377"/>
      <c r="F377"/>
      <c r="I377"/>
      <c r="J377"/>
      <c r="K377"/>
      <c r="L377"/>
      <c r="O377"/>
      <c r="P377"/>
      <c r="Q377"/>
      <c r="R377"/>
    </row>
    <row r="378" spans="3:18" ht="15">
      <c r="C378"/>
      <c r="D378"/>
      <c r="E378"/>
      <c r="F378"/>
      <c r="I378"/>
      <c r="J378"/>
      <c r="K378"/>
      <c r="L378"/>
      <c r="O378"/>
      <c r="P378"/>
      <c r="Q378"/>
      <c r="R378"/>
    </row>
    <row r="379" spans="3:18" ht="15">
      <c r="C379"/>
      <c r="D379"/>
      <c r="E379"/>
      <c r="F379"/>
      <c r="I379"/>
      <c r="J379"/>
      <c r="K379"/>
      <c r="L379"/>
      <c r="O379"/>
      <c r="P379"/>
      <c r="Q379"/>
      <c r="R379"/>
    </row>
    <row r="380" spans="3:18" ht="15">
      <c r="C380"/>
      <c r="D380"/>
      <c r="E380"/>
      <c r="F380"/>
      <c r="I380"/>
      <c r="J380"/>
      <c r="K380"/>
      <c r="L380"/>
      <c r="O380"/>
      <c r="P380"/>
      <c r="Q380"/>
      <c r="R380"/>
    </row>
    <row r="381" spans="3:18" ht="15">
      <c r="C381"/>
      <c r="D381"/>
      <c r="E381"/>
      <c r="F381"/>
      <c r="I381"/>
      <c r="J381"/>
      <c r="K381"/>
      <c r="L381"/>
      <c r="O381"/>
      <c r="P381"/>
      <c r="Q381"/>
      <c r="R381"/>
    </row>
    <row r="382" spans="3:18" ht="15">
      <c r="C382"/>
      <c r="D382"/>
      <c r="E382"/>
      <c r="F382"/>
      <c r="I382"/>
      <c r="J382"/>
      <c r="K382"/>
      <c r="L382"/>
      <c r="O382"/>
      <c r="P382"/>
      <c r="Q382"/>
      <c r="R382"/>
    </row>
    <row r="383" spans="3:18" ht="15">
      <c r="C383"/>
      <c r="D383"/>
      <c r="E383"/>
      <c r="F383"/>
      <c r="I383"/>
      <c r="J383"/>
      <c r="K383"/>
      <c r="L383"/>
      <c r="O383"/>
      <c r="P383"/>
      <c r="Q383"/>
      <c r="R383"/>
    </row>
    <row r="384" spans="3:18" ht="15">
      <c r="C384"/>
      <c r="D384"/>
      <c r="E384"/>
      <c r="F384"/>
      <c r="I384"/>
      <c r="J384"/>
      <c r="K384"/>
      <c r="L384"/>
      <c r="O384"/>
      <c r="P384"/>
      <c r="Q384"/>
      <c r="R384"/>
    </row>
    <row r="385" spans="3:18" ht="15">
      <c r="C385"/>
      <c r="D385"/>
      <c r="E385"/>
      <c r="F385"/>
      <c r="I385"/>
      <c r="J385"/>
      <c r="K385"/>
      <c r="L385"/>
      <c r="O385"/>
      <c r="P385"/>
      <c r="Q385"/>
      <c r="R385"/>
    </row>
    <row r="386" spans="3:18" ht="15">
      <c r="C386"/>
      <c r="D386"/>
      <c r="E386"/>
      <c r="F386"/>
      <c r="I386"/>
      <c r="J386"/>
      <c r="K386"/>
      <c r="L386"/>
      <c r="O386"/>
      <c r="P386"/>
      <c r="Q386"/>
      <c r="R386"/>
    </row>
    <row r="387" spans="3:18" ht="15">
      <c r="C387"/>
      <c r="D387"/>
      <c r="E387"/>
      <c r="F387"/>
      <c r="I387"/>
      <c r="J387"/>
      <c r="K387"/>
      <c r="L387"/>
      <c r="O387"/>
      <c r="P387"/>
      <c r="Q387"/>
      <c r="R387"/>
    </row>
    <row r="388" spans="3:18" ht="15">
      <c r="C388"/>
      <c r="D388"/>
      <c r="E388"/>
      <c r="F388"/>
      <c r="I388"/>
      <c r="J388"/>
      <c r="K388"/>
      <c r="L388"/>
      <c r="O388"/>
      <c r="P388"/>
      <c r="Q388"/>
      <c r="R388"/>
    </row>
    <row r="389" spans="3:18" ht="15">
      <c r="C389"/>
      <c r="D389"/>
      <c r="E389"/>
      <c r="F389"/>
      <c r="I389"/>
      <c r="J389"/>
      <c r="K389"/>
      <c r="L389"/>
      <c r="O389"/>
      <c r="P389"/>
      <c r="Q389"/>
      <c r="R389"/>
    </row>
    <row r="390" spans="3:18" ht="15">
      <c r="C390"/>
      <c r="D390"/>
      <c r="E390"/>
      <c r="F390"/>
      <c r="I390"/>
      <c r="J390"/>
      <c r="K390"/>
      <c r="L390"/>
      <c r="O390"/>
      <c r="P390"/>
      <c r="Q390"/>
      <c r="R390"/>
    </row>
    <row r="391" spans="3:18" ht="15">
      <c r="C391"/>
      <c r="D391"/>
      <c r="E391"/>
      <c r="F391"/>
      <c r="I391"/>
      <c r="J391"/>
      <c r="K391"/>
      <c r="L391"/>
      <c r="O391"/>
      <c r="P391"/>
      <c r="Q391"/>
      <c r="R391"/>
    </row>
    <row r="392" spans="3:18" ht="15">
      <c r="C392"/>
      <c r="D392"/>
      <c r="E392"/>
      <c r="F392"/>
      <c r="I392"/>
      <c r="J392"/>
      <c r="K392"/>
      <c r="L392"/>
      <c r="O392"/>
      <c r="P392"/>
      <c r="Q392"/>
      <c r="R392"/>
    </row>
    <row r="393" spans="3:18" ht="15">
      <c r="C393"/>
      <c r="D393"/>
      <c r="E393"/>
      <c r="F393"/>
      <c r="I393"/>
      <c r="J393"/>
      <c r="K393"/>
      <c r="L393"/>
      <c r="O393"/>
      <c r="P393"/>
      <c r="Q393"/>
      <c r="R393"/>
    </row>
    <row r="394" spans="3:18" ht="15">
      <c r="C394"/>
      <c r="D394"/>
      <c r="E394"/>
      <c r="F394"/>
      <c r="I394"/>
      <c r="J394"/>
      <c r="K394"/>
      <c r="L394"/>
      <c r="O394"/>
      <c r="P394"/>
      <c r="Q394"/>
      <c r="R394"/>
    </row>
    <row r="395" spans="3:18" ht="15">
      <c r="C395"/>
      <c r="D395"/>
      <c r="E395"/>
      <c r="F395"/>
      <c r="I395"/>
      <c r="J395"/>
      <c r="K395"/>
      <c r="L395"/>
      <c r="O395"/>
      <c r="P395"/>
      <c r="Q395"/>
      <c r="R395"/>
    </row>
    <row r="396" spans="3:18" ht="15">
      <c r="C396"/>
      <c r="D396"/>
      <c r="E396"/>
      <c r="F396"/>
      <c r="I396"/>
      <c r="J396"/>
      <c r="K396"/>
      <c r="L396"/>
      <c r="O396"/>
      <c r="P396"/>
      <c r="Q396"/>
      <c r="R396"/>
    </row>
    <row r="397" spans="3:18" ht="15">
      <c r="C397"/>
      <c r="D397"/>
      <c r="E397"/>
      <c r="F397"/>
      <c r="I397"/>
      <c r="J397"/>
      <c r="K397"/>
      <c r="L397"/>
      <c r="O397"/>
      <c r="P397"/>
      <c r="Q397"/>
      <c r="R397"/>
    </row>
    <row r="398" spans="3:18" ht="15">
      <c r="C398"/>
      <c r="D398"/>
      <c r="E398"/>
      <c r="F398"/>
      <c r="I398"/>
      <c r="J398"/>
      <c r="K398"/>
      <c r="L398"/>
      <c r="O398"/>
      <c r="P398"/>
      <c r="Q398"/>
      <c r="R398"/>
    </row>
    <row r="399" spans="3:18" ht="15">
      <c r="C399"/>
      <c r="D399"/>
      <c r="E399"/>
      <c r="F399"/>
      <c r="I399"/>
      <c r="J399"/>
      <c r="K399"/>
      <c r="L399"/>
      <c r="O399"/>
      <c r="P399"/>
      <c r="Q399"/>
      <c r="R399"/>
    </row>
    <row r="400" spans="3:18" ht="15">
      <c r="C400"/>
      <c r="D400"/>
      <c r="E400"/>
      <c r="F400"/>
      <c r="I400"/>
      <c r="J400"/>
      <c r="K400"/>
      <c r="L400"/>
      <c r="O400"/>
      <c r="P400"/>
      <c r="Q400"/>
      <c r="R400"/>
    </row>
    <row r="401" spans="3:18" ht="15">
      <c r="C401"/>
      <c r="D401"/>
      <c r="E401"/>
      <c r="F401"/>
      <c r="I401"/>
      <c r="J401"/>
      <c r="K401"/>
      <c r="L401"/>
      <c r="O401"/>
      <c r="P401"/>
      <c r="Q401"/>
      <c r="R401"/>
    </row>
    <row r="402" spans="3:18" ht="15">
      <c r="C402"/>
      <c r="D402"/>
      <c r="E402"/>
      <c r="F402"/>
      <c r="I402"/>
      <c r="J402"/>
      <c r="K402"/>
      <c r="L402"/>
      <c r="O402"/>
      <c r="P402"/>
      <c r="Q402"/>
      <c r="R402"/>
    </row>
    <row r="403" spans="3:18" ht="15">
      <c r="C403"/>
      <c r="D403"/>
      <c r="E403"/>
      <c r="F403"/>
      <c r="I403"/>
      <c r="J403"/>
      <c r="K403"/>
      <c r="L403"/>
      <c r="O403"/>
      <c r="P403"/>
      <c r="Q403"/>
      <c r="R403"/>
    </row>
    <row r="404" spans="3:18" ht="15">
      <c r="C404"/>
      <c r="D404"/>
      <c r="E404"/>
      <c r="F404"/>
      <c r="I404"/>
      <c r="J404"/>
      <c r="K404"/>
      <c r="L404"/>
      <c r="O404"/>
      <c r="P404"/>
      <c r="Q404"/>
      <c r="R404"/>
    </row>
    <row r="405" spans="3:18" ht="15">
      <c r="C405"/>
      <c r="D405"/>
      <c r="E405"/>
      <c r="F405"/>
      <c r="I405"/>
      <c r="J405"/>
      <c r="K405"/>
      <c r="L405"/>
      <c r="O405"/>
      <c r="P405"/>
      <c r="Q405"/>
      <c r="R405"/>
    </row>
    <row r="406" spans="3:18" ht="15">
      <c r="C406"/>
      <c r="D406"/>
      <c r="E406"/>
      <c r="F406"/>
      <c r="I406"/>
      <c r="J406"/>
      <c r="K406"/>
      <c r="L406"/>
      <c r="O406"/>
      <c r="P406"/>
      <c r="Q406"/>
      <c r="R406"/>
    </row>
    <row r="407" spans="3:18" ht="15">
      <c r="C407"/>
      <c r="D407"/>
      <c r="E407"/>
      <c r="F407"/>
      <c r="I407"/>
      <c r="J407"/>
      <c r="K407"/>
      <c r="L407"/>
      <c r="O407"/>
      <c r="P407"/>
      <c r="Q407"/>
      <c r="R407"/>
    </row>
    <row r="408" spans="3:18" ht="15">
      <c r="C408"/>
      <c r="D408"/>
      <c r="E408"/>
      <c r="F408"/>
      <c r="I408"/>
      <c r="J408"/>
      <c r="K408"/>
      <c r="L408"/>
      <c r="O408"/>
      <c r="P408"/>
      <c r="Q408"/>
      <c r="R408"/>
    </row>
    <row r="409" spans="3:18" ht="15">
      <c r="C409"/>
      <c r="D409"/>
      <c r="E409"/>
      <c r="F409"/>
      <c r="I409"/>
      <c r="J409"/>
      <c r="K409"/>
      <c r="L409"/>
      <c r="O409"/>
      <c r="P409"/>
      <c r="Q409"/>
      <c r="R409"/>
    </row>
    <row r="410" spans="3:18" ht="15">
      <c r="C410"/>
      <c r="D410"/>
      <c r="E410"/>
      <c r="F410"/>
      <c r="I410"/>
      <c r="J410"/>
      <c r="K410"/>
      <c r="L410"/>
      <c r="O410"/>
      <c r="P410"/>
      <c r="Q410"/>
      <c r="R410"/>
    </row>
    <row r="411" spans="3:18" ht="15">
      <c r="C411"/>
      <c r="D411"/>
      <c r="E411"/>
      <c r="F411"/>
      <c r="I411"/>
      <c r="J411"/>
      <c r="K411"/>
      <c r="L411"/>
      <c r="O411"/>
      <c r="P411"/>
      <c r="Q411"/>
      <c r="R411"/>
    </row>
    <row r="412" spans="3:18" ht="15">
      <c r="C412"/>
      <c r="D412"/>
      <c r="E412"/>
      <c r="F412"/>
      <c r="I412"/>
      <c r="J412"/>
      <c r="K412"/>
      <c r="L412"/>
      <c r="O412"/>
      <c r="P412"/>
      <c r="Q412"/>
      <c r="R412"/>
    </row>
    <row r="413" spans="3:18" ht="15">
      <c r="C413"/>
      <c r="D413"/>
      <c r="E413"/>
      <c r="F413"/>
      <c r="I413"/>
      <c r="J413"/>
      <c r="K413"/>
      <c r="L413"/>
      <c r="O413"/>
      <c r="P413"/>
      <c r="Q413"/>
      <c r="R413"/>
    </row>
    <row r="414" spans="3:18" ht="15">
      <c r="C414"/>
      <c r="D414"/>
      <c r="E414"/>
      <c r="F414"/>
      <c r="I414"/>
      <c r="J414"/>
      <c r="K414"/>
      <c r="L414"/>
      <c r="O414"/>
      <c r="P414"/>
      <c r="Q414"/>
      <c r="R414"/>
    </row>
    <row r="415" spans="3:18" ht="15">
      <c r="C415"/>
      <c r="D415"/>
      <c r="E415"/>
      <c r="F415"/>
      <c r="I415"/>
      <c r="J415"/>
      <c r="K415"/>
      <c r="L415"/>
      <c r="O415"/>
      <c r="P415"/>
      <c r="Q415"/>
      <c r="R415"/>
    </row>
    <row r="416" spans="3:18" ht="15">
      <c r="C416"/>
      <c r="D416"/>
      <c r="E416"/>
      <c r="F416"/>
      <c r="I416"/>
      <c r="J416"/>
      <c r="K416"/>
      <c r="L416"/>
      <c r="O416"/>
      <c r="P416"/>
      <c r="Q416"/>
      <c r="R416"/>
    </row>
    <row r="417" spans="3:18" ht="15">
      <c r="C417"/>
      <c r="D417"/>
      <c r="E417"/>
      <c r="F417"/>
      <c r="I417"/>
      <c r="J417"/>
      <c r="K417"/>
      <c r="L417"/>
      <c r="O417"/>
      <c r="P417"/>
      <c r="Q417"/>
      <c r="R417"/>
    </row>
    <row r="418" spans="3:18" ht="15">
      <c r="C418"/>
      <c r="D418"/>
      <c r="E418"/>
      <c r="F418"/>
      <c r="I418"/>
      <c r="J418"/>
      <c r="K418"/>
      <c r="L418"/>
      <c r="O418"/>
      <c r="P418"/>
      <c r="Q418"/>
      <c r="R418"/>
    </row>
    <row r="419" spans="3:18" ht="15">
      <c r="C419"/>
      <c r="D419"/>
      <c r="E419"/>
      <c r="F419"/>
      <c r="I419"/>
      <c r="J419"/>
      <c r="K419"/>
      <c r="L419"/>
      <c r="O419"/>
      <c r="P419"/>
      <c r="Q419"/>
      <c r="R419"/>
    </row>
    <row r="420" spans="3:18" ht="15">
      <c r="C420"/>
      <c r="D420"/>
      <c r="E420"/>
      <c r="F420"/>
      <c r="I420"/>
      <c r="J420"/>
      <c r="K420"/>
      <c r="L420"/>
      <c r="O420"/>
      <c r="P420"/>
      <c r="Q420"/>
      <c r="R420"/>
    </row>
    <row r="421" spans="3:18" ht="15">
      <c r="C421"/>
      <c r="D421"/>
      <c r="E421"/>
      <c r="F421"/>
      <c r="I421"/>
      <c r="J421"/>
      <c r="K421"/>
      <c r="L421"/>
      <c r="O421"/>
      <c r="P421"/>
      <c r="Q421"/>
      <c r="R421"/>
    </row>
    <row r="422" spans="3:18" ht="15">
      <c r="C422"/>
      <c r="D422"/>
      <c r="E422"/>
      <c r="F422"/>
      <c r="I422"/>
      <c r="J422"/>
      <c r="K422"/>
      <c r="L422"/>
      <c r="O422"/>
      <c r="P422"/>
      <c r="Q422"/>
      <c r="R422"/>
    </row>
    <row r="423" spans="3:18" ht="15">
      <c r="C423"/>
      <c r="D423"/>
      <c r="E423"/>
      <c r="F423"/>
      <c r="I423"/>
      <c r="J423"/>
      <c r="K423"/>
      <c r="L423"/>
      <c r="O423"/>
      <c r="P423"/>
      <c r="Q423"/>
      <c r="R423"/>
    </row>
    <row r="424" spans="3:18" ht="15">
      <c r="C424"/>
      <c r="D424"/>
      <c r="E424"/>
      <c r="F424"/>
      <c r="I424"/>
      <c r="J424"/>
      <c r="K424"/>
      <c r="L424"/>
      <c r="O424"/>
      <c r="P424"/>
      <c r="Q424"/>
      <c r="R424"/>
    </row>
    <row r="425" spans="3:18" ht="15">
      <c r="C425"/>
      <c r="D425"/>
      <c r="E425"/>
      <c r="F425"/>
      <c r="I425"/>
      <c r="J425"/>
      <c r="K425"/>
      <c r="L425"/>
      <c r="O425"/>
      <c r="P425"/>
      <c r="Q425"/>
      <c r="R425"/>
    </row>
    <row r="426" spans="3:18" ht="15">
      <c r="C426"/>
      <c r="D426"/>
      <c r="E426"/>
      <c r="F426"/>
      <c r="I426"/>
      <c r="J426"/>
      <c r="K426"/>
      <c r="L426"/>
      <c r="O426"/>
      <c r="P426"/>
      <c r="Q426"/>
      <c r="R426"/>
    </row>
    <row r="427" spans="3:18" ht="15">
      <c r="C427"/>
      <c r="D427"/>
      <c r="E427"/>
      <c r="F427"/>
      <c r="I427"/>
      <c r="J427"/>
      <c r="K427"/>
      <c r="L427"/>
      <c r="O427"/>
      <c r="P427"/>
      <c r="Q427"/>
      <c r="R427"/>
    </row>
    <row r="428" spans="3:18" ht="15">
      <c r="C428"/>
      <c r="D428"/>
      <c r="E428"/>
      <c r="F428"/>
      <c r="I428"/>
      <c r="J428"/>
      <c r="K428"/>
      <c r="L428"/>
      <c r="O428"/>
      <c r="P428"/>
      <c r="Q428"/>
      <c r="R428"/>
    </row>
    <row r="429" spans="3:18" ht="15">
      <c r="C429"/>
      <c r="D429"/>
      <c r="E429"/>
      <c r="F429"/>
      <c r="I429"/>
      <c r="J429"/>
      <c r="K429"/>
      <c r="L429"/>
      <c r="O429"/>
      <c r="P429"/>
      <c r="Q429"/>
      <c r="R429"/>
    </row>
    <row r="430" spans="3:18" ht="15">
      <c r="C430"/>
      <c r="D430"/>
      <c r="E430"/>
      <c r="F430"/>
      <c r="I430"/>
      <c r="J430"/>
      <c r="K430"/>
      <c r="L430"/>
      <c r="O430"/>
      <c r="P430"/>
      <c r="Q430"/>
      <c r="R430"/>
    </row>
    <row r="431" spans="3:18" ht="15">
      <c r="C431"/>
      <c r="D431"/>
      <c r="E431"/>
      <c r="F431"/>
      <c r="I431"/>
      <c r="J431"/>
      <c r="K431"/>
      <c r="L431"/>
      <c r="O431"/>
      <c r="P431"/>
      <c r="Q431"/>
      <c r="R431"/>
    </row>
    <row r="432" spans="3:18" ht="15">
      <c r="C432"/>
      <c r="D432"/>
      <c r="E432"/>
      <c r="F432"/>
      <c r="I432"/>
      <c r="J432"/>
      <c r="K432"/>
      <c r="L432"/>
      <c r="O432"/>
      <c r="P432"/>
      <c r="Q432"/>
      <c r="R432"/>
    </row>
    <row r="433" spans="3:18" ht="15">
      <c r="C433"/>
      <c r="D433"/>
      <c r="E433"/>
      <c r="F433"/>
      <c r="I433"/>
      <c r="J433"/>
      <c r="K433"/>
      <c r="L433"/>
      <c r="O433"/>
      <c r="P433"/>
      <c r="Q433"/>
      <c r="R433"/>
    </row>
    <row r="434" spans="3:18" ht="15">
      <c r="C434"/>
      <c r="D434"/>
      <c r="E434"/>
      <c r="F434"/>
      <c r="I434"/>
      <c r="J434"/>
      <c r="K434"/>
      <c r="L434"/>
      <c r="O434"/>
      <c r="P434"/>
      <c r="Q434"/>
      <c r="R434"/>
    </row>
    <row r="435" spans="3:18" ht="15">
      <c r="C435"/>
      <c r="D435"/>
      <c r="E435"/>
      <c r="F435"/>
      <c r="I435"/>
      <c r="J435"/>
      <c r="K435"/>
      <c r="L435"/>
      <c r="O435"/>
      <c r="P435"/>
      <c r="Q435"/>
      <c r="R435"/>
    </row>
    <row r="436" spans="3:18" ht="15">
      <c r="C436"/>
      <c r="D436"/>
      <c r="E436"/>
      <c r="F436"/>
      <c r="I436"/>
      <c r="J436"/>
      <c r="K436"/>
      <c r="L436"/>
      <c r="O436"/>
      <c r="P436"/>
      <c r="Q436"/>
      <c r="R436"/>
    </row>
    <row r="437" spans="3:18" ht="15">
      <c r="C437"/>
      <c r="D437"/>
      <c r="E437"/>
      <c r="F437"/>
      <c r="I437"/>
      <c r="J437"/>
      <c r="K437"/>
      <c r="L437"/>
      <c r="O437"/>
      <c r="P437"/>
      <c r="Q437"/>
      <c r="R437"/>
    </row>
    <row r="438" spans="3:18" ht="15">
      <c r="C438"/>
      <c r="D438"/>
      <c r="E438"/>
      <c r="F438"/>
      <c r="I438"/>
      <c r="J438"/>
      <c r="K438"/>
      <c r="L438"/>
      <c r="O438"/>
      <c r="P438"/>
      <c r="Q438"/>
      <c r="R438"/>
    </row>
    <row r="439" spans="3:18" ht="15">
      <c r="C439"/>
      <c r="D439"/>
      <c r="E439"/>
      <c r="F439"/>
      <c r="I439"/>
      <c r="J439"/>
      <c r="K439"/>
      <c r="L439"/>
      <c r="O439"/>
      <c r="P439"/>
      <c r="Q439"/>
      <c r="R439"/>
    </row>
    <row r="440" spans="3:18" ht="15">
      <c r="C440"/>
      <c r="D440"/>
      <c r="E440"/>
      <c r="F440"/>
      <c r="I440"/>
      <c r="J440"/>
      <c r="K440"/>
      <c r="L440"/>
      <c r="O440"/>
      <c r="P440"/>
      <c r="Q440"/>
      <c r="R440"/>
    </row>
    <row r="441" spans="3:18" ht="15">
      <c r="C441"/>
      <c r="D441"/>
      <c r="E441"/>
      <c r="F441"/>
      <c r="I441"/>
      <c r="J441"/>
      <c r="K441"/>
      <c r="L441"/>
      <c r="O441"/>
      <c r="P441"/>
      <c r="Q441"/>
      <c r="R441"/>
    </row>
    <row r="442" spans="3:18" ht="15">
      <c r="C442"/>
      <c r="D442"/>
      <c r="E442"/>
      <c r="F442"/>
      <c r="I442"/>
      <c r="J442"/>
      <c r="K442"/>
      <c r="L442"/>
      <c r="O442"/>
      <c r="P442"/>
      <c r="Q442"/>
      <c r="R442"/>
    </row>
    <row r="443" spans="3:18" ht="15">
      <c r="C443"/>
      <c r="D443"/>
      <c r="E443"/>
      <c r="F443"/>
      <c r="I443"/>
      <c r="J443"/>
      <c r="K443"/>
      <c r="L443"/>
      <c r="O443"/>
      <c r="P443"/>
      <c r="Q443"/>
      <c r="R443"/>
    </row>
    <row r="444" spans="3:18" ht="15">
      <c r="C444"/>
      <c r="D444"/>
      <c r="E444"/>
      <c r="F444"/>
      <c r="I444"/>
      <c r="J444"/>
      <c r="K444"/>
      <c r="L444"/>
      <c r="O444"/>
      <c r="P444"/>
      <c r="Q444"/>
      <c r="R444"/>
    </row>
    <row r="445" spans="3:18" ht="15">
      <c r="C445"/>
      <c r="D445"/>
      <c r="E445"/>
      <c r="F445"/>
      <c r="I445"/>
      <c r="J445"/>
      <c r="K445"/>
      <c r="L445"/>
      <c r="O445"/>
      <c r="P445"/>
      <c r="Q445"/>
      <c r="R445"/>
    </row>
    <row r="446" spans="3:18" ht="15">
      <c r="C446"/>
      <c r="D446"/>
      <c r="E446"/>
      <c r="F446"/>
      <c r="I446"/>
      <c r="J446"/>
      <c r="K446"/>
      <c r="L446"/>
      <c r="O446"/>
      <c r="P446"/>
      <c r="Q446"/>
      <c r="R446"/>
    </row>
    <row r="447" spans="3:18" ht="15">
      <c r="C447"/>
      <c r="D447"/>
      <c r="E447"/>
      <c r="F447"/>
      <c r="I447"/>
      <c r="J447"/>
      <c r="K447"/>
      <c r="L447"/>
      <c r="O447"/>
      <c r="P447"/>
      <c r="Q447"/>
      <c r="R447"/>
    </row>
    <row r="448" spans="3:18" ht="15">
      <c r="C448"/>
      <c r="D448"/>
      <c r="E448"/>
      <c r="F448"/>
      <c r="I448"/>
      <c r="J448"/>
      <c r="K448"/>
      <c r="L448"/>
      <c r="O448"/>
      <c r="P448"/>
      <c r="Q448"/>
      <c r="R448"/>
    </row>
    <row r="449" spans="3:18" ht="15">
      <c r="C449"/>
      <c r="D449"/>
      <c r="E449"/>
      <c r="F449"/>
      <c r="I449"/>
      <c r="J449"/>
      <c r="K449"/>
      <c r="L449"/>
      <c r="O449"/>
      <c r="P449"/>
      <c r="Q449"/>
      <c r="R449"/>
    </row>
    <row r="450" spans="3:18" ht="15">
      <c r="C450"/>
      <c r="D450"/>
      <c r="E450"/>
      <c r="F450"/>
      <c r="I450"/>
      <c r="J450"/>
      <c r="K450"/>
      <c r="L450"/>
      <c r="O450"/>
      <c r="P450"/>
      <c r="Q450"/>
      <c r="R450"/>
    </row>
    <row r="451" spans="3:18" ht="15">
      <c r="C451"/>
      <c r="D451"/>
      <c r="E451"/>
      <c r="F451"/>
      <c r="I451"/>
      <c r="J451"/>
      <c r="K451"/>
      <c r="L451"/>
      <c r="O451"/>
      <c r="P451"/>
      <c r="Q451"/>
      <c r="R451"/>
    </row>
    <row r="452" spans="3:18" ht="15">
      <c r="C452"/>
      <c r="D452"/>
      <c r="E452"/>
      <c r="F452"/>
      <c r="I452"/>
      <c r="J452"/>
      <c r="K452"/>
      <c r="L452"/>
      <c r="O452"/>
      <c r="P452"/>
      <c r="Q452"/>
      <c r="R452"/>
    </row>
    <row r="453" spans="3:18" ht="15">
      <c r="C453"/>
      <c r="D453"/>
      <c r="E453"/>
      <c r="F453"/>
      <c r="I453"/>
      <c r="J453"/>
      <c r="K453"/>
      <c r="L453"/>
      <c r="O453"/>
      <c r="P453"/>
      <c r="Q453"/>
      <c r="R453"/>
    </row>
    <row r="454" spans="3:18" ht="15">
      <c r="C454"/>
      <c r="D454"/>
      <c r="E454"/>
      <c r="F454"/>
      <c r="I454"/>
      <c r="J454"/>
      <c r="K454"/>
      <c r="L454"/>
      <c r="O454"/>
      <c r="P454"/>
      <c r="Q454"/>
      <c r="R454"/>
    </row>
    <row r="455" spans="3:18" ht="15">
      <c r="C455"/>
      <c r="D455"/>
      <c r="E455"/>
      <c r="F455"/>
      <c r="I455"/>
      <c r="J455"/>
      <c r="K455"/>
      <c r="L455"/>
      <c r="O455"/>
      <c r="P455"/>
      <c r="Q455"/>
      <c r="R455"/>
    </row>
    <row r="456" spans="3:18" ht="15">
      <c r="C456"/>
      <c r="D456"/>
      <c r="E456"/>
      <c r="F456"/>
      <c r="I456"/>
      <c r="J456"/>
      <c r="K456"/>
      <c r="L456"/>
      <c r="O456"/>
      <c r="P456"/>
      <c r="Q456"/>
      <c r="R456"/>
    </row>
    <row r="457" spans="3:18" ht="15">
      <c r="C457"/>
      <c r="D457"/>
      <c r="E457"/>
      <c r="F457"/>
      <c r="I457"/>
      <c r="J457"/>
      <c r="K457"/>
      <c r="L457"/>
      <c r="O457"/>
      <c r="P457"/>
      <c r="Q457"/>
      <c r="R457"/>
    </row>
    <row r="458" spans="3:18" ht="15">
      <c r="C458"/>
      <c r="D458"/>
      <c r="E458"/>
      <c r="F458"/>
      <c r="I458"/>
      <c r="J458"/>
      <c r="K458"/>
      <c r="L458"/>
      <c r="O458"/>
      <c r="P458"/>
      <c r="Q458"/>
      <c r="R458"/>
    </row>
    <row r="459" spans="3:18" ht="15">
      <c r="C459"/>
      <c r="D459"/>
      <c r="E459"/>
      <c r="F459"/>
      <c r="I459"/>
      <c r="J459"/>
      <c r="K459"/>
      <c r="L459"/>
      <c r="O459"/>
      <c r="P459"/>
      <c r="Q459"/>
      <c r="R459"/>
    </row>
    <row r="460" spans="3:18" ht="15">
      <c r="C460"/>
      <c r="D460"/>
      <c r="E460"/>
      <c r="F460"/>
      <c r="I460"/>
      <c r="J460"/>
      <c r="K460"/>
      <c r="L460"/>
      <c r="O460"/>
      <c r="P460"/>
      <c r="Q460"/>
      <c r="R460"/>
    </row>
    <row r="461" spans="3:18" ht="15">
      <c r="C461"/>
      <c r="D461"/>
      <c r="E461"/>
      <c r="F461"/>
      <c r="I461"/>
      <c r="J461"/>
      <c r="K461"/>
      <c r="L461"/>
      <c r="O461"/>
      <c r="P461"/>
      <c r="Q461"/>
      <c r="R461"/>
    </row>
    <row r="462" spans="3:18" ht="15">
      <c r="C462"/>
      <c r="D462"/>
      <c r="E462"/>
      <c r="F462"/>
      <c r="I462"/>
      <c r="J462"/>
      <c r="K462"/>
      <c r="L462"/>
      <c r="O462"/>
      <c r="P462"/>
      <c r="Q462"/>
      <c r="R462"/>
    </row>
    <row r="463" spans="3:18" ht="15">
      <c r="C463"/>
      <c r="D463"/>
      <c r="E463"/>
      <c r="F463"/>
      <c r="I463"/>
      <c r="J463"/>
      <c r="K463"/>
      <c r="L463"/>
      <c r="O463"/>
      <c r="P463"/>
      <c r="Q463"/>
      <c r="R463"/>
    </row>
    <row r="464" spans="3:18" ht="15">
      <c r="C464"/>
      <c r="D464"/>
      <c r="E464"/>
      <c r="F464"/>
      <c r="I464"/>
      <c r="J464"/>
      <c r="K464"/>
      <c r="L464"/>
      <c r="O464"/>
      <c r="P464"/>
      <c r="Q464"/>
      <c r="R464"/>
    </row>
    <row r="465" spans="3:18" ht="15">
      <c r="C465"/>
      <c r="D465"/>
      <c r="E465"/>
      <c r="F465"/>
      <c r="I465"/>
      <c r="J465"/>
      <c r="K465"/>
      <c r="L465"/>
      <c r="O465"/>
      <c r="P465"/>
      <c r="Q465"/>
      <c r="R465"/>
    </row>
    <row r="466" spans="3:18" ht="15">
      <c r="C466"/>
      <c r="D466"/>
      <c r="E466"/>
      <c r="F466"/>
      <c r="I466"/>
      <c r="J466"/>
      <c r="K466"/>
      <c r="L466"/>
      <c r="O466"/>
      <c r="P466"/>
      <c r="Q466"/>
      <c r="R466"/>
    </row>
    <row r="467" spans="3:18" ht="15">
      <c r="C467"/>
      <c r="D467"/>
      <c r="E467"/>
      <c r="F467"/>
      <c r="I467"/>
      <c r="J467"/>
      <c r="K467"/>
      <c r="L467"/>
      <c r="O467"/>
      <c r="P467"/>
      <c r="Q467"/>
      <c r="R467"/>
    </row>
    <row r="468" spans="3:18" ht="15">
      <c r="C468"/>
      <c r="D468"/>
      <c r="E468"/>
      <c r="F468"/>
      <c r="I468"/>
      <c r="J468"/>
      <c r="K468"/>
      <c r="L468"/>
      <c r="O468"/>
      <c r="P468"/>
      <c r="Q468"/>
      <c r="R468"/>
    </row>
    <row r="469" spans="3:18" ht="15">
      <c r="C469"/>
      <c r="D469"/>
      <c r="E469"/>
      <c r="F469"/>
      <c r="I469"/>
      <c r="J469"/>
      <c r="K469"/>
      <c r="L469"/>
      <c r="O469"/>
      <c r="P469"/>
      <c r="Q469"/>
      <c r="R469"/>
    </row>
    <row r="470" spans="3:18" ht="15">
      <c r="C470"/>
      <c r="D470"/>
      <c r="E470"/>
      <c r="F470"/>
      <c r="I470"/>
      <c r="J470"/>
      <c r="K470"/>
      <c r="L470"/>
      <c r="O470"/>
      <c r="P470"/>
      <c r="Q470"/>
      <c r="R470"/>
    </row>
    <row r="471" spans="3:18" ht="15">
      <c r="C471"/>
      <c r="D471"/>
      <c r="E471"/>
      <c r="F471"/>
      <c r="I471"/>
      <c r="J471"/>
      <c r="K471"/>
      <c r="L471"/>
      <c r="O471"/>
      <c r="P471"/>
      <c r="Q471"/>
      <c r="R471"/>
    </row>
    <row r="472" spans="3:18" ht="15">
      <c r="C472"/>
      <c r="D472"/>
      <c r="E472"/>
      <c r="F472"/>
      <c r="I472"/>
      <c r="J472"/>
      <c r="K472"/>
      <c r="L472"/>
      <c r="O472"/>
      <c r="P472"/>
      <c r="Q472"/>
      <c r="R472"/>
    </row>
    <row r="473" spans="3:18" ht="15">
      <c r="C473"/>
      <c r="D473"/>
      <c r="E473"/>
      <c r="F473"/>
      <c r="I473"/>
      <c r="J473"/>
      <c r="K473"/>
      <c r="L473"/>
      <c r="O473"/>
      <c r="P473"/>
      <c r="Q473"/>
      <c r="R473"/>
    </row>
    <row r="474" spans="3:18" ht="15">
      <c r="C474"/>
      <c r="D474"/>
      <c r="E474"/>
      <c r="F474"/>
      <c r="I474"/>
      <c r="J474"/>
      <c r="K474"/>
      <c r="L474"/>
      <c r="O474"/>
      <c r="P474"/>
      <c r="Q474"/>
      <c r="R474"/>
    </row>
    <row r="475" spans="3:18" ht="15">
      <c r="C475"/>
      <c r="D475"/>
      <c r="E475"/>
      <c r="F475"/>
      <c r="I475"/>
      <c r="J475"/>
      <c r="K475"/>
      <c r="L475"/>
      <c r="O475"/>
      <c r="P475"/>
      <c r="Q475"/>
      <c r="R475"/>
    </row>
    <row r="476" spans="3:18" ht="15">
      <c r="C476"/>
      <c r="D476"/>
      <c r="E476"/>
      <c r="F476"/>
      <c r="I476"/>
      <c r="J476"/>
      <c r="K476"/>
      <c r="L476"/>
      <c r="O476"/>
      <c r="P476"/>
      <c r="Q476"/>
      <c r="R476"/>
    </row>
    <row r="477" spans="3:18" ht="15">
      <c r="C477"/>
      <c r="D477"/>
      <c r="E477"/>
      <c r="F477"/>
      <c r="I477"/>
      <c r="J477"/>
      <c r="K477"/>
      <c r="L477"/>
      <c r="O477"/>
      <c r="P477"/>
      <c r="Q477"/>
      <c r="R477"/>
    </row>
    <row r="478" spans="3:18" ht="15">
      <c r="C478"/>
      <c r="D478"/>
      <c r="E478"/>
      <c r="F478"/>
      <c r="I478"/>
      <c r="J478"/>
      <c r="K478"/>
      <c r="L478"/>
      <c r="O478"/>
      <c r="P478"/>
      <c r="Q478"/>
      <c r="R478"/>
    </row>
    <row r="479" spans="3:18" ht="15">
      <c r="C479"/>
      <c r="D479"/>
      <c r="E479"/>
      <c r="F479"/>
      <c r="I479"/>
      <c r="J479"/>
      <c r="K479"/>
      <c r="L479"/>
      <c r="O479"/>
      <c r="P479"/>
      <c r="Q479"/>
      <c r="R479"/>
    </row>
    <row r="480" spans="3:18" ht="15">
      <c r="C480"/>
      <c r="D480"/>
      <c r="E480"/>
      <c r="F480"/>
      <c r="I480"/>
      <c r="J480"/>
      <c r="K480"/>
      <c r="L480"/>
      <c r="O480"/>
      <c r="P480"/>
      <c r="Q480"/>
      <c r="R480"/>
    </row>
    <row r="481" spans="3:18" ht="15">
      <c r="C481"/>
      <c r="D481"/>
      <c r="E481"/>
      <c r="F481"/>
      <c r="I481"/>
      <c r="J481"/>
      <c r="K481"/>
      <c r="L481"/>
      <c r="O481"/>
      <c r="P481"/>
      <c r="Q481"/>
      <c r="R481"/>
    </row>
    <row r="482" spans="3:18" ht="15">
      <c r="C482"/>
      <c r="D482"/>
      <c r="E482"/>
      <c r="F482"/>
      <c r="I482"/>
      <c r="J482"/>
      <c r="K482"/>
      <c r="L482"/>
      <c r="O482"/>
      <c r="P482"/>
      <c r="Q482"/>
      <c r="R482"/>
    </row>
    <row r="483" spans="3:18" ht="15">
      <c r="C483"/>
      <c r="D483"/>
      <c r="E483"/>
      <c r="F483"/>
      <c r="I483"/>
      <c r="J483"/>
      <c r="K483"/>
      <c r="L483"/>
      <c r="O483"/>
      <c r="P483"/>
      <c r="Q483"/>
      <c r="R483"/>
    </row>
    <row r="484" spans="3:18" ht="15">
      <c r="C484"/>
      <c r="D484"/>
      <c r="E484"/>
      <c r="F484"/>
      <c r="I484"/>
      <c r="J484"/>
      <c r="K484"/>
      <c r="L484"/>
      <c r="O484"/>
      <c r="P484"/>
      <c r="Q484"/>
      <c r="R484"/>
    </row>
    <row r="485" spans="3:18" ht="15">
      <c r="C485"/>
      <c r="D485"/>
      <c r="E485"/>
      <c r="F485"/>
      <c r="I485"/>
      <c r="J485"/>
      <c r="K485"/>
      <c r="L485"/>
      <c r="O485"/>
      <c r="P485"/>
      <c r="Q485"/>
      <c r="R485"/>
    </row>
    <row r="486" spans="3:18" ht="15">
      <c r="C486"/>
      <c r="D486"/>
      <c r="E486"/>
      <c r="F486"/>
      <c r="I486"/>
      <c r="J486"/>
      <c r="K486"/>
      <c r="L486"/>
      <c r="O486"/>
      <c r="P486"/>
      <c r="Q486"/>
      <c r="R486"/>
    </row>
    <row r="487" spans="3:18" ht="15">
      <c r="C487"/>
      <c r="D487"/>
      <c r="E487"/>
      <c r="F487"/>
      <c r="I487"/>
      <c r="J487"/>
      <c r="K487"/>
      <c r="L487"/>
      <c r="O487"/>
      <c r="P487"/>
      <c r="Q487"/>
      <c r="R487"/>
    </row>
    <row r="488" spans="3:18" ht="15">
      <c r="C488"/>
      <c r="D488"/>
      <c r="E488"/>
      <c r="F488"/>
      <c r="I488"/>
      <c r="J488"/>
      <c r="K488"/>
      <c r="L488"/>
      <c r="O488"/>
      <c r="P488"/>
      <c r="Q488"/>
      <c r="R488"/>
    </row>
    <row r="489" spans="3:18" ht="15">
      <c r="C489"/>
      <c r="D489"/>
      <c r="E489"/>
      <c r="F489"/>
      <c r="I489"/>
      <c r="J489"/>
      <c r="K489"/>
      <c r="L489"/>
      <c r="O489"/>
      <c r="P489"/>
      <c r="Q489"/>
      <c r="R489"/>
    </row>
    <row r="490" spans="3:18" ht="15">
      <c r="C490"/>
      <c r="D490"/>
      <c r="E490"/>
      <c r="F490"/>
      <c r="I490"/>
      <c r="J490"/>
      <c r="K490"/>
      <c r="L490"/>
      <c r="O490"/>
      <c r="P490"/>
      <c r="Q490"/>
      <c r="R490"/>
    </row>
    <row r="491" spans="3:18" ht="15">
      <c r="C491"/>
      <c r="D491"/>
      <c r="E491"/>
      <c r="F491"/>
      <c r="I491"/>
      <c r="J491"/>
      <c r="K491"/>
      <c r="L491"/>
      <c r="O491"/>
      <c r="P491"/>
      <c r="Q491"/>
      <c r="R491"/>
    </row>
    <row r="492" spans="3:18" ht="15">
      <c r="C492"/>
      <c r="D492"/>
      <c r="E492"/>
      <c r="F492"/>
      <c r="I492"/>
      <c r="J492"/>
      <c r="K492"/>
      <c r="L492"/>
      <c r="O492"/>
      <c r="P492"/>
      <c r="Q492"/>
      <c r="R492"/>
    </row>
    <row r="493" spans="3:18" ht="15">
      <c r="C493"/>
      <c r="D493"/>
      <c r="E493"/>
      <c r="F493"/>
      <c r="I493"/>
      <c r="J493"/>
      <c r="K493"/>
      <c r="L493"/>
      <c r="O493"/>
      <c r="P493"/>
      <c r="Q493"/>
      <c r="R493"/>
    </row>
    <row r="494" spans="3:18" ht="15">
      <c r="C494"/>
      <c r="D494"/>
      <c r="E494"/>
      <c r="F494"/>
      <c r="I494"/>
      <c r="J494"/>
      <c r="K494"/>
      <c r="L494"/>
      <c r="O494"/>
      <c r="P494"/>
      <c r="Q494"/>
      <c r="R494"/>
    </row>
    <row r="495" spans="3:18" ht="15">
      <c r="C495"/>
      <c r="D495"/>
      <c r="E495"/>
      <c r="F495"/>
      <c r="I495"/>
      <c r="J495"/>
      <c r="K495"/>
      <c r="L495"/>
      <c r="O495"/>
      <c r="P495"/>
      <c r="Q495"/>
      <c r="R495"/>
    </row>
    <row r="496" spans="3:18" ht="15">
      <c r="C496"/>
      <c r="D496"/>
      <c r="E496"/>
      <c r="F496"/>
      <c r="I496"/>
      <c r="J496"/>
      <c r="K496"/>
      <c r="L496"/>
      <c r="O496"/>
      <c r="P496"/>
      <c r="Q496"/>
      <c r="R496"/>
    </row>
    <row r="497" spans="3:18" ht="15">
      <c r="C497"/>
      <c r="D497"/>
      <c r="E497"/>
      <c r="F497"/>
      <c r="I497"/>
      <c r="J497"/>
      <c r="K497"/>
      <c r="L497"/>
      <c r="O497"/>
      <c r="P497"/>
      <c r="Q497"/>
      <c r="R497"/>
    </row>
    <row r="498" spans="3:18" ht="15">
      <c r="C498"/>
      <c r="D498"/>
      <c r="E498"/>
      <c r="F498"/>
      <c r="I498"/>
      <c r="J498"/>
      <c r="K498"/>
      <c r="L498"/>
      <c r="O498"/>
      <c r="P498"/>
      <c r="Q498"/>
      <c r="R498"/>
    </row>
    <row r="499" spans="3:18" ht="15">
      <c r="C499"/>
      <c r="D499"/>
      <c r="E499"/>
      <c r="F499"/>
      <c r="I499"/>
      <c r="J499"/>
      <c r="K499"/>
      <c r="L499"/>
      <c r="O499"/>
      <c r="P499"/>
      <c r="Q499"/>
      <c r="R499"/>
    </row>
    <row r="500" spans="3:18" ht="15">
      <c r="C500"/>
      <c r="D500"/>
      <c r="E500"/>
      <c r="F500"/>
      <c r="I500"/>
      <c r="J500"/>
      <c r="K500"/>
      <c r="L500"/>
      <c r="O500"/>
      <c r="P500"/>
      <c r="Q500"/>
      <c r="R500"/>
    </row>
    <row r="501" spans="3:18" ht="15">
      <c r="C501"/>
      <c r="D501"/>
      <c r="E501"/>
      <c r="F501"/>
      <c r="I501"/>
      <c r="J501"/>
      <c r="K501"/>
      <c r="L501"/>
      <c r="O501"/>
      <c r="P501"/>
      <c r="Q501"/>
      <c r="R501"/>
    </row>
    <row r="502" spans="3:18" ht="15">
      <c r="C502"/>
      <c r="D502"/>
      <c r="E502"/>
      <c r="F502"/>
      <c r="I502"/>
      <c r="J502"/>
      <c r="K502"/>
      <c r="L502"/>
      <c r="O502"/>
      <c r="P502"/>
      <c r="Q502"/>
      <c r="R502"/>
    </row>
    <row r="503" spans="3:18" ht="15">
      <c r="C503"/>
      <c r="D503"/>
      <c r="E503"/>
      <c r="F503"/>
      <c r="I503"/>
      <c r="J503"/>
      <c r="K503"/>
      <c r="L503"/>
      <c r="O503"/>
      <c r="P503"/>
      <c r="Q503"/>
      <c r="R503"/>
    </row>
    <row r="504" spans="3:18" ht="15">
      <c r="C504"/>
      <c r="D504"/>
      <c r="E504"/>
      <c r="F504"/>
      <c r="I504"/>
      <c r="J504"/>
      <c r="K504"/>
      <c r="L504"/>
      <c r="O504"/>
      <c r="P504"/>
      <c r="Q504"/>
      <c r="R504"/>
    </row>
    <row r="505" spans="3:18" ht="15">
      <c r="C505"/>
      <c r="D505"/>
      <c r="E505"/>
      <c r="F505"/>
      <c r="I505"/>
      <c r="J505"/>
      <c r="K505"/>
      <c r="L505"/>
      <c r="O505"/>
      <c r="P505"/>
      <c r="Q505"/>
      <c r="R505"/>
    </row>
    <row r="506" spans="3:18" ht="15">
      <c r="C506"/>
      <c r="D506"/>
      <c r="E506"/>
      <c r="F506"/>
      <c r="I506"/>
      <c r="J506"/>
      <c r="K506"/>
      <c r="L506"/>
      <c r="O506"/>
      <c r="P506"/>
      <c r="Q506"/>
      <c r="R506"/>
    </row>
    <row r="507" spans="3:18" ht="15">
      <c r="C507"/>
      <c r="D507"/>
      <c r="E507"/>
      <c r="F507"/>
      <c r="I507"/>
      <c r="J507"/>
      <c r="K507"/>
      <c r="L507"/>
      <c r="O507"/>
      <c r="P507"/>
      <c r="Q507"/>
      <c r="R507"/>
    </row>
    <row r="508" spans="3:18" ht="15">
      <c r="C508"/>
      <c r="D508"/>
      <c r="E508"/>
      <c r="F508"/>
      <c r="I508"/>
      <c r="J508"/>
      <c r="K508"/>
      <c r="L508"/>
      <c r="O508"/>
      <c r="P508"/>
      <c r="Q508"/>
      <c r="R508"/>
    </row>
    <row r="509" spans="3:18" ht="15">
      <c r="C509"/>
      <c r="D509"/>
      <c r="E509"/>
      <c r="F509"/>
      <c r="I509"/>
      <c r="J509"/>
      <c r="K509"/>
      <c r="L509"/>
      <c r="O509"/>
      <c r="P509"/>
      <c r="Q509"/>
      <c r="R509"/>
    </row>
    <row r="510" spans="3:18" ht="15">
      <c r="C510"/>
      <c r="D510"/>
      <c r="E510"/>
      <c r="F510"/>
      <c r="I510"/>
      <c r="J510"/>
      <c r="K510"/>
      <c r="L510"/>
      <c r="O510"/>
      <c r="P510"/>
      <c r="Q510"/>
      <c r="R510"/>
    </row>
    <row r="511" spans="3:18" ht="15">
      <c r="C511"/>
      <c r="D511"/>
      <c r="E511"/>
      <c r="F511"/>
      <c r="I511"/>
      <c r="J511"/>
      <c r="K511"/>
      <c r="L511"/>
      <c r="O511"/>
      <c r="P511"/>
      <c r="Q511"/>
      <c r="R511"/>
    </row>
    <row r="512" spans="3:18" ht="15">
      <c r="C512"/>
      <c r="D512"/>
      <c r="E512"/>
      <c r="F512"/>
      <c r="I512"/>
      <c r="J512"/>
      <c r="K512"/>
      <c r="L512"/>
      <c r="O512"/>
      <c r="P512"/>
      <c r="Q512"/>
      <c r="R512"/>
    </row>
    <row r="513" spans="3:18" ht="15">
      <c r="C513"/>
      <c r="D513"/>
      <c r="E513"/>
      <c r="F513"/>
      <c r="I513"/>
      <c r="J513"/>
      <c r="K513"/>
      <c r="L513"/>
      <c r="O513"/>
      <c r="P513"/>
      <c r="Q513"/>
      <c r="R513"/>
    </row>
    <row r="514" spans="3:18" ht="15">
      <c r="C514"/>
      <c r="D514"/>
      <c r="E514"/>
      <c r="F514"/>
      <c r="I514"/>
      <c r="J514"/>
      <c r="K514"/>
      <c r="L514"/>
      <c r="O514"/>
      <c r="P514"/>
      <c r="Q514"/>
      <c r="R514"/>
    </row>
    <row r="515" spans="3:18" ht="15">
      <c r="C515"/>
      <c r="D515"/>
      <c r="E515"/>
      <c r="F515"/>
      <c r="I515"/>
      <c r="J515"/>
      <c r="K515"/>
      <c r="L515"/>
      <c r="O515"/>
      <c r="P515"/>
      <c r="Q515"/>
      <c r="R515"/>
    </row>
    <row r="516" spans="3:18" ht="15">
      <c r="C516"/>
      <c r="D516"/>
      <c r="E516"/>
      <c r="F516"/>
      <c r="I516"/>
      <c r="J516"/>
      <c r="K516"/>
      <c r="L516"/>
      <c r="O516"/>
      <c r="P516"/>
      <c r="Q516"/>
      <c r="R516"/>
    </row>
    <row r="517" spans="3:18" ht="15">
      <c r="C517"/>
      <c r="D517"/>
      <c r="E517"/>
      <c r="F517"/>
      <c r="I517"/>
      <c r="J517"/>
      <c r="K517"/>
      <c r="L517"/>
      <c r="O517"/>
      <c r="P517"/>
      <c r="Q517"/>
      <c r="R517"/>
    </row>
    <row r="518" spans="3:18" ht="15">
      <c r="C518"/>
      <c r="D518"/>
      <c r="E518"/>
      <c r="F518"/>
      <c r="I518"/>
      <c r="J518"/>
      <c r="K518"/>
      <c r="L518"/>
      <c r="O518"/>
      <c r="P518"/>
      <c r="Q518"/>
      <c r="R518"/>
    </row>
    <row r="519" spans="3:18" ht="15">
      <c r="C519"/>
      <c r="D519"/>
      <c r="E519"/>
      <c r="F519"/>
      <c r="I519"/>
      <c r="J519"/>
      <c r="K519"/>
      <c r="L519"/>
      <c r="O519"/>
      <c r="P519"/>
      <c r="Q519"/>
      <c r="R519"/>
    </row>
    <row r="520" spans="3:18" ht="15">
      <c r="C520"/>
      <c r="D520"/>
      <c r="E520"/>
      <c r="F520"/>
      <c r="I520"/>
      <c r="J520"/>
      <c r="K520"/>
      <c r="L520"/>
      <c r="O520"/>
      <c r="P520"/>
      <c r="Q520"/>
      <c r="R520"/>
    </row>
    <row r="521" spans="3:18" ht="15">
      <c r="C521"/>
      <c r="D521"/>
      <c r="E521"/>
      <c r="F521"/>
      <c r="I521"/>
      <c r="J521"/>
      <c r="K521"/>
      <c r="L521"/>
      <c r="O521"/>
      <c r="P521"/>
      <c r="Q521"/>
      <c r="R521"/>
    </row>
    <row r="522" spans="3:18" ht="15">
      <c r="C522"/>
      <c r="D522"/>
      <c r="E522"/>
      <c r="F522"/>
      <c r="I522"/>
      <c r="J522"/>
      <c r="K522"/>
      <c r="L522"/>
      <c r="O522"/>
      <c r="P522"/>
      <c r="Q522"/>
      <c r="R522"/>
    </row>
    <row r="523" spans="3:18" ht="15">
      <c r="C523"/>
      <c r="D523"/>
      <c r="E523"/>
      <c r="F523"/>
      <c r="I523"/>
      <c r="J523"/>
      <c r="K523"/>
      <c r="L523"/>
      <c r="O523"/>
      <c r="P523"/>
      <c r="Q523"/>
      <c r="R523"/>
    </row>
    <row r="524" spans="3:18" ht="15">
      <c r="C524"/>
      <c r="D524"/>
      <c r="E524"/>
      <c r="F524"/>
      <c r="I524"/>
      <c r="J524"/>
      <c r="K524"/>
      <c r="L524"/>
      <c r="O524"/>
      <c r="P524"/>
      <c r="Q524"/>
      <c r="R524"/>
    </row>
    <row r="525" spans="3:18" ht="15">
      <c r="C525"/>
      <c r="D525"/>
      <c r="E525"/>
      <c r="F525"/>
      <c r="I525"/>
      <c r="J525"/>
      <c r="K525"/>
      <c r="L525"/>
      <c r="O525"/>
      <c r="P525"/>
      <c r="Q525"/>
      <c r="R525"/>
    </row>
    <row r="526" spans="3:18" ht="15">
      <c r="C526"/>
      <c r="D526"/>
      <c r="E526"/>
      <c r="F526"/>
      <c r="I526"/>
      <c r="J526"/>
      <c r="K526"/>
      <c r="L526"/>
      <c r="O526"/>
      <c r="P526"/>
      <c r="Q526"/>
      <c r="R526"/>
    </row>
    <row r="527" spans="3:18" ht="15">
      <c r="C527"/>
      <c r="D527"/>
      <c r="E527"/>
      <c r="F527"/>
      <c r="I527"/>
      <c r="J527"/>
      <c r="K527"/>
      <c r="L527"/>
      <c r="O527"/>
      <c r="P527"/>
      <c r="Q527"/>
      <c r="R527"/>
    </row>
    <row r="528" spans="3:18" ht="15">
      <c r="C528"/>
      <c r="D528"/>
      <c r="E528"/>
      <c r="F528"/>
      <c r="I528"/>
      <c r="J528"/>
      <c r="K528"/>
      <c r="L528"/>
      <c r="O528"/>
      <c r="P528"/>
      <c r="Q528"/>
      <c r="R528"/>
    </row>
    <row r="529" spans="3:18" ht="15">
      <c r="C529"/>
      <c r="D529"/>
      <c r="E529"/>
      <c r="F529"/>
      <c r="I529"/>
      <c r="J529"/>
      <c r="K529"/>
      <c r="L529"/>
      <c r="O529"/>
      <c r="P529"/>
      <c r="Q529"/>
      <c r="R529"/>
    </row>
    <row r="530" spans="3:18" ht="15">
      <c r="C530"/>
      <c r="D530"/>
      <c r="E530"/>
      <c r="F530"/>
      <c r="I530"/>
      <c r="J530"/>
      <c r="K530"/>
      <c r="L530"/>
      <c r="O530"/>
      <c r="P530"/>
      <c r="Q530"/>
      <c r="R530"/>
    </row>
    <row r="531" spans="3:18" ht="15">
      <c r="C531"/>
      <c r="D531"/>
      <c r="E531"/>
      <c r="F531"/>
      <c r="I531"/>
      <c r="J531"/>
      <c r="K531"/>
      <c r="L531"/>
      <c r="O531"/>
      <c r="P531"/>
      <c r="Q531"/>
      <c r="R531"/>
    </row>
    <row r="532" spans="3:18" ht="15">
      <c r="C532"/>
      <c r="D532"/>
      <c r="E532"/>
      <c r="F532"/>
      <c r="I532"/>
      <c r="J532"/>
      <c r="K532"/>
      <c r="L532"/>
      <c r="O532"/>
      <c r="P532"/>
      <c r="Q532"/>
      <c r="R532"/>
    </row>
    <row r="533" spans="3:18" ht="15">
      <c r="C533"/>
      <c r="D533"/>
      <c r="E533"/>
      <c r="F533"/>
      <c r="I533"/>
      <c r="J533"/>
      <c r="K533"/>
      <c r="L533"/>
    </row>
    <row r="534" spans="3:18" ht="15">
      <c r="C534"/>
      <c r="D534"/>
      <c r="E534"/>
      <c r="F534"/>
      <c r="I534"/>
      <c r="J534"/>
      <c r="K534"/>
      <c r="L534"/>
    </row>
    <row r="535" spans="3:18" ht="15">
      <c r="C535"/>
      <c r="D535"/>
      <c r="E535"/>
      <c r="F535"/>
      <c r="I535"/>
      <c r="J535"/>
      <c r="K535"/>
      <c r="L535"/>
    </row>
    <row r="536" spans="3:18" ht="15">
      <c r="C536"/>
      <c r="D536"/>
      <c r="E536"/>
      <c r="F536"/>
      <c r="I536"/>
      <c r="J536"/>
      <c r="K536"/>
      <c r="L536"/>
    </row>
    <row r="537" spans="3:18" ht="15">
      <c r="C537"/>
      <c r="D537"/>
      <c r="E537"/>
      <c r="F537"/>
      <c r="I537"/>
      <c r="J537"/>
      <c r="K537"/>
      <c r="L537"/>
    </row>
    <row r="538" spans="3:18" ht="15">
      <c r="C538"/>
      <c r="D538"/>
      <c r="E538"/>
      <c r="F538"/>
      <c r="I538"/>
      <c r="J538"/>
      <c r="K538"/>
      <c r="L538"/>
    </row>
    <row r="539" spans="3:18" ht="15">
      <c r="C539"/>
      <c r="D539"/>
      <c r="E539"/>
      <c r="F539"/>
      <c r="I539"/>
      <c r="J539"/>
      <c r="K539"/>
      <c r="L539"/>
    </row>
    <row r="540" spans="3:18" ht="15">
      <c r="C540"/>
      <c r="D540"/>
      <c r="E540"/>
      <c r="F540"/>
      <c r="I540"/>
      <c r="J540"/>
      <c r="K540"/>
      <c r="L540"/>
    </row>
    <row r="541" spans="3:18" ht="15">
      <c r="C541"/>
      <c r="D541"/>
      <c r="E541"/>
      <c r="F541"/>
      <c r="I541"/>
      <c r="J541"/>
      <c r="K541"/>
      <c r="L541"/>
    </row>
    <row r="542" spans="3:18" ht="15">
      <c r="C542"/>
      <c r="D542"/>
      <c r="E542"/>
      <c r="F542"/>
      <c r="I542"/>
      <c r="J542"/>
      <c r="K542"/>
      <c r="L542"/>
    </row>
    <row r="543" spans="3:18" ht="15">
      <c r="C543"/>
      <c r="D543"/>
      <c r="E543"/>
      <c r="F543"/>
      <c r="I543"/>
      <c r="J543"/>
      <c r="K543"/>
      <c r="L543"/>
    </row>
    <row r="544" spans="3:18" ht="15">
      <c r="C544"/>
      <c r="D544"/>
      <c r="E544"/>
      <c r="F544"/>
      <c r="I544"/>
      <c r="J544"/>
      <c r="K544"/>
      <c r="L544"/>
    </row>
    <row r="545" spans="3:12" ht="15">
      <c r="C545"/>
      <c r="D545"/>
      <c r="E545"/>
      <c r="F545"/>
      <c r="I545"/>
      <c r="J545"/>
      <c r="K545"/>
      <c r="L545"/>
    </row>
    <row r="546" spans="3:12" ht="15">
      <c r="C546"/>
      <c r="D546"/>
      <c r="E546"/>
      <c r="F546"/>
      <c r="I546"/>
      <c r="J546"/>
      <c r="K546"/>
      <c r="L546"/>
    </row>
    <row r="547" spans="3:12" ht="15">
      <c r="C547"/>
      <c r="D547"/>
      <c r="E547"/>
      <c r="F547"/>
      <c r="I547"/>
      <c r="J547"/>
      <c r="K547"/>
      <c r="L547"/>
    </row>
    <row r="548" spans="3:12" ht="15">
      <c r="C548"/>
      <c r="D548"/>
      <c r="E548"/>
      <c r="F548"/>
      <c r="I548"/>
      <c r="J548"/>
      <c r="K548"/>
      <c r="L548"/>
    </row>
    <row r="549" spans="3:12" ht="15">
      <c r="C549"/>
      <c r="D549"/>
      <c r="E549"/>
      <c r="F549"/>
      <c r="I549"/>
      <c r="J549"/>
      <c r="K549"/>
      <c r="L549"/>
    </row>
    <row r="550" spans="3:12" ht="15">
      <c r="C550"/>
      <c r="D550"/>
      <c r="E550"/>
      <c r="F550"/>
      <c r="I550"/>
      <c r="J550"/>
      <c r="K550"/>
      <c r="L550"/>
    </row>
    <row r="551" spans="3:12" ht="15">
      <c r="C551"/>
      <c r="D551"/>
      <c r="E551"/>
      <c r="F551"/>
      <c r="I551"/>
      <c r="J551"/>
      <c r="K551"/>
      <c r="L551"/>
    </row>
    <row r="552" spans="3:12" ht="15">
      <c r="C552"/>
      <c r="D552"/>
      <c r="E552"/>
      <c r="F552"/>
      <c r="I552"/>
      <c r="J552"/>
      <c r="K552"/>
      <c r="L552"/>
    </row>
    <row r="553" spans="3:12" ht="15">
      <c r="C553"/>
      <c r="D553"/>
      <c r="E553"/>
      <c r="F553"/>
      <c r="I553"/>
      <c r="J553"/>
      <c r="K553"/>
      <c r="L553"/>
    </row>
    <row r="554" spans="3:12" ht="15">
      <c r="C554"/>
      <c r="D554"/>
      <c r="E554"/>
      <c r="F554"/>
      <c r="I554"/>
      <c r="J554"/>
      <c r="K554"/>
      <c r="L554"/>
    </row>
    <row r="555" spans="3:12" ht="15">
      <c r="C555"/>
      <c r="D555"/>
      <c r="E555"/>
      <c r="F555"/>
      <c r="I555"/>
      <c r="J555"/>
      <c r="K555"/>
      <c r="L555"/>
    </row>
    <row r="556" spans="3:12" ht="15">
      <c r="C556"/>
      <c r="D556"/>
      <c r="E556"/>
      <c r="F556"/>
      <c r="I556"/>
      <c r="J556"/>
      <c r="K556"/>
      <c r="L556"/>
    </row>
    <row r="557" spans="3:12" ht="15">
      <c r="C557"/>
      <c r="D557"/>
      <c r="E557"/>
      <c r="F557"/>
      <c r="I557"/>
      <c r="J557"/>
      <c r="K557"/>
      <c r="L557"/>
    </row>
    <row r="558" spans="3:12" ht="15">
      <c r="C558"/>
      <c r="D558"/>
      <c r="E558"/>
      <c r="F558"/>
      <c r="I558"/>
      <c r="J558"/>
      <c r="K558"/>
      <c r="L558"/>
    </row>
    <row r="559" spans="3:12" ht="15">
      <c r="C559"/>
      <c r="D559"/>
      <c r="E559"/>
      <c r="F559"/>
      <c r="I559"/>
      <c r="J559"/>
      <c r="K559"/>
      <c r="L559"/>
    </row>
    <row r="560" spans="3:12" ht="15">
      <c r="C560"/>
      <c r="D560"/>
      <c r="E560"/>
      <c r="F560"/>
      <c r="I560"/>
      <c r="J560"/>
      <c r="K560"/>
      <c r="L560"/>
    </row>
    <row r="561" spans="3:12" ht="15">
      <c r="C561"/>
      <c r="D561"/>
      <c r="E561"/>
      <c r="F561"/>
      <c r="I561"/>
      <c r="J561"/>
      <c r="K561"/>
      <c r="L561"/>
    </row>
    <row r="562" spans="3:12" ht="15">
      <c r="C562"/>
      <c r="D562"/>
      <c r="E562"/>
      <c r="F562"/>
      <c r="I562"/>
      <c r="J562"/>
      <c r="K562"/>
      <c r="L562"/>
    </row>
    <row r="563" spans="3:12" ht="15">
      <c r="C563"/>
      <c r="D563"/>
      <c r="E563"/>
      <c r="F563"/>
      <c r="I563"/>
      <c r="J563"/>
      <c r="K563"/>
      <c r="L563"/>
    </row>
    <row r="564" spans="3:12" ht="15">
      <c r="C564"/>
      <c r="D564"/>
      <c r="E564"/>
      <c r="F564"/>
      <c r="I564"/>
      <c r="J564"/>
      <c r="K564"/>
      <c r="L564"/>
    </row>
    <row r="565" spans="3:12" ht="15">
      <c r="C565"/>
      <c r="D565"/>
      <c r="E565"/>
      <c r="F565"/>
      <c r="I565"/>
      <c r="J565"/>
      <c r="K565"/>
      <c r="L565"/>
    </row>
    <row r="566" spans="3:12" ht="15">
      <c r="C566"/>
      <c r="D566"/>
      <c r="E566"/>
      <c r="F566"/>
      <c r="I566"/>
      <c r="J566"/>
      <c r="K566"/>
      <c r="L566"/>
    </row>
    <row r="567" spans="3:12" ht="15">
      <c r="C567"/>
      <c r="D567"/>
      <c r="E567"/>
      <c r="F567"/>
      <c r="I567"/>
      <c r="J567"/>
      <c r="K567"/>
      <c r="L567"/>
    </row>
    <row r="568" spans="3:12" ht="15">
      <c r="C568"/>
      <c r="D568"/>
      <c r="E568"/>
      <c r="F568"/>
      <c r="I568"/>
      <c r="J568"/>
      <c r="K568"/>
      <c r="L568"/>
    </row>
    <row r="569" spans="3:12" ht="15">
      <c r="C569"/>
      <c r="D569"/>
      <c r="E569"/>
      <c r="F569"/>
      <c r="I569"/>
      <c r="J569"/>
      <c r="K569"/>
      <c r="L569"/>
    </row>
    <row r="570" spans="3:12" ht="15">
      <c r="C570"/>
      <c r="D570"/>
      <c r="E570"/>
      <c r="F570"/>
      <c r="I570"/>
      <c r="J570"/>
      <c r="K570"/>
      <c r="L570"/>
    </row>
    <row r="571" spans="3:12" ht="15">
      <c r="C571"/>
      <c r="D571"/>
      <c r="E571"/>
      <c r="F571"/>
      <c r="I571"/>
      <c r="J571"/>
      <c r="K571"/>
      <c r="L571"/>
    </row>
    <row r="572" spans="3:12" ht="15">
      <c r="C572"/>
      <c r="D572"/>
      <c r="E572"/>
      <c r="F572"/>
      <c r="I572"/>
      <c r="J572"/>
      <c r="K572"/>
      <c r="L572"/>
    </row>
    <row r="573" spans="3:12" ht="15">
      <c r="C573"/>
      <c r="D573"/>
      <c r="E573"/>
      <c r="F573"/>
      <c r="I573"/>
      <c r="J573"/>
      <c r="K573"/>
      <c r="L573"/>
    </row>
    <row r="574" spans="3:12" ht="15">
      <c r="C574"/>
      <c r="D574"/>
      <c r="E574"/>
      <c r="F574"/>
      <c r="I574"/>
      <c r="J574"/>
      <c r="K574"/>
      <c r="L574"/>
    </row>
    <row r="575" spans="3:12" ht="15">
      <c r="C575"/>
      <c r="D575"/>
      <c r="E575"/>
      <c r="F575"/>
      <c r="I575"/>
      <c r="J575"/>
      <c r="K575"/>
      <c r="L575"/>
    </row>
    <row r="576" spans="3:12" ht="15">
      <c r="C576"/>
      <c r="D576"/>
      <c r="E576"/>
      <c r="F576"/>
      <c r="I576"/>
      <c r="J576"/>
      <c r="K576"/>
      <c r="L576"/>
    </row>
    <row r="577" spans="3:12" ht="15">
      <c r="C577"/>
      <c r="D577"/>
      <c r="E577"/>
      <c r="F577"/>
      <c r="I577"/>
      <c r="J577"/>
      <c r="K577"/>
      <c r="L577"/>
    </row>
    <row r="578" spans="3:12" ht="15">
      <c r="C578"/>
      <c r="D578"/>
      <c r="E578"/>
      <c r="F578"/>
      <c r="I578"/>
      <c r="J578"/>
      <c r="K578"/>
      <c r="L578"/>
    </row>
    <row r="579" spans="3:12" ht="15">
      <c r="C579"/>
      <c r="D579"/>
      <c r="E579"/>
      <c r="F579"/>
      <c r="I579"/>
      <c r="J579"/>
      <c r="K579"/>
      <c r="L579"/>
    </row>
    <row r="580" spans="3:12" ht="15">
      <c r="C580"/>
      <c r="D580"/>
      <c r="E580"/>
      <c r="F580"/>
      <c r="I580"/>
      <c r="J580"/>
      <c r="K580"/>
      <c r="L580"/>
    </row>
    <row r="581" spans="3:12" ht="15">
      <c r="C581"/>
      <c r="D581"/>
      <c r="E581"/>
      <c r="F581"/>
      <c r="I581"/>
      <c r="J581"/>
      <c r="K581"/>
      <c r="L581"/>
    </row>
    <row r="582" spans="3:12" ht="15">
      <c r="C582"/>
      <c r="D582"/>
      <c r="E582"/>
      <c r="F582"/>
      <c r="I582"/>
      <c r="J582"/>
      <c r="K582"/>
      <c r="L582"/>
    </row>
    <row r="583" spans="3:12" ht="15">
      <c r="C583"/>
      <c r="D583"/>
      <c r="E583"/>
      <c r="F583"/>
      <c r="I583"/>
      <c r="J583"/>
      <c r="K583"/>
      <c r="L583"/>
    </row>
    <row r="584" spans="3:12" ht="15">
      <c r="C584"/>
      <c r="D584"/>
      <c r="E584"/>
      <c r="F584"/>
      <c r="I584"/>
      <c r="J584"/>
      <c r="K584"/>
      <c r="L584"/>
    </row>
    <row r="585" spans="3:12" ht="15">
      <c r="C585"/>
      <c r="D585"/>
      <c r="E585"/>
      <c r="F585"/>
      <c r="I585"/>
      <c r="J585"/>
      <c r="K585"/>
      <c r="L585"/>
    </row>
    <row r="586" spans="3:12" ht="15">
      <c r="C586"/>
      <c r="D586"/>
      <c r="E586"/>
      <c r="F586"/>
      <c r="I586"/>
      <c r="J586"/>
      <c r="K586"/>
      <c r="L586"/>
    </row>
    <row r="587" spans="3:12" ht="15">
      <c r="C587"/>
      <c r="D587"/>
      <c r="E587"/>
      <c r="F587"/>
      <c r="I587"/>
      <c r="J587"/>
      <c r="K587"/>
      <c r="L587"/>
    </row>
    <row r="588" spans="3:12" ht="15">
      <c r="C588"/>
      <c r="D588"/>
      <c r="E588"/>
      <c r="F588"/>
      <c r="I588"/>
      <c r="J588"/>
      <c r="K588"/>
      <c r="L588"/>
    </row>
    <row r="589" spans="3:12" ht="15">
      <c r="C589"/>
      <c r="D589"/>
      <c r="E589"/>
      <c r="F589"/>
      <c r="I589"/>
      <c r="J589"/>
      <c r="K589"/>
      <c r="L589"/>
    </row>
    <row r="590" spans="3:12" ht="15">
      <c r="C590"/>
      <c r="D590"/>
      <c r="E590"/>
      <c r="F590"/>
      <c r="I590"/>
      <c r="J590"/>
      <c r="K590"/>
      <c r="L590"/>
    </row>
    <row r="591" spans="3:12" ht="15">
      <c r="C591"/>
      <c r="D591"/>
      <c r="E591"/>
      <c r="F591"/>
      <c r="I591"/>
      <c r="J591"/>
      <c r="K591"/>
      <c r="L591"/>
    </row>
    <row r="592" spans="3:12" ht="15">
      <c r="C592"/>
      <c r="D592"/>
      <c r="E592"/>
      <c r="F592"/>
      <c r="I592"/>
      <c r="J592"/>
      <c r="K592"/>
      <c r="L592"/>
    </row>
    <row r="593" spans="3:12" ht="15">
      <c r="C593"/>
      <c r="D593"/>
      <c r="E593"/>
      <c r="F593"/>
      <c r="I593"/>
      <c r="J593"/>
      <c r="K593"/>
      <c r="L593"/>
    </row>
    <row r="594" spans="3:12" ht="15">
      <c r="C594"/>
      <c r="D594"/>
      <c r="E594"/>
      <c r="F594"/>
      <c r="I594"/>
      <c r="J594"/>
      <c r="K594"/>
      <c r="L594"/>
    </row>
    <row r="595" spans="3:12" ht="15">
      <c r="C595"/>
      <c r="D595"/>
      <c r="E595"/>
      <c r="F595"/>
      <c r="I595"/>
      <c r="J595"/>
      <c r="K595"/>
      <c r="L595"/>
    </row>
    <row r="596" spans="3:12" ht="15">
      <c r="C596"/>
      <c r="D596"/>
      <c r="E596"/>
      <c r="F596"/>
      <c r="I596"/>
      <c r="J596"/>
      <c r="K596"/>
      <c r="L596"/>
    </row>
    <row r="597" spans="3:12" ht="15">
      <c r="C597"/>
      <c r="D597"/>
      <c r="E597"/>
      <c r="F597"/>
      <c r="I597"/>
      <c r="J597"/>
      <c r="K597"/>
      <c r="L597"/>
    </row>
    <row r="598" spans="3:12" ht="15">
      <c r="C598"/>
      <c r="D598"/>
      <c r="E598"/>
      <c r="F598"/>
      <c r="I598"/>
      <c r="J598"/>
      <c r="K598"/>
      <c r="L598"/>
    </row>
    <row r="599" spans="3:12" ht="15">
      <c r="C599"/>
      <c r="D599"/>
      <c r="E599"/>
      <c r="F599"/>
      <c r="I599"/>
      <c r="J599"/>
      <c r="K599"/>
      <c r="L599"/>
    </row>
    <row r="600" spans="3:12" ht="15">
      <c r="C600"/>
      <c r="D600"/>
      <c r="E600"/>
      <c r="F600"/>
      <c r="I600"/>
      <c r="J600"/>
      <c r="K600"/>
      <c r="L600"/>
    </row>
    <row r="601" spans="3:12" ht="15">
      <c r="C601"/>
      <c r="D601"/>
      <c r="E601"/>
      <c r="F601"/>
      <c r="I601"/>
      <c r="J601"/>
      <c r="K601"/>
      <c r="L601"/>
    </row>
    <row r="602" spans="3:12" ht="15">
      <c r="C602"/>
      <c r="D602"/>
      <c r="E602"/>
      <c r="F602"/>
      <c r="I602"/>
      <c r="J602"/>
      <c r="K602"/>
      <c r="L602"/>
    </row>
    <row r="603" spans="3:12" ht="15">
      <c r="C603"/>
      <c r="D603"/>
      <c r="E603"/>
      <c r="F603"/>
      <c r="I603"/>
      <c r="J603"/>
      <c r="K603"/>
      <c r="L603"/>
    </row>
    <row r="604" spans="3:12" ht="15">
      <c r="C604"/>
      <c r="D604"/>
      <c r="E604"/>
      <c r="F604"/>
      <c r="I604"/>
      <c r="J604"/>
      <c r="K604"/>
      <c r="L604"/>
    </row>
    <row r="605" spans="3:12" ht="15">
      <c r="C605"/>
      <c r="D605"/>
      <c r="E605"/>
      <c r="F605"/>
      <c r="I605"/>
      <c r="J605"/>
      <c r="K605"/>
      <c r="L605"/>
    </row>
    <row r="606" spans="3:12" ht="15">
      <c r="C606"/>
      <c r="D606"/>
      <c r="E606"/>
      <c r="F606"/>
      <c r="I606"/>
      <c r="J606"/>
      <c r="K606"/>
      <c r="L606"/>
    </row>
    <row r="607" spans="3:12" ht="15">
      <c r="C607"/>
      <c r="D607"/>
      <c r="E607"/>
      <c r="F607"/>
      <c r="I607"/>
      <c r="J607"/>
      <c r="K607"/>
      <c r="L607"/>
    </row>
    <row r="608" spans="3:12" ht="15">
      <c r="C608"/>
      <c r="D608"/>
      <c r="E608"/>
      <c r="F608"/>
      <c r="I608"/>
      <c r="J608"/>
      <c r="K608"/>
      <c r="L608"/>
    </row>
    <row r="609" spans="3:12" ht="15">
      <c r="C609"/>
      <c r="D609"/>
      <c r="E609"/>
      <c r="F609"/>
      <c r="I609"/>
      <c r="J609"/>
      <c r="K609"/>
      <c r="L609"/>
    </row>
    <row r="610" spans="3:12" ht="15">
      <c r="C610"/>
      <c r="D610"/>
      <c r="E610"/>
      <c r="F610"/>
      <c r="I610"/>
      <c r="J610"/>
      <c r="K610"/>
      <c r="L610"/>
    </row>
    <row r="611" spans="3:12" ht="15">
      <c r="C611"/>
      <c r="D611"/>
      <c r="E611"/>
      <c r="F611"/>
      <c r="I611"/>
      <c r="J611"/>
      <c r="K611"/>
      <c r="L611"/>
    </row>
    <row r="612" spans="3:12" ht="15">
      <c r="C612"/>
      <c r="D612"/>
      <c r="E612"/>
      <c r="F612"/>
      <c r="I612"/>
      <c r="J612"/>
      <c r="K612"/>
      <c r="L612"/>
    </row>
    <row r="613" spans="3:12" ht="15">
      <c r="C613"/>
      <c r="D613"/>
      <c r="E613"/>
      <c r="F613"/>
      <c r="I613"/>
      <c r="J613"/>
      <c r="K613"/>
      <c r="L613"/>
    </row>
    <row r="614" spans="3:12" ht="15">
      <c r="C614"/>
      <c r="D614"/>
      <c r="E614"/>
      <c r="F614"/>
      <c r="I614"/>
      <c r="J614"/>
      <c r="K614"/>
      <c r="L614"/>
    </row>
    <row r="615" spans="3:12" ht="15">
      <c r="C615"/>
      <c r="D615"/>
      <c r="E615"/>
      <c r="F615"/>
      <c r="I615"/>
      <c r="J615"/>
      <c r="K615"/>
      <c r="L615"/>
    </row>
    <row r="616" spans="3:12" ht="15">
      <c r="C616"/>
      <c r="D616"/>
      <c r="E616"/>
      <c r="F616"/>
      <c r="I616"/>
      <c r="J616"/>
      <c r="K616"/>
      <c r="L616"/>
    </row>
    <row r="617" spans="3:12" ht="15">
      <c r="C617"/>
      <c r="D617"/>
      <c r="E617"/>
      <c r="F617"/>
      <c r="I617"/>
      <c r="J617"/>
      <c r="K617"/>
      <c r="L617"/>
    </row>
    <row r="618" spans="3:12" ht="15">
      <c r="C618"/>
      <c r="D618"/>
      <c r="E618"/>
      <c r="F618"/>
      <c r="I618"/>
      <c r="J618"/>
      <c r="K618"/>
      <c r="L618"/>
    </row>
    <row r="619" spans="3:12" ht="15">
      <c r="C619"/>
      <c r="D619"/>
      <c r="E619"/>
      <c r="F619"/>
      <c r="I619"/>
      <c r="J619"/>
      <c r="K619"/>
      <c r="L619"/>
    </row>
    <row r="620" spans="3:12" ht="15">
      <c r="C620"/>
      <c r="D620"/>
      <c r="E620"/>
      <c r="F620"/>
      <c r="I620"/>
      <c r="J620"/>
      <c r="K620"/>
      <c r="L620"/>
    </row>
    <row r="621" spans="3:12" ht="15">
      <c r="C621"/>
      <c r="D621"/>
      <c r="E621"/>
      <c r="F621"/>
      <c r="I621"/>
      <c r="J621"/>
      <c r="K621"/>
      <c r="L621"/>
    </row>
    <row r="622" spans="3:12" ht="15">
      <c r="C622"/>
      <c r="D622"/>
      <c r="E622"/>
      <c r="F622"/>
      <c r="I622"/>
      <c r="J622"/>
      <c r="K622"/>
      <c r="L622"/>
    </row>
    <row r="623" spans="3:12" ht="15">
      <c r="C623"/>
      <c r="D623"/>
      <c r="E623"/>
      <c r="F623"/>
      <c r="I623"/>
      <c r="J623"/>
      <c r="K623"/>
      <c r="L623"/>
    </row>
    <row r="624" spans="3:12" ht="15">
      <c r="C624"/>
      <c r="D624"/>
      <c r="E624"/>
      <c r="F624"/>
      <c r="I624"/>
      <c r="J624"/>
      <c r="K624"/>
      <c r="L624"/>
    </row>
    <row r="625" spans="3:12" ht="15">
      <c r="C625"/>
      <c r="D625"/>
      <c r="E625"/>
      <c r="F625"/>
      <c r="I625"/>
      <c r="J625"/>
      <c r="K625"/>
      <c r="L625"/>
    </row>
    <row r="626" spans="3:12" ht="15">
      <c r="C626"/>
      <c r="D626"/>
      <c r="E626"/>
      <c r="F626"/>
      <c r="I626"/>
      <c r="J626"/>
      <c r="K626"/>
      <c r="L626"/>
    </row>
    <row r="627" spans="3:12" ht="15">
      <c r="C627"/>
      <c r="D627"/>
      <c r="E627"/>
      <c r="F627"/>
      <c r="I627"/>
      <c r="J627"/>
      <c r="K627"/>
      <c r="L627"/>
    </row>
    <row r="628" spans="3:12" ht="15">
      <c r="C628"/>
      <c r="D628"/>
      <c r="E628"/>
      <c r="F628"/>
      <c r="I628"/>
      <c r="J628"/>
      <c r="K628"/>
      <c r="L628"/>
    </row>
    <row r="629" spans="3:12" ht="15">
      <c r="C629"/>
      <c r="D629"/>
      <c r="E629"/>
      <c r="F629"/>
      <c r="I629"/>
      <c r="J629"/>
      <c r="K629"/>
      <c r="L629"/>
    </row>
    <row r="630" spans="3:12" ht="15">
      <c r="C630"/>
      <c r="D630"/>
      <c r="E630"/>
      <c r="F630"/>
      <c r="I630"/>
      <c r="J630"/>
      <c r="K630"/>
      <c r="L630"/>
    </row>
    <row r="631" spans="3:12" ht="15">
      <c r="C631"/>
      <c r="D631"/>
      <c r="E631"/>
      <c r="F631"/>
      <c r="I631"/>
      <c r="J631"/>
      <c r="K631"/>
      <c r="L631"/>
    </row>
    <row r="632" spans="3:12" ht="15">
      <c r="C632"/>
      <c r="D632"/>
      <c r="E632"/>
      <c r="F632"/>
      <c r="I632"/>
      <c r="J632"/>
      <c r="K632"/>
      <c r="L632"/>
    </row>
    <row r="633" spans="3:12" ht="15">
      <c r="C633"/>
      <c r="D633"/>
      <c r="E633"/>
      <c r="F633"/>
      <c r="I633"/>
      <c r="J633"/>
      <c r="K633"/>
      <c r="L633"/>
    </row>
    <row r="634" spans="3:12" ht="15">
      <c r="C634"/>
      <c r="D634"/>
      <c r="E634"/>
      <c r="F634"/>
      <c r="I634"/>
      <c r="J634"/>
      <c r="K634"/>
      <c r="L634"/>
    </row>
    <row r="635" spans="3:12" ht="15">
      <c r="C635"/>
      <c r="D635"/>
      <c r="E635"/>
      <c r="F635"/>
      <c r="I635"/>
      <c r="J635"/>
      <c r="K635"/>
      <c r="L635"/>
    </row>
    <row r="636" spans="3:12" ht="15">
      <c r="C636"/>
      <c r="D636"/>
      <c r="E636"/>
      <c r="F636"/>
      <c r="I636"/>
      <c r="J636"/>
      <c r="K636"/>
      <c r="L636"/>
    </row>
    <row r="637" spans="3:12" ht="15">
      <c r="C637"/>
      <c r="D637"/>
      <c r="E637"/>
      <c r="F637"/>
      <c r="I637"/>
      <c r="J637"/>
      <c r="K637"/>
      <c r="L637"/>
    </row>
    <row r="638" spans="3:12" ht="15">
      <c r="C638"/>
      <c r="D638"/>
      <c r="E638"/>
      <c r="F638"/>
      <c r="I638"/>
      <c r="J638"/>
      <c r="K638"/>
      <c r="L638"/>
    </row>
    <row r="639" spans="3:12" ht="15">
      <c r="C639"/>
      <c r="D639"/>
      <c r="E639"/>
      <c r="F639"/>
      <c r="I639"/>
      <c r="J639"/>
      <c r="K639"/>
      <c r="L639"/>
    </row>
    <row r="640" spans="3:12" ht="15">
      <c r="C640"/>
      <c r="D640"/>
      <c r="E640"/>
      <c r="F640"/>
      <c r="I640"/>
      <c r="J640"/>
      <c r="K640"/>
      <c r="L640"/>
    </row>
    <row r="641" spans="3:12" ht="15">
      <c r="C641"/>
      <c r="D641"/>
      <c r="E641"/>
      <c r="F641"/>
      <c r="I641"/>
      <c r="J641"/>
      <c r="K641"/>
      <c r="L641"/>
    </row>
    <row r="642" spans="3:12" ht="15">
      <c r="C642"/>
      <c r="D642"/>
      <c r="E642"/>
      <c r="F642"/>
      <c r="I642"/>
      <c r="J642"/>
      <c r="K642"/>
      <c r="L642"/>
    </row>
    <row r="643" spans="3:12" ht="15">
      <c r="C643"/>
      <c r="D643"/>
      <c r="E643"/>
      <c r="F643"/>
      <c r="I643"/>
      <c r="J643"/>
      <c r="K643"/>
      <c r="L643"/>
    </row>
    <row r="644" spans="3:12" ht="15">
      <c r="C644"/>
      <c r="D644"/>
      <c r="E644"/>
      <c r="F644"/>
      <c r="I644"/>
      <c r="J644"/>
      <c r="K644"/>
      <c r="L644"/>
    </row>
    <row r="645" spans="3:12" ht="15">
      <c r="C645"/>
      <c r="D645"/>
      <c r="E645"/>
      <c r="F645"/>
      <c r="I645"/>
      <c r="J645"/>
      <c r="K645"/>
      <c r="L645"/>
    </row>
    <row r="646" spans="3:12" ht="15">
      <c r="C646"/>
      <c r="D646"/>
      <c r="E646"/>
      <c r="F646"/>
      <c r="I646"/>
      <c r="J646"/>
      <c r="K646"/>
      <c r="L646"/>
    </row>
    <row r="647" spans="3:12" ht="15">
      <c r="C647"/>
      <c r="D647"/>
      <c r="E647"/>
      <c r="F647"/>
      <c r="I647"/>
      <c r="J647"/>
      <c r="K647"/>
      <c r="L647"/>
    </row>
    <row r="648" spans="3:12" ht="15">
      <c r="C648"/>
      <c r="D648"/>
      <c r="E648"/>
      <c r="F648"/>
      <c r="I648"/>
      <c r="J648"/>
      <c r="K648"/>
      <c r="L648"/>
    </row>
    <row r="649" spans="3:12" ht="15">
      <c r="C649"/>
      <c r="D649"/>
      <c r="E649"/>
      <c r="F649"/>
      <c r="I649"/>
      <c r="J649"/>
      <c r="K649"/>
      <c r="L649"/>
    </row>
    <row r="650" spans="3:12" ht="15">
      <c r="C650"/>
      <c r="D650"/>
      <c r="E650"/>
      <c r="F650"/>
      <c r="I650"/>
      <c r="J650"/>
      <c r="K650"/>
      <c r="L650"/>
    </row>
    <row r="651" spans="3:12" ht="15">
      <c r="C651"/>
      <c r="D651"/>
      <c r="E651"/>
      <c r="F651"/>
      <c r="I651"/>
      <c r="J651"/>
      <c r="K651"/>
      <c r="L651"/>
    </row>
    <row r="652" spans="3:12" ht="15">
      <c r="C652"/>
      <c r="D652"/>
      <c r="E652"/>
      <c r="F652"/>
      <c r="I652"/>
      <c r="J652"/>
      <c r="K652"/>
      <c r="L652"/>
    </row>
    <row r="653" spans="3:12" ht="15">
      <c r="C653"/>
      <c r="D653"/>
      <c r="E653"/>
      <c r="F653"/>
      <c r="I653"/>
      <c r="J653"/>
      <c r="K653"/>
      <c r="L653"/>
    </row>
    <row r="654" spans="3:12" ht="15">
      <c r="C654"/>
      <c r="D654"/>
      <c r="E654"/>
      <c r="F654"/>
      <c r="I654"/>
      <c r="J654"/>
      <c r="K654"/>
      <c r="L654"/>
    </row>
    <row r="655" spans="3:12" ht="15">
      <c r="C655"/>
      <c r="D655"/>
      <c r="E655"/>
      <c r="F655"/>
      <c r="I655"/>
      <c r="J655"/>
      <c r="K655"/>
      <c r="L655"/>
    </row>
    <row r="656" spans="3:12" ht="15">
      <c r="C656"/>
      <c r="D656"/>
      <c r="E656"/>
      <c r="F656"/>
      <c r="I656"/>
      <c r="J656"/>
      <c r="K656"/>
      <c r="L656"/>
    </row>
    <row r="657" spans="3:12" ht="15">
      <c r="C657"/>
      <c r="D657"/>
      <c r="E657"/>
      <c r="F657"/>
      <c r="I657"/>
      <c r="J657"/>
      <c r="K657"/>
      <c r="L657"/>
    </row>
    <row r="658" spans="3:12" ht="15">
      <c r="C658"/>
      <c r="D658"/>
      <c r="E658"/>
      <c r="F658"/>
      <c r="I658"/>
      <c r="J658"/>
      <c r="K658"/>
      <c r="L658"/>
    </row>
    <row r="659" spans="3:12" ht="15">
      <c r="C659"/>
      <c r="D659"/>
      <c r="E659"/>
      <c r="F659"/>
      <c r="I659"/>
      <c r="J659"/>
      <c r="K659"/>
      <c r="L659"/>
    </row>
    <row r="660" spans="3:12" ht="15">
      <c r="C660"/>
      <c r="D660"/>
      <c r="E660"/>
      <c r="F660"/>
      <c r="I660"/>
      <c r="J660"/>
      <c r="K660"/>
      <c r="L660"/>
    </row>
    <row r="661" spans="3:12" ht="15">
      <c r="C661"/>
      <c r="D661"/>
      <c r="E661"/>
      <c r="F661"/>
      <c r="I661"/>
      <c r="J661"/>
      <c r="K661"/>
      <c r="L661"/>
    </row>
    <row r="662" spans="3:12" ht="15">
      <c r="C662"/>
      <c r="D662"/>
      <c r="E662"/>
      <c r="F662"/>
      <c r="I662"/>
      <c r="J662"/>
      <c r="K662"/>
      <c r="L662"/>
    </row>
    <row r="663" spans="3:12" ht="15">
      <c r="C663"/>
      <c r="D663"/>
      <c r="E663"/>
      <c r="F663"/>
      <c r="I663"/>
      <c r="J663"/>
      <c r="K663"/>
      <c r="L663"/>
    </row>
    <row r="664" spans="3:12" ht="15">
      <c r="C664"/>
      <c r="D664"/>
      <c r="E664"/>
      <c r="F664"/>
      <c r="I664"/>
      <c r="J664"/>
      <c r="K664"/>
      <c r="L664"/>
    </row>
    <row r="665" spans="3:12" ht="15">
      <c r="C665"/>
      <c r="D665"/>
      <c r="E665"/>
      <c r="F665"/>
      <c r="I665"/>
      <c r="J665"/>
      <c r="K665"/>
      <c r="L665"/>
    </row>
    <row r="666" spans="3:12" ht="15">
      <c r="C666"/>
      <c r="D666"/>
      <c r="E666"/>
      <c r="F666"/>
      <c r="I666"/>
      <c r="J666"/>
      <c r="K666"/>
      <c r="L666"/>
    </row>
    <row r="667" spans="3:12" ht="15">
      <c r="C667"/>
      <c r="D667"/>
      <c r="E667"/>
      <c r="F667"/>
      <c r="I667"/>
      <c r="J667"/>
      <c r="K667"/>
      <c r="L667"/>
    </row>
    <row r="668" spans="3:12" ht="15">
      <c r="C668"/>
      <c r="D668"/>
      <c r="E668"/>
      <c r="F668"/>
      <c r="I668"/>
      <c r="J668"/>
      <c r="K668"/>
      <c r="L668"/>
    </row>
    <row r="669" spans="3:12" ht="15">
      <c r="C669"/>
      <c r="D669"/>
      <c r="E669"/>
      <c r="F669"/>
      <c r="I669"/>
      <c r="J669"/>
      <c r="K669"/>
      <c r="L669"/>
    </row>
    <row r="670" spans="3:12" ht="15">
      <c r="C670"/>
      <c r="D670"/>
      <c r="E670"/>
      <c r="F670"/>
      <c r="I670"/>
      <c r="J670"/>
      <c r="K670"/>
      <c r="L670"/>
    </row>
    <row r="671" spans="3:12" ht="15">
      <c r="C671"/>
      <c r="D671"/>
      <c r="E671"/>
      <c r="F671"/>
      <c r="I671"/>
      <c r="J671"/>
      <c r="K671"/>
      <c r="L671"/>
    </row>
    <row r="672" spans="3:12" ht="15">
      <c r="C672"/>
      <c r="D672"/>
      <c r="E672"/>
      <c r="F672"/>
      <c r="I672"/>
      <c r="J672"/>
      <c r="K672"/>
      <c r="L672"/>
    </row>
    <row r="673" spans="3:12" ht="15">
      <c r="C673"/>
      <c r="D673"/>
      <c r="E673"/>
      <c r="F673"/>
      <c r="I673"/>
      <c r="J673"/>
      <c r="K673"/>
      <c r="L673"/>
    </row>
    <row r="674" spans="3:12" ht="15">
      <c r="C674"/>
      <c r="D674"/>
      <c r="E674"/>
      <c r="F674"/>
      <c r="I674"/>
      <c r="J674"/>
      <c r="K674"/>
      <c r="L674"/>
    </row>
    <row r="675" spans="3:12" ht="15">
      <c r="C675"/>
      <c r="D675"/>
      <c r="E675"/>
      <c r="F675"/>
      <c r="I675"/>
      <c r="J675"/>
      <c r="K675"/>
      <c r="L675"/>
    </row>
    <row r="676" spans="3:12" ht="15">
      <c r="C676"/>
      <c r="D676"/>
      <c r="E676"/>
      <c r="F676"/>
      <c r="I676"/>
      <c r="J676"/>
      <c r="K676"/>
      <c r="L676"/>
    </row>
    <row r="677" spans="3:12" ht="15">
      <c r="C677"/>
      <c r="D677"/>
      <c r="E677"/>
      <c r="F677"/>
      <c r="I677"/>
      <c r="J677"/>
      <c r="K677"/>
      <c r="L677"/>
    </row>
    <row r="678" spans="3:12" ht="15">
      <c r="C678"/>
      <c r="D678"/>
      <c r="E678"/>
      <c r="F678"/>
      <c r="I678"/>
      <c r="J678"/>
      <c r="K678"/>
      <c r="L678"/>
    </row>
    <row r="679" spans="3:12" ht="15">
      <c r="C679"/>
      <c r="D679"/>
      <c r="E679"/>
      <c r="F679"/>
      <c r="I679"/>
      <c r="J679"/>
      <c r="K679"/>
      <c r="L679"/>
    </row>
    <row r="680" spans="3:12" ht="15">
      <c r="C680"/>
      <c r="D680"/>
      <c r="E680"/>
      <c r="F680"/>
      <c r="I680"/>
      <c r="J680"/>
      <c r="K680"/>
      <c r="L680"/>
    </row>
    <row r="681" spans="3:12" ht="15">
      <c r="C681"/>
      <c r="D681"/>
      <c r="E681"/>
      <c r="F681"/>
      <c r="I681"/>
      <c r="J681"/>
      <c r="K681"/>
      <c r="L681"/>
    </row>
    <row r="682" spans="3:12" ht="15">
      <c r="C682"/>
      <c r="D682"/>
      <c r="E682"/>
      <c r="F682"/>
      <c r="I682"/>
      <c r="J682"/>
      <c r="K682"/>
      <c r="L682"/>
    </row>
    <row r="683" spans="3:12" ht="15">
      <c r="C683"/>
      <c r="D683"/>
      <c r="E683"/>
      <c r="F683"/>
      <c r="I683"/>
      <c r="J683"/>
      <c r="K683"/>
      <c r="L683"/>
    </row>
    <row r="684" spans="3:12" ht="15">
      <c r="C684"/>
      <c r="D684"/>
      <c r="E684"/>
      <c r="F684"/>
      <c r="I684"/>
      <c r="J684"/>
      <c r="K684"/>
      <c r="L684"/>
    </row>
    <row r="685" spans="3:12" ht="15">
      <c r="C685"/>
      <c r="D685"/>
      <c r="E685"/>
      <c r="F685"/>
      <c r="I685"/>
      <c r="J685"/>
      <c r="K685"/>
      <c r="L685"/>
    </row>
    <row r="686" spans="3:12" ht="15">
      <c r="C686"/>
      <c r="D686"/>
      <c r="E686"/>
      <c r="F686"/>
      <c r="I686"/>
      <c r="J686"/>
      <c r="K686"/>
      <c r="L686"/>
    </row>
    <row r="687" spans="3:12" ht="15">
      <c r="C687"/>
      <c r="D687"/>
      <c r="E687"/>
      <c r="F687"/>
      <c r="I687"/>
      <c r="J687"/>
      <c r="K687"/>
      <c r="L687"/>
    </row>
    <row r="688" spans="3:12" ht="15">
      <c r="C688"/>
      <c r="D688"/>
      <c r="E688"/>
      <c r="F688"/>
      <c r="I688"/>
      <c r="J688"/>
      <c r="K688"/>
      <c r="L688"/>
    </row>
    <row r="689" spans="3:12" ht="15">
      <c r="C689"/>
      <c r="D689"/>
      <c r="E689"/>
      <c r="F689"/>
      <c r="I689"/>
      <c r="J689"/>
      <c r="K689"/>
      <c r="L689"/>
    </row>
    <row r="690" spans="3:12" ht="15">
      <c r="C690"/>
      <c r="D690"/>
      <c r="E690"/>
      <c r="F690"/>
      <c r="I690"/>
      <c r="J690"/>
      <c r="K690"/>
      <c r="L690"/>
    </row>
    <row r="691" spans="3:12" ht="15">
      <c r="C691"/>
      <c r="D691"/>
      <c r="E691"/>
      <c r="F691"/>
      <c r="I691"/>
      <c r="J691"/>
      <c r="K691"/>
      <c r="L691"/>
    </row>
    <row r="692" spans="3:12" ht="15">
      <c r="C692"/>
      <c r="D692"/>
      <c r="E692"/>
      <c r="F692"/>
      <c r="I692"/>
      <c r="J692"/>
      <c r="K692"/>
      <c r="L692"/>
    </row>
    <row r="693" spans="3:12" ht="15">
      <c r="C693"/>
      <c r="D693"/>
      <c r="E693"/>
      <c r="F693"/>
      <c r="I693"/>
      <c r="J693"/>
      <c r="K693"/>
      <c r="L693"/>
    </row>
    <row r="694" spans="3:12" ht="15">
      <c r="C694"/>
      <c r="D694"/>
      <c r="E694"/>
      <c r="F694"/>
      <c r="I694"/>
      <c r="J694"/>
      <c r="K694"/>
      <c r="L694"/>
    </row>
    <row r="695" spans="3:12" ht="15">
      <c r="C695"/>
      <c r="D695"/>
      <c r="E695"/>
      <c r="F695"/>
      <c r="I695"/>
      <c r="J695"/>
      <c r="K695"/>
      <c r="L695"/>
    </row>
    <row r="696" spans="3:12" ht="15">
      <c r="C696"/>
      <c r="D696"/>
      <c r="E696"/>
      <c r="F696"/>
      <c r="I696"/>
      <c r="J696"/>
      <c r="K696"/>
      <c r="L696"/>
    </row>
    <row r="697" spans="3:12" ht="15">
      <c r="C697"/>
      <c r="D697"/>
      <c r="E697"/>
      <c r="F697"/>
      <c r="I697"/>
      <c r="J697"/>
      <c r="K697"/>
      <c r="L697"/>
    </row>
    <row r="698" spans="3:12" ht="15">
      <c r="C698"/>
      <c r="D698"/>
      <c r="E698"/>
      <c r="F698"/>
      <c r="I698"/>
      <c r="J698"/>
      <c r="K698"/>
      <c r="L698"/>
    </row>
    <row r="699" spans="3:12" ht="15">
      <c r="C699"/>
      <c r="D699"/>
      <c r="E699"/>
      <c r="F699"/>
      <c r="I699"/>
      <c r="J699"/>
      <c r="K699"/>
      <c r="L699"/>
    </row>
    <row r="700" spans="3:12" ht="15">
      <c r="C700"/>
      <c r="D700"/>
      <c r="E700"/>
      <c r="F700"/>
      <c r="I700"/>
      <c r="J700"/>
      <c r="K700"/>
      <c r="L700"/>
    </row>
    <row r="701" spans="3:12" ht="15">
      <c r="C701"/>
      <c r="D701"/>
      <c r="E701"/>
      <c r="F701"/>
      <c r="I701"/>
      <c r="J701"/>
      <c r="K701"/>
      <c r="L701"/>
    </row>
    <row r="702" spans="3:12" ht="15">
      <c r="C702"/>
      <c r="D702"/>
      <c r="E702"/>
      <c r="F702"/>
      <c r="I702"/>
      <c r="J702"/>
      <c r="K702"/>
      <c r="L702"/>
    </row>
    <row r="703" spans="3:12" ht="15">
      <c r="C703"/>
      <c r="D703"/>
      <c r="E703"/>
      <c r="F703"/>
      <c r="I703"/>
      <c r="J703"/>
      <c r="K703"/>
      <c r="L703"/>
    </row>
    <row r="704" spans="3:12" ht="15">
      <c r="C704"/>
      <c r="D704"/>
      <c r="E704"/>
      <c r="F704"/>
      <c r="I704"/>
      <c r="J704"/>
      <c r="K704"/>
      <c r="L704"/>
    </row>
    <row r="705" spans="3:12" ht="15">
      <c r="C705"/>
      <c r="D705"/>
      <c r="E705"/>
      <c r="F705"/>
      <c r="I705"/>
      <c r="J705"/>
      <c r="K705"/>
      <c r="L705"/>
    </row>
    <row r="706" spans="3:12" ht="15">
      <c r="C706"/>
      <c r="D706"/>
      <c r="E706"/>
      <c r="F706"/>
      <c r="I706"/>
      <c r="J706"/>
      <c r="K706"/>
      <c r="L706"/>
    </row>
    <row r="707" spans="3:12" ht="15">
      <c r="C707"/>
      <c r="D707"/>
      <c r="E707"/>
      <c r="F707"/>
      <c r="I707"/>
      <c r="J707"/>
      <c r="K707"/>
      <c r="L707"/>
    </row>
    <row r="708" spans="3:12" ht="15">
      <c r="C708"/>
      <c r="D708"/>
      <c r="E708"/>
      <c r="F708"/>
      <c r="I708"/>
      <c r="J708"/>
      <c r="K708"/>
      <c r="L708"/>
    </row>
    <row r="709" spans="3:12" ht="15">
      <c r="C709"/>
      <c r="D709"/>
      <c r="E709"/>
      <c r="F709"/>
      <c r="I709"/>
      <c r="J709"/>
      <c r="K709"/>
      <c r="L709"/>
    </row>
    <row r="710" spans="3:12" ht="15">
      <c r="C710"/>
      <c r="D710"/>
      <c r="E710"/>
      <c r="F710"/>
      <c r="I710"/>
      <c r="J710"/>
      <c r="K710"/>
      <c r="L710"/>
    </row>
    <row r="711" spans="3:12" ht="15">
      <c r="C711"/>
      <c r="D711"/>
      <c r="E711"/>
      <c r="F711"/>
      <c r="I711"/>
      <c r="J711"/>
      <c r="K711"/>
      <c r="L711"/>
    </row>
    <row r="712" spans="3:12" ht="15">
      <c r="C712"/>
      <c r="D712"/>
      <c r="E712"/>
      <c r="F712"/>
      <c r="I712"/>
      <c r="J712"/>
      <c r="K712"/>
      <c r="L712"/>
    </row>
    <row r="713" spans="3:12" ht="15">
      <c r="C713"/>
      <c r="D713"/>
      <c r="E713"/>
      <c r="F713"/>
      <c r="I713"/>
      <c r="J713"/>
      <c r="K713"/>
      <c r="L713"/>
    </row>
    <row r="714" spans="3:12" ht="15">
      <c r="C714"/>
      <c r="D714"/>
      <c r="E714"/>
      <c r="F714"/>
      <c r="I714"/>
      <c r="J714"/>
      <c r="K714"/>
      <c r="L714"/>
    </row>
    <row r="715" spans="3:12" ht="15">
      <c r="C715"/>
      <c r="D715"/>
      <c r="E715"/>
      <c r="F715"/>
      <c r="I715"/>
      <c r="J715"/>
      <c r="K715"/>
      <c r="L715"/>
    </row>
    <row r="716" spans="3:12" ht="15">
      <c r="C716"/>
      <c r="D716"/>
      <c r="E716"/>
      <c r="F716"/>
      <c r="I716"/>
      <c r="J716"/>
      <c r="K716"/>
      <c r="L716"/>
    </row>
    <row r="717" spans="3:12" ht="15">
      <c r="C717"/>
      <c r="D717"/>
      <c r="E717"/>
      <c r="F717"/>
      <c r="I717"/>
      <c r="J717"/>
      <c r="K717"/>
      <c r="L717"/>
    </row>
    <row r="718" spans="3:12" ht="15">
      <c r="C718"/>
      <c r="D718"/>
      <c r="E718"/>
      <c r="F718"/>
      <c r="I718"/>
      <c r="J718"/>
      <c r="K718"/>
      <c r="L718"/>
    </row>
    <row r="719" spans="3:12" ht="15">
      <c r="C719"/>
      <c r="D719"/>
      <c r="E719"/>
      <c r="F719"/>
      <c r="I719"/>
      <c r="J719"/>
      <c r="K719"/>
      <c r="L719"/>
    </row>
    <row r="720" spans="3:12" ht="15">
      <c r="C720"/>
      <c r="D720"/>
      <c r="E720"/>
      <c r="F720"/>
      <c r="I720"/>
      <c r="J720"/>
      <c r="K720"/>
      <c r="L720"/>
    </row>
    <row r="721" spans="3:12" ht="15">
      <c r="C721"/>
      <c r="D721"/>
      <c r="E721"/>
      <c r="F721"/>
      <c r="I721"/>
      <c r="J721"/>
      <c r="K721"/>
      <c r="L721"/>
    </row>
    <row r="722" spans="3:12" ht="15">
      <c r="C722"/>
      <c r="D722"/>
      <c r="E722"/>
      <c r="F722"/>
      <c r="I722"/>
      <c r="J722"/>
      <c r="K722"/>
      <c r="L722"/>
    </row>
    <row r="723" spans="3:12" ht="15">
      <c r="C723"/>
      <c r="D723"/>
      <c r="E723"/>
      <c r="F723"/>
      <c r="I723"/>
      <c r="J723"/>
      <c r="K723"/>
      <c r="L723"/>
    </row>
    <row r="724" spans="3:12" ht="15">
      <c r="C724"/>
      <c r="D724"/>
      <c r="E724"/>
      <c r="F724"/>
      <c r="I724"/>
      <c r="J724"/>
      <c r="K724"/>
      <c r="L724"/>
    </row>
    <row r="725" spans="3:12" ht="15">
      <c r="C725"/>
      <c r="D725"/>
      <c r="E725"/>
      <c r="F725"/>
      <c r="I725"/>
      <c r="J725"/>
      <c r="K725"/>
      <c r="L725"/>
    </row>
    <row r="726" spans="3:12" ht="15">
      <c r="C726"/>
      <c r="D726"/>
      <c r="E726"/>
      <c r="F726"/>
      <c r="I726"/>
      <c r="J726"/>
      <c r="K726"/>
      <c r="L726"/>
    </row>
    <row r="727" spans="3:12" ht="15">
      <c r="C727"/>
      <c r="D727"/>
      <c r="E727"/>
      <c r="F727"/>
      <c r="I727"/>
      <c r="J727"/>
      <c r="K727"/>
      <c r="L727"/>
    </row>
    <row r="728" spans="3:12" ht="15">
      <c r="C728"/>
      <c r="D728"/>
      <c r="E728"/>
      <c r="F728"/>
      <c r="I728"/>
      <c r="J728"/>
      <c r="K728"/>
      <c r="L728"/>
    </row>
    <row r="729" spans="3:12" ht="15">
      <c r="C729"/>
      <c r="D729"/>
      <c r="E729"/>
      <c r="F729"/>
      <c r="I729"/>
      <c r="J729"/>
      <c r="K729"/>
      <c r="L729"/>
    </row>
    <row r="730" spans="3:12" ht="15">
      <c r="C730"/>
      <c r="D730"/>
      <c r="E730"/>
      <c r="F730"/>
      <c r="I730"/>
      <c r="J730"/>
      <c r="K730"/>
      <c r="L730"/>
    </row>
    <row r="731" spans="3:12" ht="15">
      <c r="C731"/>
      <c r="D731"/>
      <c r="E731"/>
      <c r="F731"/>
      <c r="I731"/>
      <c r="J731"/>
      <c r="K731"/>
      <c r="L731"/>
    </row>
    <row r="732" spans="3:12" ht="15">
      <c r="C732"/>
      <c r="D732"/>
      <c r="E732"/>
      <c r="F732"/>
      <c r="I732"/>
      <c r="J732"/>
      <c r="K732"/>
      <c r="L732"/>
    </row>
    <row r="733" spans="3:12" ht="15">
      <c r="C733"/>
      <c r="D733"/>
      <c r="E733"/>
      <c r="F733"/>
      <c r="I733"/>
      <c r="J733"/>
      <c r="K733"/>
      <c r="L733"/>
    </row>
    <row r="734" spans="3:12" ht="15">
      <c r="C734"/>
      <c r="D734"/>
      <c r="E734"/>
      <c r="F734"/>
      <c r="I734"/>
      <c r="J734"/>
      <c r="K734"/>
      <c r="L734"/>
    </row>
    <row r="735" spans="3:12" ht="15">
      <c r="C735"/>
      <c r="D735"/>
      <c r="E735"/>
      <c r="F735"/>
      <c r="I735"/>
      <c r="J735"/>
      <c r="K735"/>
      <c r="L735"/>
    </row>
    <row r="736" spans="3:12" ht="15">
      <c r="C736"/>
      <c r="D736"/>
      <c r="E736"/>
      <c r="F736"/>
      <c r="I736"/>
      <c r="J736"/>
      <c r="K736"/>
      <c r="L736"/>
    </row>
    <row r="737" spans="3:12" ht="15">
      <c r="C737"/>
      <c r="D737"/>
      <c r="E737"/>
      <c r="F737"/>
      <c r="I737"/>
      <c r="J737"/>
      <c r="K737"/>
      <c r="L737"/>
    </row>
    <row r="738" spans="3:12" ht="15">
      <c r="C738"/>
      <c r="D738"/>
      <c r="E738"/>
      <c r="F738"/>
      <c r="I738"/>
      <c r="J738"/>
      <c r="K738"/>
      <c r="L738"/>
    </row>
    <row r="739" spans="3:12" ht="15">
      <c r="C739"/>
      <c r="D739"/>
      <c r="E739"/>
      <c r="F739"/>
      <c r="I739"/>
      <c r="J739"/>
      <c r="K739"/>
      <c r="L739"/>
    </row>
    <row r="740" spans="3:12" ht="15">
      <c r="C740"/>
      <c r="D740"/>
      <c r="E740"/>
      <c r="F740"/>
      <c r="I740"/>
      <c r="J740"/>
      <c r="K740"/>
      <c r="L740"/>
    </row>
    <row r="741" spans="3:12" ht="15">
      <c r="C741"/>
      <c r="D741"/>
      <c r="E741"/>
      <c r="F741"/>
      <c r="I741"/>
      <c r="J741"/>
      <c r="K741"/>
      <c r="L741"/>
    </row>
    <row r="742" spans="3:12" ht="15">
      <c r="C742"/>
      <c r="D742"/>
      <c r="E742"/>
      <c r="F742"/>
      <c r="I742"/>
      <c r="J742"/>
      <c r="K742"/>
      <c r="L742"/>
    </row>
    <row r="743" spans="3:12" ht="15">
      <c r="C743"/>
      <c r="D743"/>
      <c r="E743"/>
      <c r="F743"/>
      <c r="I743"/>
      <c r="J743"/>
      <c r="K743"/>
      <c r="L743"/>
    </row>
    <row r="744" spans="3:12" ht="15">
      <c r="C744"/>
      <c r="D744"/>
      <c r="E744"/>
      <c r="F744"/>
      <c r="I744"/>
      <c r="J744"/>
      <c r="K744"/>
      <c r="L744"/>
    </row>
    <row r="745" spans="3:12" ht="15">
      <c r="C745"/>
      <c r="D745"/>
      <c r="E745"/>
      <c r="F745"/>
      <c r="I745"/>
      <c r="J745"/>
      <c r="K745"/>
      <c r="L745"/>
    </row>
    <row r="746" spans="3:12" ht="15">
      <c r="C746"/>
      <c r="D746"/>
      <c r="E746"/>
      <c r="F746"/>
      <c r="I746"/>
      <c r="J746"/>
      <c r="K746"/>
      <c r="L746"/>
    </row>
    <row r="747" spans="3:12" ht="15">
      <c r="C747"/>
      <c r="D747"/>
      <c r="E747"/>
      <c r="F747"/>
      <c r="I747"/>
      <c r="J747"/>
      <c r="K747"/>
      <c r="L747"/>
    </row>
    <row r="748" spans="3:12" ht="15">
      <c r="C748"/>
      <c r="D748"/>
      <c r="E748"/>
      <c r="F748"/>
      <c r="I748"/>
      <c r="J748"/>
      <c r="K748"/>
      <c r="L748"/>
    </row>
    <row r="749" spans="3:12" ht="15">
      <c r="C749"/>
      <c r="D749"/>
      <c r="E749"/>
      <c r="F749"/>
      <c r="I749"/>
      <c r="J749"/>
      <c r="K749"/>
      <c r="L749"/>
    </row>
    <row r="750" spans="3:12" ht="15">
      <c r="C750"/>
      <c r="D750"/>
      <c r="E750"/>
      <c r="F750"/>
      <c r="I750"/>
      <c r="J750"/>
      <c r="K750"/>
      <c r="L750"/>
    </row>
    <row r="751" spans="3:12" ht="15">
      <c r="C751"/>
      <c r="D751"/>
      <c r="E751"/>
      <c r="F751"/>
      <c r="I751"/>
      <c r="J751"/>
      <c r="K751"/>
      <c r="L751"/>
    </row>
    <row r="752" spans="3:12" ht="15">
      <c r="C752"/>
      <c r="D752"/>
      <c r="E752"/>
      <c r="F752"/>
      <c r="I752"/>
      <c r="J752"/>
      <c r="K752"/>
      <c r="L752"/>
    </row>
    <row r="753" spans="3:12" ht="15">
      <c r="C753"/>
      <c r="D753"/>
      <c r="E753"/>
      <c r="F753"/>
      <c r="I753"/>
      <c r="J753"/>
      <c r="K753"/>
      <c r="L753"/>
    </row>
    <row r="754" spans="3:12" ht="15">
      <c r="C754"/>
      <c r="D754"/>
      <c r="E754"/>
      <c r="F754"/>
      <c r="I754"/>
      <c r="J754"/>
      <c r="K754"/>
      <c r="L754"/>
    </row>
    <row r="755" spans="3:12" ht="15">
      <c r="C755"/>
      <c r="D755"/>
      <c r="E755"/>
      <c r="F755"/>
      <c r="I755"/>
      <c r="J755"/>
      <c r="K755"/>
      <c r="L755"/>
    </row>
    <row r="756" spans="3:12" ht="15">
      <c r="C756"/>
      <c r="D756"/>
      <c r="E756"/>
      <c r="F756"/>
    </row>
    <row r="757" spans="3:12" ht="15">
      <c r="C757"/>
      <c r="D757"/>
      <c r="E757"/>
      <c r="F757"/>
    </row>
    <row r="758" spans="3:12" ht="15">
      <c r="C758"/>
      <c r="D758"/>
      <c r="E758"/>
      <c r="F758"/>
    </row>
    <row r="759" spans="3:12" ht="15">
      <c r="C759"/>
      <c r="D759"/>
      <c r="E759"/>
      <c r="F759"/>
    </row>
    <row r="760" spans="3:12" ht="15">
      <c r="C760"/>
      <c r="D760"/>
      <c r="E760"/>
      <c r="F760"/>
    </row>
    <row r="761" spans="3:12" ht="15">
      <c r="C761"/>
      <c r="D761"/>
      <c r="E761"/>
      <c r="F761"/>
    </row>
    <row r="762" spans="3:12" ht="15">
      <c r="C762"/>
      <c r="D762"/>
      <c r="E762"/>
      <c r="F762"/>
    </row>
    <row r="763" spans="3:12" ht="15">
      <c r="C763"/>
      <c r="D763"/>
      <c r="E763"/>
      <c r="F763"/>
    </row>
    <row r="764" spans="3:12" ht="15">
      <c r="C764"/>
      <c r="D764"/>
      <c r="E764"/>
      <c r="F764"/>
    </row>
    <row r="765" spans="3:12" ht="15">
      <c r="C765"/>
      <c r="D765"/>
      <c r="E765"/>
      <c r="F765"/>
    </row>
    <row r="766" spans="3:12" ht="15">
      <c r="C766"/>
      <c r="D766"/>
      <c r="E766"/>
      <c r="F766"/>
    </row>
    <row r="767" spans="3:12" ht="15">
      <c r="C767"/>
      <c r="D767"/>
      <c r="E767"/>
      <c r="F767"/>
    </row>
    <row r="768" spans="3:12" ht="15">
      <c r="C768"/>
      <c r="D768"/>
      <c r="E768"/>
      <c r="F768"/>
    </row>
    <row r="769" spans="3:6" ht="15">
      <c r="C769"/>
      <c r="D769"/>
      <c r="E769"/>
      <c r="F769"/>
    </row>
    <row r="770" spans="3:6" ht="15">
      <c r="C770"/>
      <c r="D770"/>
      <c r="E770"/>
      <c r="F770"/>
    </row>
    <row r="771" spans="3:6" ht="15">
      <c r="C771"/>
      <c r="D771"/>
      <c r="E771"/>
      <c r="F771"/>
    </row>
    <row r="772" spans="3:6" ht="15">
      <c r="C772"/>
      <c r="D772"/>
      <c r="E772"/>
      <c r="F772"/>
    </row>
    <row r="773" spans="3:6" ht="15">
      <c r="C773"/>
      <c r="D773"/>
      <c r="E773"/>
      <c r="F773"/>
    </row>
    <row r="774" spans="3:6" ht="15">
      <c r="C774"/>
      <c r="D774"/>
      <c r="E774"/>
      <c r="F774"/>
    </row>
    <row r="775" spans="3:6" ht="15">
      <c r="C775"/>
      <c r="D775"/>
      <c r="E775"/>
      <c r="F775"/>
    </row>
    <row r="776" spans="3:6" ht="15">
      <c r="C776"/>
      <c r="D776"/>
      <c r="E776"/>
      <c r="F776"/>
    </row>
    <row r="777" spans="3:6" ht="15">
      <c r="C777"/>
      <c r="D777"/>
      <c r="E777"/>
      <c r="F777"/>
    </row>
    <row r="778" spans="3:6" ht="15">
      <c r="C778"/>
      <c r="D778"/>
      <c r="E778"/>
      <c r="F778"/>
    </row>
    <row r="779" spans="3:6" ht="15">
      <c r="C779"/>
      <c r="D779"/>
      <c r="E779"/>
      <c r="F779"/>
    </row>
    <row r="780" spans="3:6" ht="15">
      <c r="C780"/>
      <c r="D780"/>
      <c r="E780"/>
      <c r="F780"/>
    </row>
    <row r="781" spans="3:6" ht="15">
      <c r="C781"/>
      <c r="D781"/>
      <c r="E781"/>
      <c r="F781"/>
    </row>
    <row r="782" spans="3:6" ht="15">
      <c r="C782"/>
      <c r="D782"/>
      <c r="E782"/>
      <c r="F782"/>
    </row>
    <row r="783" spans="3:6" ht="15">
      <c r="C783"/>
      <c r="D783"/>
      <c r="E783"/>
      <c r="F783"/>
    </row>
    <row r="784" spans="3:6" ht="15">
      <c r="C784"/>
      <c r="D784"/>
      <c r="E784"/>
      <c r="F784"/>
    </row>
    <row r="785" spans="3:6" ht="15">
      <c r="C785"/>
      <c r="D785"/>
      <c r="E785"/>
      <c r="F785"/>
    </row>
    <row r="786" spans="3:6" ht="15">
      <c r="C786"/>
      <c r="D786"/>
      <c r="E786"/>
      <c r="F786"/>
    </row>
    <row r="787" spans="3:6" ht="15">
      <c r="C787"/>
      <c r="D787"/>
      <c r="E787"/>
      <c r="F787"/>
    </row>
    <row r="788" spans="3:6" ht="15">
      <c r="C788"/>
      <c r="D788"/>
      <c r="E788"/>
      <c r="F788"/>
    </row>
    <row r="789" spans="3:6" ht="15">
      <c r="C789"/>
      <c r="D789"/>
      <c r="E789"/>
      <c r="F789"/>
    </row>
    <row r="790" spans="3:6" ht="15">
      <c r="C790"/>
      <c r="D790"/>
      <c r="E790"/>
      <c r="F790"/>
    </row>
    <row r="791" spans="3:6" ht="15">
      <c r="C791"/>
      <c r="D791"/>
      <c r="E791"/>
      <c r="F791"/>
    </row>
    <row r="792" spans="3:6" ht="15">
      <c r="C792"/>
      <c r="D792"/>
      <c r="E792"/>
      <c r="F792"/>
    </row>
    <row r="793" spans="3:6" ht="15">
      <c r="C793"/>
      <c r="D793"/>
      <c r="E793"/>
      <c r="F793"/>
    </row>
    <row r="794" spans="3:6" ht="15">
      <c r="C794"/>
      <c r="D794"/>
      <c r="E794"/>
      <c r="F794"/>
    </row>
    <row r="795" spans="3:6" ht="15">
      <c r="C795"/>
      <c r="D795"/>
      <c r="E795"/>
      <c r="F795"/>
    </row>
    <row r="796" spans="3:6" ht="15">
      <c r="C796"/>
      <c r="D796"/>
      <c r="E796"/>
      <c r="F796"/>
    </row>
    <row r="797" spans="3:6" ht="15">
      <c r="C797"/>
      <c r="D797"/>
      <c r="E797"/>
      <c r="F797"/>
    </row>
    <row r="798" spans="3:6" ht="15">
      <c r="C798"/>
      <c r="D798"/>
      <c r="E798"/>
      <c r="F798"/>
    </row>
    <row r="799" spans="3:6" ht="15">
      <c r="C799"/>
      <c r="D799"/>
      <c r="E799"/>
      <c r="F799"/>
    </row>
    <row r="800" spans="3:6" ht="15">
      <c r="C800"/>
      <c r="D800"/>
      <c r="E800"/>
      <c r="F800"/>
    </row>
    <row r="801" spans="3:6" ht="15">
      <c r="C801"/>
      <c r="D801"/>
      <c r="E801"/>
      <c r="F801"/>
    </row>
    <row r="802" spans="3:6" ht="15">
      <c r="C802"/>
      <c r="D802"/>
      <c r="E802"/>
      <c r="F802"/>
    </row>
    <row r="803" spans="3:6" ht="15">
      <c r="C803"/>
      <c r="D803"/>
      <c r="E803"/>
      <c r="F803"/>
    </row>
    <row r="804" spans="3:6" ht="15">
      <c r="C804"/>
      <c r="D804"/>
      <c r="E804"/>
      <c r="F804"/>
    </row>
    <row r="805" spans="3:6" ht="15">
      <c r="C805"/>
      <c r="D805"/>
      <c r="E805"/>
      <c r="F805"/>
    </row>
    <row r="806" spans="3:6" ht="15">
      <c r="C806"/>
      <c r="D806"/>
      <c r="E806"/>
      <c r="F806"/>
    </row>
    <row r="807" spans="3:6" ht="15">
      <c r="C807"/>
      <c r="D807"/>
      <c r="E807"/>
      <c r="F807"/>
    </row>
    <row r="808" spans="3:6" ht="15">
      <c r="C808"/>
      <c r="D808"/>
      <c r="E808"/>
      <c r="F808"/>
    </row>
    <row r="809" spans="3:6" ht="15">
      <c r="C809"/>
      <c r="D809"/>
      <c r="E809"/>
      <c r="F809"/>
    </row>
    <row r="810" spans="3:6" ht="15">
      <c r="C810"/>
      <c r="D810"/>
      <c r="E810"/>
      <c r="F810"/>
    </row>
    <row r="811" spans="3:6" ht="15">
      <c r="C811"/>
      <c r="D811"/>
      <c r="E811"/>
      <c r="F811"/>
    </row>
    <row r="812" spans="3:6" ht="15">
      <c r="C812"/>
      <c r="D812"/>
      <c r="E812"/>
      <c r="F812"/>
    </row>
    <row r="813" spans="3:6" ht="15">
      <c r="C813"/>
      <c r="D813"/>
      <c r="E813"/>
      <c r="F813"/>
    </row>
    <row r="814" spans="3:6" ht="15">
      <c r="C814"/>
      <c r="D814"/>
      <c r="E814"/>
      <c r="F814"/>
    </row>
    <row r="815" spans="3:6" ht="15">
      <c r="C815"/>
      <c r="D815"/>
      <c r="E815"/>
      <c r="F815"/>
    </row>
    <row r="816" spans="3:6" ht="15">
      <c r="C816"/>
      <c r="D816"/>
      <c r="E816"/>
      <c r="F816"/>
    </row>
    <row r="817" spans="3:6" ht="15">
      <c r="C817"/>
      <c r="D817"/>
      <c r="E817"/>
      <c r="F817"/>
    </row>
    <row r="818" spans="3:6" ht="15">
      <c r="C818"/>
      <c r="D818"/>
      <c r="E818"/>
      <c r="F818"/>
    </row>
    <row r="819" spans="3:6" ht="15">
      <c r="C819"/>
      <c r="D819"/>
      <c r="E819"/>
      <c r="F819"/>
    </row>
    <row r="820" spans="3:6" ht="15">
      <c r="C820"/>
      <c r="D820"/>
      <c r="E820"/>
      <c r="F820"/>
    </row>
    <row r="821" spans="3:6" ht="15">
      <c r="C821"/>
      <c r="D821"/>
      <c r="E821"/>
      <c r="F821"/>
    </row>
    <row r="822" spans="3:6" ht="15">
      <c r="C822"/>
      <c r="D822"/>
      <c r="E822"/>
      <c r="F822"/>
    </row>
    <row r="823" spans="3:6" ht="15">
      <c r="C823"/>
      <c r="D823"/>
      <c r="E823"/>
      <c r="F823"/>
    </row>
    <row r="824" spans="3:6" ht="15">
      <c r="C824"/>
      <c r="D824"/>
      <c r="E824"/>
      <c r="F824"/>
    </row>
    <row r="825" spans="3:6" ht="15">
      <c r="C825"/>
      <c r="D825"/>
      <c r="E825"/>
      <c r="F825"/>
    </row>
    <row r="826" spans="3:6" ht="15">
      <c r="C826"/>
      <c r="D826"/>
      <c r="E826"/>
      <c r="F826"/>
    </row>
    <row r="827" spans="3:6" ht="15">
      <c r="C827"/>
      <c r="D827"/>
      <c r="E827"/>
      <c r="F827"/>
    </row>
    <row r="828" spans="3:6" ht="15">
      <c r="C828"/>
      <c r="D828"/>
      <c r="E828"/>
      <c r="F828"/>
    </row>
    <row r="829" spans="3:6" ht="15">
      <c r="C829"/>
      <c r="D829"/>
      <c r="E829"/>
      <c r="F829"/>
    </row>
    <row r="830" spans="3:6" ht="15">
      <c r="C830"/>
      <c r="D830"/>
      <c r="E830"/>
      <c r="F830"/>
    </row>
    <row r="831" spans="3:6" ht="15">
      <c r="C831"/>
      <c r="D831"/>
      <c r="E831"/>
      <c r="F831"/>
    </row>
    <row r="832" spans="3:6" ht="15">
      <c r="C832"/>
      <c r="D832"/>
      <c r="E832"/>
      <c r="F832"/>
    </row>
    <row r="833" spans="3:6" ht="15">
      <c r="C833"/>
      <c r="D833"/>
      <c r="E833"/>
      <c r="F833"/>
    </row>
    <row r="834" spans="3:6" ht="15">
      <c r="C834"/>
      <c r="D834"/>
      <c r="E834"/>
      <c r="F834"/>
    </row>
    <row r="835" spans="3:6" ht="15">
      <c r="C835"/>
      <c r="D835"/>
      <c r="E835"/>
      <c r="F835"/>
    </row>
    <row r="836" spans="3:6" ht="15">
      <c r="C836"/>
      <c r="D836"/>
      <c r="E836"/>
      <c r="F836"/>
    </row>
    <row r="837" spans="3:6" ht="15">
      <c r="C837"/>
      <c r="D837"/>
      <c r="E837"/>
      <c r="F837"/>
    </row>
    <row r="838" spans="3:6" ht="15">
      <c r="C838"/>
      <c r="D838"/>
      <c r="E838"/>
      <c r="F838"/>
    </row>
    <row r="839" spans="3:6" ht="15">
      <c r="C839"/>
      <c r="D839"/>
      <c r="E839"/>
      <c r="F839"/>
    </row>
    <row r="840" spans="3:6" ht="15">
      <c r="C840"/>
      <c r="D840"/>
      <c r="E840"/>
      <c r="F840"/>
    </row>
    <row r="841" spans="3:6" ht="15">
      <c r="C841"/>
      <c r="D841"/>
      <c r="E841"/>
      <c r="F841"/>
    </row>
    <row r="842" spans="3:6" ht="15">
      <c r="C842"/>
      <c r="D842"/>
      <c r="E842"/>
      <c r="F842"/>
    </row>
    <row r="843" spans="3:6" ht="15">
      <c r="C843"/>
      <c r="D843"/>
      <c r="E843"/>
      <c r="F843"/>
    </row>
    <row r="844" spans="3:6" ht="15">
      <c r="C844"/>
      <c r="D844"/>
      <c r="E844"/>
      <c r="F844"/>
    </row>
    <row r="845" spans="3:6" ht="15">
      <c r="C845"/>
      <c r="D845"/>
      <c r="E845"/>
      <c r="F845"/>
    </row>
    <row r="846" spans="3:6" ht="15">
      <c r="C846"/>
      <c r="D846"/>
      <c r="E846"/>
      <c r="F846"/>
    </row>
    <row r="847" spans="3:6" ht="15">
      <c r="C847"/>
      <c r="D847"/>
      <c r="E847"/>
      <c r="F847"/>
    </row>
    <row r="848" spans="3:6" ht="15">
      <c r="C848"/>
      <c r="D848"/>
      <c r="E848"/>
      <c r="F848"/>
    </row>
    <row r="849" spans="3:6" ht="15">
      <c r="C849"/>
      <c r="D849"/>
      <c r="E849"/>
      <c r="F849"/>
    </row>
    <row r="850" spans="3:6" ht="15">
      <c r="C850"/>
      <c r="D850"/>
      <c r="E850"/>
      <c r="F850"/>
    </row>
    <row r="851" spans="3:6" ht="15">
      <c r="C851"/>
      <c r="D851"/>
      <c r="E851"/>
      <c r="F851"/>
    </row>
    <row r="852" spans="3:6" ht="15">
      <c r="C852"/>
      <c r="D852"/>
      <c r="E852"/>
      <c r="F852"/>
    </row>
    <row r="853" spans="3:6" ht="15">
      <c r="C853"/>
      <c r="D853"/>
      <c r="E853"/>
      <c r="F853"/>
    </row>
    <row r="854" spans="3:6" ht="15">
      <c r="C854"/>
      <c r="D854"/>
      <c r="E854"/>
      <c r="F854"/>
    </row>
    <row r="855" spans="3:6" ht="15">
      <c r="C855"/>
      <c r="D855"/>
      <c r="E855"/>
      <c r="F855"/>
    </row>
    <row r="856" spans="3:6" ht="15">
      <c r="C856"/>
      <c r="D856"/>
      <c r="E856"/>
      <c r="F856"/>
    </row>
    <row r="857" spans="3:6" ht="15">
      <c r="C857"/>
      <c r="D857"/>
      <c r="E857"/>
      <c r="F857"/>
    </row>
    <row r="858" spans="3:6" ht="15">
      <c r="C858"/>
      <c r="D858"/>
      <c r="E858"/>
      <c r="F858"/>
    </row>
    <row r="859" spans="3:6" ht="15">
      <c r="C859"/>
      <c r="D859"/>
      <c r="E859"/>
      <c r="F859"/>
    </row>
    <row r="860" spans="3:6" ht="15">
      <c r="C860"/>
      <c r="D860"/>
      <c r="E860"/>
      <c r="F860"/>
    </row>
    <row r="861" spans="3:6" ht="15">
      <c r="C861"/>
      <c r="D861"/>
      <c r="E861"/>
      <c r="F861"/>
    </row>
    <row r="862" spans="3:6" ht="15">
      <c r="C862"/>
      <c r="D862"/>
      <c r="E862"/>
      <c r="F862"/>
    </row>
    <row r="863" spans="3:6" ht="15">
      <c r="C863"/>
      <c r="D863"/>
      <c r="E863"/>
      <c r="F863"/>
    </row>
    <row r="864" spans="3:6" ht="15">
      <c r="C864"/>
      <c r="D864"/>
      <c r="E864"/>
      <c r="F864"/>
    </row>
    <row r="865" spans="3:6" ht="15">
      <c r="C865"/>
      <c r="D865"/>
      <c r="E865"/>
      <c r="F865"/>
    </row>
    <row r="866" spans="3:6" ht="15">
      <c r="C866"/>
      <c r="D866"/>
      <c r="E866"/>
      <c r="F866"/>
    </row>
    <row r="867" spans="3:6" ht="15">
      <c r="C867"/>
      <c r="D867"/>
      <c r="E867"/>
      <c r="F867"/>
    </row>
    <row r="868" spans="3:6" ht="15">
      <c r="C868"/>
      <c r="D868"/>
      <c r="E868"/>
      <c r="F868"/>
    </row>
    <row r="869" spans="3:6" ht="15">
      <c r="C869"/>
      <c r="D869"/>
      <c r="E869"/>
      <c r="F869"/>
    </row>
    <row r="870" spans="3:6" ht="15">
      <c r="C870"/>
      <c r="D870"/>
      <c r="E870"/>
      <c r="F870"/>
    </row>
    <row r="871" spans="3:6" ht="15">
      <c r="C871"/>
      <c r="D871"/>
      <c r="E871"/>
      <c r="F871"/>
    </row>
    <row r="872" spans="3:6" ht="15">
      <c r="C872"/>
      <c r="D872"/>
      <c r="E872"/>
      <c r="F872"/>
    </row>
    <row r="873" spans="3:6" ht="15">
      <c r="C873"/>
      <c r="D873"/>
      <c r="E873"/>
      <c r="F873"/>
    </row>
    <row r="874" spans="3:6" ht="15">
      <c r="C874"/>
      <c r="D874"/>
      <c r="E874"/>
      <c r="F874"/>
    </row>
    <row r="875" spans="3:6" ht="15">
      <c r="C875"/>
      <c r="D875"/>
      <c r="E875"/>
      <c r="F875"/>
    </row>
    <row r="876" spans="3:6" ht="15">
      <c r="C876"/>
      <c r="D876"/>
      <c r="E876"/>
      <c r="F876"/>
    </row>
    <row r="877" spans="3:6" ht="15">
      <c r="C877"/>
      <c r="D877"/>
      <c r="E877"/>
      <c r="F877"/>
    </row>
    <row r="878" spans="3:6" ht="15">
      <c r="C878"/>
      <c r="D878"/>
      <c r="E878"/>
      <c r="F878"/>
    </row>
    <row r="879" spans="3:6" ht="15">
      <c r="C879"/>
      <c r="D879"/>
      <c r="E879"/>
      <c r="F879"/>
    </row>
    <row r="880" spans="3:6" ht="15">
      <c r="C880"/>
      <c r="D880"/>
      <c r="E880"/>
      <c r="F880"/>
    </row>
    <row r="881" spans="3:6" ht="15">
      <c r="C881"/>
      <c r="D881"/>
      <c r="E881"/>
      <c r="F881"/>
    </row>
    <row r="882" spans="3:6" ht="15">
      <c r="C882"/>
      <c r="D882"/>
      <c r="E882"/>
      <c r="F882"/>
    </row>
    <row r="883" spans="3:6" ht="15">
      <c r="C883"/>
      <c r="D883"/>
      <c r="E883"/>
      <c r="F883"/>
    </row>
    <row r="884" spans="3:6" ht="15">
      <c r="C884"/>
      <c r="D884"/>
      <c r="E884"/>
      <c r="F884"/>
    </row>
    <row r="885" spans="3:6" ht="15">
      <c r="C885"/>
      <c r="D885"/>
      <c r="E885"/>
      <c r="F885"/>
    </row>
    <row r="886" spans="3:6" ht="15">
      <c r="C886"/>
      <c r="D886"/>
      <c r="E886"/>
      <c r="F886"/>
    </row>
    <row r="887" spans="3:6" ht="15">
      <c r="C887"/>
      <c r="D887"/>
      <c r="E887"/>
      <c r="F887"/>
    </row>
    <row r="888" spans="3:6" ht="15">
      <c r="C888"/>
      <c r="D888"/>
      <c r="E888"/>
      <c r="F888"/>
    </row>
    <row r="889" spans="3:6" ht="15">
      <c r="C889"/>
      <c r="D889"/>
      <c r="E889"/>
      <c r="F889"/>
    </row>
    <row r="890" spans="3:6" ht="15">
      <c r="C890"/>
      <c r="D890"/>
      <c r="E890"/>
      <c r="F890"/>
    </row>
    <row r="891" spans="3:6" ht="15">
      <c r="C891"/>
      <c r="D891"/>
      <c r="E891"/>
      <c r="F891"/>
    </row>
    <row r="892" spans="3:6" ht="15">
      <c r="C892"/>
      <c r="D892"/>
      <c r="E892"/>
      <c r="F892"/>
    </row>
    <row r="893" spans="3:6" ht="15">
      <c r="C893"/>
      <c r="D893"/>
      <c r="E893"/>
      <c r="F893"/>
    </row>
    <row r="894" spans="3:6" ht="15">
      <c r="C894"/>
      <c r="D894"/>
      <c r="E894"/>
      <c r="F894"/>
    </row>
    <row r="895" spans="3:6" ht="15">
      <c r="C895"/>
      <c r="D895"/>
      <c r="E895"/>
      <c r="F895"/>
    </row>
    <row r="896" spans="3:6" ht="15">
      <c r="C896"/>
      <c r="D896"/>
      <c r="E896"/>
      <c r="F896"/>
    </row>
    <row r="897" spans="3:6" ht="15">
      <c r="C897"/>
      <c r="D897"/>
      <c r="E897"/>
      <c r="F897"/>
    </row>
    <row r="898" spans="3:6" ht="15">
      <c r="C898"/>
      <c r="D898"/>
      <c r="E898"/>
      <c r="F898"/>
    </row>
    <row r="899" spans="3:6" ht="15">
      <c r="C899"/>
      <c r="D899"/>
      <c r="E899"/>
      <c r="F899"/>
    </row>
    <row r="900" spans="3:6" ht="15">
      <c r="C900"/>
      <c r="D900"/>
      <c r="E900"/>
      <c r="F900"/>
    </row>
    <row r="901" spans="3:6" ht="15">
      <c r="C901"/>
      <c r="D901"/>
      <c r="E901"/>
      <c r="F901"/>
    </row>
    <row r="902" spans="3:6" ht="15">
      <c r="C902"/>
      <c r="D902"/>
      <c r="E902"/>
      <c r="F902"/>
    </row>
    <row r="903" spans="3:6" ht="15">
      <c r="C903"/>
      <c r="D903"/>
      <c r="E903"/>
      <c r="F903"/>
    </row>
    <row r="904" spans="3:6" ht="15">
      <c r="C904"/>
      <c r="D904"/>
      <c r="E904"/>
      <c r="F904"/>
    </row>
    <row r="905" spans="3:6" ht="15">
      <c r="C905"/>
      <c r="D905"/>
      <c r="E905"/>
      <c r="F905"/>
    </row>
    <row r="906" spans="3:6" ht="15">
      <c r="C906"/>
      <c r="D906"/>
      <c r="E906"/>
      <c r="F906"/>
    </row>
    <row r="907" spans="3:6" ht="15">
      <c r="C907"/>
      <c r="D907"/>
      <c r="E907"/>
      <c r="F907"/>
    </row>
    <row r="908" spans="3:6" ht="15">
      <c r="C908"/>
      <c r="D908"/>
      <c r="E908"/>
      <c r="F908"/>
    </row>
    <row r="909" spans="3:6" ht="15">
      <c r="C909"/>
      <c r="D909"/>
      <c r="E909"/>
      <c r="F909"/>
    </row>
    <row r="910" spans="3:6" ht="15">
      <c r="C910"/>
      <c r="D910"/>
      <c r="E910"/>
      <c r="F910"/>
    </row>
    <row r="911" spans="3:6" ht="15">
      <c r="C911"/>
      <c r="D911"/>
      <c r="E911"/>
      <c r="F911"/>
    </row>
    <row r="912" spans="3:6" ht="15">
      <c r="C912"/>
      <c r="D912"/>
      <c r="E912"/>
      <c r="F912"/>
    </row>
    <row r="913" spans="3:6" ht="15">
      <c r="C913"/>
      <c r="D913"/>
      <c r="E913"/>
      <c r="F913"/>
    </row>
    <row r="914" spans="3:6" ht="15">
      <c r="C914"/>
      <c r="D914"/>
      <c r="E914"/>
      <c r="F914"/>
    </row>
    <row r="915" spans="3:6" ht="15">
      <c r="C915"/>
      <c r="D915"/>
      <c r="E915"/>
      <c r="F915"/>
    </row>
    <row r="916" spans="3:6" ht="15">
      <c r="C916"/>
      <c r="D916"/>
      <c r="E916"/>
      <c r="F916"/>
    </row>
    <row r="917" spans="3:6" ht="15">
      <c r="C917"/>
      <c r="D917"/>
      <c r="E917"/>
      <c r="F917"/>
    </row>
    <row r="918" spans="3:6" ht="15">
      <c r="C918"/>
      <c r="D918"/>
      <c r="E918"/>
      <c r="F918"/>
    </row>
    <row r="919" spans="3:6" ht="15">
      <c r="C919"/>
      <c r="D919"/>
      <c r="E919"/>
      <c r="F919"/>
    </row>
    <row r="920" spans="3:6" ht="15">
      <c r="C920"/>
      <c r="D920"/>
      <c r="E920"/>
      <c r="F920"/>
    </row>
    <row r="921" spans="3:6" ht="15">
      <c r="C921"/>
      <c r="D921"/>
      <c r="E921"/>
      <c r="F921"/>
    </row>
    <row r="922" spans="3:6" ht="15">
      <c r="C922"/>
      <c r="D922"/>
      <c r="E922"/>
      <c r="F922"/>
    </row>
    <row r="923" spans="3:6" ht="15">
      <c r="C923"/>
      <c r="D923"/>
      <c r="E923"/>
      <c r="F923"/>
    </row>
    <row r="924" spans="3:6" ht="15">
      <c r="C924"/>
      <c r="D924"/>
      <c r="E924"/>
      <c r="F924"/>
    </row>
    <row r="925" spans="3:6" ht="15">
      <c r="C925"/>
      <c r="D925"/>
      <c r="E925"/>
      <c r="F925"/>
    </row>
    <row r="926" spans="3:6" ht="15">
      <c r="C926"/>
      <c r="D926"/>
      <c r="E926"/>
      <c r="F926"/>
    </row>
    <row r="927" spans="3:6" ht="15">
      <c r="C927"/>
      <c r="D927"/>
      <c r="E927"/>
      <c r="F927"/>
    </row>
    <row r="928" spans="3:6" ht="15">
      <c r="C928"/>
      <c r="D928"/>
      <c r="E928"/>
      <c r="F928"/>
    </row>
    <row r="929" spans="3:6" ht="15">
      <c r="C929"/>
      <c r="D929"/>
      <c r="E929"/>
      <c r="F929"/>
    </row>
    <row r="930" spans="3:6" ht="15">
      <c r="C930"/>
      <c r="D930"/>
      <c r="E930"/>
      <c r="F930"/>
    </row>
    <row r="931" spans="3:6" ht="15">
      <c r="C931"/>
      <c r="D931"/>
      <c r="E931"/>
      <c r="F931"/>
    </row>
    <row r="932" spans="3:6" ht="15">
      <c r="C932"/>
      <c r="D932"/>
      <c r="E932"/>
      <c r="F932"/>
    </row>
    <row r="933" spans="3:6" ht="15">
      <c r="C933"/>
      <c r="D933"/>
      <c r="E933"/>
      <c r="F933"/>
    </row>
    <row r="934" spans="3:6" ht="15">
      <c r="C934"/>
      <c r="D934"/>
      <c r="E934"/>
      <c r="F934"/>
    </row>
    <row r="935" spans="3:6" ht="15">
      <c r="C935"/>
      <c r="D935"/>
      <c r="E935"/>
      <c r="F935"/>
    </row>
    <row r="936" spans="3:6" ht="15">
      <c r="C936"/>
      <c r="D936"/>
      <c r="E936"/>
      <c r="F936"/>
    </row>
    <row r="937" spans="3:6" ht="15">
      <c r="C937"/>
      <c r="D937"/>
      <c r="E937"/>
      <c r="F937"/>
    </row>
    <row r="938" spans="3:6" ht="15">
      <c r="C938"/>
      <c r="D938"/>
      <c r="E938"/>
      <c r="F938"/>
    </row>
    <row r="939" spans="3:6" ht="15">
      <c r="C939"/>
      <c r="D939"/>
      <c r="E939"/>
      <c r="F939"/>
    </row>
    <row r="940" spans="3:6" ht="15">
      <c r="C940"/>
      <c r="D940"/>
      <c r="E940"/>
      <c r="F940"/>
    </row>
    <row r="941" spans="3:6" ht="15">
      <c r="C941"/>
      <c r="D941"/>
      <c r="E941"/>
      <c r="F941"/>
    </row>
    <row r="942" spans="3:6" ht="15">
      <c r="C942"/>
      <c r="D942"/>
      <c r="E942"/>
      <c r="F942"/>
    </row>
    <row r="943" spans="3:6" ht="15">
      <c r="C943"/>
      <c r="D943"/>
      <c r="E943"/>
      <c r="F943"/>
    </row>
    <row r="944" spans="3:6" ht="15">
      <c r="C944"/>
      <c r="D944"/>
      <c r="E944"/>
      <c r="F944"/>
    </row>
    <row r="945" spans="3:6" ht="15">
      <c r="C945"/>
      <c r="D945"/>
      <c r="E945"/>
      <c r="F945"/>
    </row>
    <row r="946" spans="3:6" ht="15">
      <c r="C946"/>
      <c r="D946"/>
      <c r="E946"/>
      <c r="F946"/>
    </row>
    <row r="947" spans="3:6" ht="15">
      <c r="C947"/>
      <c r="D947"/>
      <c r="E947"/>
      <c r="F947"/>
    </row>
    <row r="948" spans="3:6" ht="15">
      <c r="C948"/>
      <c r="D948"/>
      <c r="E948"/>
      <c r="F948"/>
    </row>
    <row r="949" spans="3:6" ht="15">
      <c r="C949"/>
      <c r="D949"/>
      <c r="E949"/>
      <c r="F949"/>
    </row>
    <row r="950" spans="3:6" ht="15">
      <c r="C950"/>
      <c r="D950"/>
      <c r="E950"/>
      <c r="F950"/>
    </row>
    <row r="951" spans="3:6" ht="15">
      <c r="C951"/>
      <c r="D951"/>
      <c r="E951"/>
      <c r="F951"/>
    </row>
    <row r="952" spans="3:6" ht="15">
      <c r="C952"/>
      <c r="D952"/>
      <c r="E952"/>
      <c r="F952"/>
    </row>
    <row r="953" spans="3:6" ht="15">
      <c r="C953"/>
      <c r="D953"/>
      <c r="E953"/>
      <c r="F953"/>
    </row>
    <row r="954" spans="3:6" ht="15">
      <c r="C954"/>
      <c r="D954"/>
      <c r="E954"/>
      <c r="F954"/>
    </row>
    <row r="955" spans="3:6" ht="15">
      <c r="C955"/>
      <c r="D955"/>
      <c r="E955"/>
      <c r="F955"/>
    </row>
    <row r="956" spans="3:6" ht="15">
      <c r="C956"/>
      <c r="D956"/>
      <c r="E956"/>
      <c r="F956"/>
    </row>
    <row r="957" spans="3:6" ht="15">
      <c r="C957"/>
      <c r="D957"/>
      <c r="E957"/>
      <c r="F957"/>
    </row>
    <row r="958" spans="3:6" ht="15">
      <c r="C958"/>
      <c r="D958"/>
      <c r="E958"/>
      <c r="F958"/>
    </row>
    <row r="959" spans="3:6" ht="15">
      <c r="C959"/>
      <c r="D959"/>
      <c r="E959"/>
      <c r="F959"/>
    </row>
    <row r="960" spans="3:6" ht="15">
      <c r="C960"/>
      <c r="D960"/>
      <c r="E960"/>
      <c r="F960"/>
    </row>
    <row r="961" spans="3:6" ht="15">
      <c r="C961"/>
      <c r="D961"/>
      <c r="E961"/>
      <c r="F961"/>
    </row>
    <row r="962" spans="3:6" ht="15">
      <c r="C962"/>
      <c r="D962"/>
      <c r="E962"/>
      <c r="F962"/>
    </row>
    <row r="963" spans="3:6" ht="15">
      <c r="C963"/>
      <c r="D963"/>
      <c r="E963"/>
      <c r="F963"/>
    </row>
    <row r="964" spans="3:6" ht="15">
      <c r="C964"/>
      <c r="D964"/>
      <c r="E964"/>
      <c r="F964"/>
    </row>
    <row r="965" spans="3:6" ht="15">
      <c r="C965"/>
      <c r="D965"/>
      <c r="E965"/>
      <c r="F965"/>
    </row>
    <row r="966" spans="3:6" ht="15">
      <c r="C966"/>
      <c r="D966"/>
      <c r="E966"/>
      <c r="F966"/>
    </row>
    <row r="967" spans="3:6" ht="15">
      <c r="C967"/>
      <c r="D967"/>
      <c r="E967"/>
      <c r="F967"/>
    </row>
    <row r="968" spans="3:6" ht="15">
      <c r="C968"/>
      <c r="D968"/>
      <c r="E968"/>
      <c r="F968"/>
    </row>
    <row r="969" spans="3:6" ht="15">
      <c r="C969"/>
      <c r="D969"/>
      <c r="E969"/>
      <c r="F969"/>
    </row>
    <row r="970" spans="3:6" ht="15">
      <c r="C970"/>
      <c r="D970"/>
      <c r="E970"/>
      <c r="F970"/>
    </row>
    <row r="971" spans="3:6" ht="15">
      <c r="C971"/>
      <c r="D971"/>
      <c r="E971"/>
      <c r="F971"/>
    </row>
    <row r="972" spans="3:6" ht="15">
      <c r="C972"/>
      <c r="D972"/>
      <c r="E972"/>
      <c r="F972"/>
    </row>
    <row r="973" spans="3:6" ht="15">
      <c r="C973"/>
      <c r="D973"/>
      <c r="E973"/>
      <c r="F973"/>
    </row>
    <row r="974" spans="3:6" ht="15">
      <c r="C974"/>
      <c r="D974"/>
      <c r="E974"/>
      <c r="F974"/>
    </row>
    <row r="975" spans="3:6" ht="15">
      <c r="C975"/>
      <c r="D975"/>
      <c r="E975"/>
      <c r="F975"/>
    </row>
    <row r="976" spans="3:6" ht="15">
      <c r="C976"/>
      <c r="D976"/>
      <c r="E976"/>
      <c r="F976"/>
    </row>
    <row r="977" spans="3:6" ht="15">
      <c r="C977"/>
      <c r="D977"/>
      <c r="E977"/>
      <c r="F977"/>
    </row>
    <row r="978" spans="3:6" ht="15">
      <c r="C978"/>
      <c r="D978"/>
      <c r="E978"/>
      <c r="F978"/>
    </row>
    <row r="979" spans="3:6" ht="15">
      <c r="C979"/>
      <c r="D979"/>
      <c r="E979"/>
      <c r="F979"/>
    </row>
    <row r="980" spans="3:6" ht="15">
      <c r="C980"/>
      <c r="D980"/>
      <c r="E980"/>
      <c r="F980"/>
    </row>
    <row r="981" spans="3:6" ht="15">
      <c r="C981"/>
      <c r="D981"/>
      <c r="E981"/>
      <c r="F981"/>
    </row>
    <row r="982" spans="3:6" ht="15">
      <c r="C982"/>
      <c r="D982"/>
      <c r="E982"/>
      <c r="F982"/>
    </row>
    <row r="983" spans="3:6" ht="15">
      <c r="C983"/>
      <c r="D983"/>
      <c r="E983"/>
      <c r="F983"/>
    </row>
    <row r="984" spans="3:6" ht="15">
      <c r="C984"/>
      <c r="D984"/>
      <c r="E984"/>
      <c r="F984"/>
    </row>
    <row r="985" spans="3:6" ht="15">
      <c r="C985"/>
      <c r="D985"/>
      <c r="E985"/>
      <c r="F985"/>
    </row>
    <row r="986" spans="3:6" ht="15">
      <c r="C986"/>
      <c r="D986"/>
      <c r="E986"/>
      <c r="F986"/>
    </row>
    <row r="987" spans="3:6" ht="15">
      <c r="C987"/>
      <c r="D987"/>
      <c r="E987"/>
      <c r="F987"/>
    </row>
    <row r="988" spans="3:6" ht="15">
      <c r="C988"/>
      <c r="D988"/>
      <c r="E988"/>
      <c r="F988"/>
    </row>
    <row r="989" spans="3:6" ht="15">
      <c r="C989"/>
      <c r="D989"/>
      <c r="E989"/>
      <c r="F989"/>
    </row>
    <row r="990" spans="3:6" ht="15">
      <c r="C990"/>
      <c r="D990"/>
      <c r="E990"/>
      <c r="F990"/>
    </row>
    <row r="991" spans="3:6" ht="15">
      <c r="C991"/>
      <c r="D991"/>
      <c r="E991"/>
      <c r="F991"/>
    </row>
    <row r="992" spans="3:6" ht="15">
      <c r="C992"/>
      <c r="D992"/>
      <c r="E992"/>
      <c r="F992"/>
    </row>
    <row r="993" spans="3:6" ht="15">
      <c r="C993"/>
      <c r="D993"/>
      <c r="E993"/>
      <c r="F993"/>
    </row>
    <row r="994" spans="3:6" ht="15">
      <c r="C994"/>
      <c r="D994"/>
      <c r="E994"/>
      <c r="F994"/>
    </row>
    <row r="995" spans="3:6" ht="15">
      <c r="C995"/>
      <c r="D995"/>
      <c r="E995"/>
      <c r="F995"/>
    </row>
    <row r="996" spans="3:6" ht="15">
      <c r="C996"/>
      <c r="D996"/>
      <c r="E996"/>
      <c r="F996"/>
    </row>
    <row r="997" spans="3:6" ht="15">
      <c r="C997"/>
      <c r="D997"/>
      <c r="E997"/>
      <c r="F997"/>
    </row>
    <row r="998" spans="3:6" ht="15">
      <c r="C998"/>
      <c r="D998"/>
      <c r="E998"/>
      <c r="F998"/>
    </row>
    <row r="999" spans="3:6" ht="15">
      <c r="C999"/>
      <c r="D999"/>
      <c r="E999"/>
      <c r="F999"/>
    </row>
    <row r="1000" spans="3:6" ht="15">
      <c r="C1000"/>
      <c r="D1000"/>
      <c r="E1000"/>
      <c r="F1000"/>
    </row>
    <row r="1001" spans="3:6" ht="15">
      <c r="C1001"/>
      <c r="D1001"/>
      <c r="E1001"/>
      <c r="F1001"/>
    </row>
    <row r="1002" spans="3:6" ht="15">
      <c r="C1002"/>
      <c r="D1002"/>
      <c r="E1002"/>
      <c r="F1002"/>
    </row>
    <row r="1003" spans="3:6" ht="15">
      <c r="C1003"/>
      <c r="D1003"/>
      <c r="E1003"/>
      <c r="F1003"/>
    </row>
    <row r="1004" spans="3:6" ht="15">
      <c r="C1004"/>
      <c r="D1004"/>
      <c r="E1004"/>
      <c r="F1004"/>
    </row>
    <row r="1005" spans="3:6" ht="15">
      <c r="C1005"/>
      <c r="D1005"/>
      <c r="E1005"/>
      <c r="F1005"/>
    </row>
    <row r="1006" spans="3:6" ht="15">
      <c r="C1006"/>
      <c r="D1006"/>
      <c r="E1006"/>
      <c r="F1006"/>
    </row>
    <row r="1007" spans="3:6" ht="15">
      <c r="C1007"/>
      <c r="D1007"/>
      <c r="E1007"/>
      <c r="F1007"/>
    </row>
    <row r="1008" spans="3:6" ht="15">
      <c r="C1008"/>
      <c r="D1008"/>
      <c r="E1008"/>
      <c r="F1008"/>
    </row>
    <row r="1009" spans="3:6" ht="15">
      <c r="C1009"/>
      <c r="D1009"/>
      <c r="E1009"/>
      <c r="F1009"/>
    </row>
    <row r="1010" spans="3:6" ht="15">
      <c r="C1010"/>
      <c r="D1010"/>
      <c r="E1010"/>
      <c r="F1010"/>
    </row>
    <row r="1011" spans="3:6" ht="15">
      <c r="C1011"/>
      <c r="D1011"/>
      <c r="E1011"/>
      <c r="F1011"/>
    </row>
    <row r="1012" spans="3:6" ht="15">
      <c r="C1012"/>
      <c r="D1012"/>
      <c r="E1012"/>
      <c r="F1012"/>
    </row>
    <row r="1013" spans="3:6" ht="15">
      <c r="C1013"/>
      <c r="D1013"/>
      <c r="E1013"/>
      <c r="F1013"/>
    </row>
    <row r="1014" spans="3:6" ht="15">
      <c r="C1014"/>
      <c r="D1014"/>
      <c r="E1014"/>
      <c r="F1014"/>
    </row>
    <row r="1015" spans="3:6" ht="15">
      <c r="C1015"/>
      <c r="D1015"/>
      <c r="E1015"/>
      <c r="F1015"/>
    </row>
    <row r="1016" spans="3:6" ht="15">
      <c r="C1016"/>
      <c r="D1016"/>
      <c r="E1016"/>
      <c r="F1016"/>
    </row>
    <row r="1017" spans="3:6" ht="15">
      <c r="C1017"/>
      <c r="D1017"/>
      <c r="E1017"/>
      <c r="F1017"/>
    </row>
    <row r="1018" spans="3:6" ht="15">
      <c r="C1018"/>
      <c r="D1018"/>
      <c r="E1018"/>
      <c r="F1018"/>
    </row>
    <row r="1019" spans="3:6" ht="15">
      <c r="C1019"/>
      <c r="D1019"/>
      <c r="E1019"/>
      <c r="F1019"/>
    </row>
    <row r="1020" spans="3:6" ht="15">
      <c r="C1020"/>
      <c r="D1020"/>
      <c r="E1020"/>
      <c r="F1020"/>
    </row>
    <row r="1021" spans="3:6" ht="15">
      <c r="C1021"/>
      <c r="D1021"/>
      <c r="E1021"/>
      <c r="F1021"/>
    </row>
    <row r="1022" spans="3:6" ht="15">
      <c r="C1022"/>
      <c r="D1022"/>
      <c r="E1022"/>
      <c r="F1022"/>
    </row>
    <row r="1023" spans="3:6" ht="15">
      <c r="C1023"/>
      <c r="D1023"/>
      <c r="E1023"/>
      <c r="F1023"/>
    </row>
    <row r="1024" spans="3:6" ht="15">
      <c r="C1024"/>
      <c r="D1024"/>
      <c r="E1024"/>
      <c r="F1024"/>
    </row>
    <row r="1025" spans="3:6" ht="15">
      <c r="C1025"/>
      <c r="D1025"/>
      <c r="E1025"/>
      <c r="F1025"/>
    </row>
    <row r="1026" spans="3:6" ht="15">
      <c r="C1026"/>
      <c r="D1026"/>
      <c r="E1026"/>
      <c r="F1026"/>
    </row>
    <row r="1027" spans="3:6" ht="15">
      <c r="C1027"/>
      <c r="D1027"/>
      <c r="E1027"/>
      <c r="F1027"/>
    </row>
    <row r="1028" spans="3:6" ht="15">
      <c r="C1028"/>
      <c r="D1028"/>
      <c r="E1028"/>
      <c r="F1028"/>
    </row>
    <row r="1029" spans="3:6" ht="15">
      <c r="C1029"/>
      <c r="D1029"/>
      <c r="E1029"/>
      <c r="F1029"/>
    </row>
    <row r="1030" spans="3:6" ht="15">
      <c r="C1030"/>
      <c r="D1030"/>
      <c r="E1030"/>
      <c r="F1030"/>
    </row>
    <row r="1031" spans="3:6" ht="15">
      <c r="C1031"/>
      <c r="D1031"/>
      <c r="E1031"/>
      <c r="F1031"/>
    </row>
    <row r="1032" spans="3:6" ht="15">
      <c r="C1032"/>
      <c r="D1032"/>
      <c r="E1032"/>
      <c r="F1032"/>
    </row>
    <row r="1033" spans="3:6" ht="15">
      <c r="C1033"/>
      <c r="D1033"/>
      <c r="E1033"/>
      <c r="F1033"/>
    </row>
    <row r="1034" spans="3:6" ht="15">
      <c r="C1034"/>
      <c r="D1034"/>
      <c r="E1034"/>
      <c r="F1034"/>
    </row>
    <row r="1035" spans="3:6" ht="15">
      <c r="C1035"/>
      <c r="D1035"/>
      <c r="E1035"/>
      <c r="F1035"/>
    </row>
    <row r="1036" spans="3:6" ht="15">
      <c r="C1036"/>
      <c r="D1036"/>
      <c r="E1036"/>
      <c r="F1036"/>
    </row>
    <row r="1037" spans="3:6" ht="15">
      <c r="C1037"/>
      <c r="D1037"/>
      <c r="E1037"/>
      <c r="F1037"/>
    </row>
    <row r="1038" spans="3:6" ht="15">
      <c r="C1038"/>
      <c r="D1038"/>
      <c r="E1038"/>
      <c r="F1038"/>
    </row>
    <row r="1039" spans="3:6" ht="15">
      <c r="C1039"/>
      <c r="D1039"/>
      <c r="E1039"/>
      <c r="F1039"/>
    </row>
    <row r="1040" spans="3:6" ht="15">
      <c r="C1040"/>
      <c r="D1040"/>
      <c r="E1040"/>
      <c r="F1040"/>
    </row>
    <row r="1041" spans="3:6" ht="15">
      <c r="C1041"/>
      <c r="D1041"/>
      <c r="E1041"/>
      <c r="F1041"/>
    </row>
    <row r="1042" spans="3:6" ht="15">
      <c r="C1042"/>
      <c r="D1042"/>
      <c r="E1042"/>
      <c r="F1042"/>
    </row>
    <row r="1043" spans="3:6" ht="15">
      <c r="C1043"/>
      <c r="D1043"/>
      <c r="E1043"/>
      <c r="F1043"/>
    </row>
    <row r="1044" spans="3:6" ht="15">
      <c r="C1044"/>
      <c r="D1044"/>
      <c r="E1044"/>
      <c r="F1044"/>
    </row>
    <row r="1045" spans="3:6" ht="15">
      <c r="C1045"/>
      <c r="D1045"/>
      <c r="E1045"/>
      <c r="F1045"/>
    </row>
    <row r="1046" spans="3:6" ht="15">
      <c r="C1046"/>
      <c r="D1046"/>
      <c r="E1046"/>
      <c r="F1046"/>
    </row>
    <row r="1047" spans="3:6" ht="15">
      <c r="C1047"/>
      <c r="D1047"/>
      <c r="E1047"/>
      <c r="F1047"/>
    </row>
    <row r="1048" spans="3:6" ht="15">
      <c r="C1048"/>
      <c r="D1048"/>
      <c r="E1048"/>
      <c r="F1048"/>
    </row>
    <row r="1049" spans="3:6" ht="15">
      <c r="C1049"/>
      <c r="D1049"/>
      <c r="E1049"/>
      <c r="F1049"/>
    </row>
    <row r="1050" spans="3:6" ht="15">
      <c r="C1050"/>
      <c r="D1050"/>
      <c r="E1050"/>
      <c r="F1050"/>
    </row>
    <row r="1051" spans="3:6" ht="15">
      <c r="C1051"/>
      <c r="D1051"/>
      <c r="E1051"/>
      <c r="F1051"/>
    </row>
    <row r="1052" spans="3:6" ht="15">
      <c r="C1052"/>
      <c r="D1052"/>
      <c r="E1052"/>
      <c r="F1052"/>
    </row>
    <row r="1053" spans="3:6" ht="15">
      <c r="C1053"/>
      <c r="D1053"/>
      <c r="E1053"/>
      <c r="F1053"/>
    </row>
    <row r="1054" spans="3:6" ht="15">
      <c r="C1054"/>
      <c r="D1054"/>
      <c r="E1054"/>
      <c r="F1054"/>
    </row>
    <row r="1055" spans="3:6" ht="15">
      <c r="C1055"/>
      <c r="D1055"/>
      <c r="E1055"/>
      <c r="F1055"/>
    </row>
    <row r="1056" spans="3:6" ht="15">
      <c r="C1056"/>
      <c r="D1056"/>
      <c r="E1056"/>
      <c r="F1056"/>
    </row>
    <row r="1057" spans="3:6" ht="15">
      <c r="C1057"/>
      <c r="D1057"/>
      <c r="E1057"/>
      <c r="F1057"/>
    </row>
    <row r="1058" spans="3:6" ht="15">
      <c r="C1058"/>
      <c r="D1058"/>
      <c r="E1058"/>
      <c r="F1058"/>
    </row>
    <row r="1059" spans="3:6" ht="15">
      <c r="C1059"/>
      <c r="D1059"/>
      <c r="E1059"/>
      <c r="F1059"/>
    </row>
    <row r="1060" spans="3:6" ht="15">
      <c r="C1060"/>
      <c r="D1060"/>
      <c r="E1060"/>
      <c r="F1060"/>
    </row>
    <row r="1061" spans="3:6" ht="15">
      <c r="C1061"/>
      <c r="D1061"/>
      <c r="E1061"/>
      <c r="F1061"/>
    </row>
    <row r="1062" spans="3:6" ht="15">
      <c r="C1062"/>
      <c r="D1062"/>
      <c r="E1062"/>
      <c r="F1062"/>
    </row>
    <row r="1063" spans="3:6" ht="15">
      <c r="C1063"/>
      <c r="D1063"/>
      <c r="E1063"/>
      <c r="F1063"/>
    </row>
    <row r="1064" spans="3:6" ht="15">
      <c r="C1064"/>
      <c r="D1064"/>
      <c r="E1064"/>
      <c r="F1064"/>
    </row>
    <row r="1065" spans="3:6" ht="15">
      <c r="C1065"/>
      <c r="D1065"/>
      <c r="E1065"/>
      <c r="F1065"/>
    </row>
    <row r="1066" spans="3:6" ht="15">
      <c r="C1066"/>
      <c r="D1066"/>
      <c r="E1066"/>
      <c r="F1066"/>
    </row>
    <row r="1067" spans="3:6" ht="15">
      <c r="C1067"/>
      <c r="D1067"/>
      <c r="E1067"/>
      <c r="F1067"/>
    </row>
    <row r="1068" spans="3:6" ht="15">
      <c r="C1068"/>
      <c r="D1068"/>
      <c r="E1068"/>
      <c r="F1068"/>
    </row>
    <row r="1069" spans="3:6" ht="15">
      <c r="C1069"/>
      <c r="D1069"/>
      <c r="E1069"/>
      <c r="F1069"/>
    </row>
    <row r="1070" spans="3:6" ht="15">
      <c r="C1070"/>
      <c r="D1070"/>
      <c r="E1070"/>
      <c r="F1070"/>
    </row>
    <row r="1071" spans="3:6" ht="15">
      <c r="C1071"/>
      <c r="D1071"/>
      <c r="E1071"/>
      <c r="F1071"/>
    </row>
    <row r="1072" spans="3:6" ht="15">
      <c r="C1072"/>
      <c r="D1072"/>
      <c r="E1072"/>
      <c r="F1072"/>
    </row>
    <row r="1073" spans="3:6" ht="15">
      <c r="C1073"/>
      <c r="D1073"/>
      <c r="E1073"/>
      <c r="F1073"/>
    </row>
    <row r="1074" spans="3:6" ht="15">
      <c r="C1074"/>
      <c r="D1074"/>
      <c r="E1074"/>
      <c r="F1074"/>
    </row>
    <row r="1075" spans="3:6" ht="15">
      <c r="C1075"/>
      <c r="D1075"/>
      <c r="E1075"/>
      <c r="F1075"/>
    </row>
    <row r="1076" spans="3:6" ht="15">
      <c r="C1076"/>
      <c r="D1076"/>
      <c r="E1076"/>
      <c r="F1076"/>
    </row>
    <row r="1077" spans="3:6" ht="15">
      <c r="C1077"/>
      <c r="D1077"/>
      <c r="E1077"/>
      <c r="F1077"/>
    </row>
    <row r="1078" spans="3:6" ht="15">
      <c r="C1078"/>
      <c r="D1078"/>
      <c r="E1078"/>
      <c r="F1078"/>
    </row>
    <row r="1079" spans="3:6" ht="15">
      <c r="C1079"/>
      <c r="D1079"/>
      <c r="E1079"/>
      <c r="F1079"/>
    </row>
    <row r="1080" spans="3:6" ht="15">
      <c r="C1080"/>
      <c r="D1080"/>
      <c r="E1080"/>
      <c r="F1080"/>
    </row>
    <row r="1081" spans="3:6" ht="15">
      <c r="C1081"/>
      <c r="D1081"/>
      <c r="E1081"/>
      <c r="F1081"/>
    </row>
    <row r="1082" spans="3:6" ht="15">
      <c r="C1082"/>
      <c r="D1082"/>
      <c r="E1082"/>
      <c r="F1082"/>
    </row>
    <row r="1083" spans="3:6" ht="15">
      <c r="C1083"/>
      <c r="D1083"/>
      <c r="E1083"/>
      <c r="F1083"/>
    </row>
    <row r="1084" spans="3:6" ht="15">
      <c r="C1084"/>
      <c r="D1084"/>
      <c r="E1084"/>
      <c r="F1084"/>
    </row>
    <row r="1085" spans="3:6" ht="15">
      <c r="C1085"/>
      <c r="D1085"/>
      <c r="E1085"/>
      <c r="F1085"/>
    </row>
    <row r="1086" spans="3:6" ht="15">
      <c r="C1086"/>
      <c r="D1086"/>
      <c r="E1086"/>
      <c r="F1086"/>
    </row>
    <row r="1087" spans="3:6" ht="15">
      <c r="C1087"/>
      <c r="D1087"/>
      <c r="E1087"/>
      <c r="F1087"/>
    </row>
    <row r="1088" spans="3:6" ht="15">
      <c r="C1088"/>
      <c r="D1088"/>
      <c r="E1088"/>
      <c r="F1088"/>
    </row>
    <row r="1089" spans="3:6" ht="15">
      <c r="C1089"/>
      <c r="D1089"/>
      <c r="E1089"/>
      <c r="F1089"/>
    </row>
    <row r="1090" spans="3:6" ht="15">
      <c r="C1090"/>
      <c r="D1090"/>
      <c r="E1090"/>
      <c r="F1090"/>
    </row>
    <row r="1091" spans="3:6" ht="15">
      <c r="C1091"/>
      <c r="D1091"/>
      <c r="E1091"/>
      <c r="F1091"/>
    </row>
    <row r="1092" spans="3:6" ht="15">
      <c r="C1092"/>
      <c r="D1092"/>
      <c r="E1092"/>
      <c r="F1092"/>
    </row>
    <row r="1093" spans="3:6" ht="15">
      <c r="C1093"/>
      <c r="D1093"/>
      <c r="E1093"/>
      <c r="F1093"/>
    </row>
    <row r="1094" spans="3:6" ht="15">
      <c r="C1094"/>
      <c r="D1094"/>
      <c r="E1094"/>
      <c r="F1094"/>
    </row>
    <row r="1095" spans="3:6" ht="15">
      <c r="C1095"/>
      <c r="D1095"/>
      <c r="E1095"/>
      <c r="F1095"/>
    </row>
    <row r="1096" spans="3:6" ht="15">
      <c r="C1096"/>
      <c r="D1096"/>
      <c r="E1096"/>
      <c r="F1096"/>
    </row>
    <row r="1097" spans="3:6" ht="15">
      <c r="C1097"/>
      <c r="D1097"/>
      <c r="E1097"/>
      <c r="F1097"/>
    </row>
    <row r="1098" spans="3:6" ht="15">
      <c r="C1098"/>
      <c r="D1098"/>
      <c r="E1098"/>
      <c r="F1098"/>
    </row>
    <row r="1099" spans="3:6" ht="15">
      <c r="C1099"/>
      <c r="D1099"/>
      <c r="E1099"/>
      <c r="F1099"/>
    </row>
    <row r="1100" spans="3:6" ht="15">
      <c r="C1100"/>
      <c r="D1100"/>
      <c r="E1100"/>
      <c r="F1100"/>
    </row>
    <row r="1101" spans="3:6" ht="15">
      <c r="C1101"/>
      <c r="D1101"/>
      <c r="E1101"/>
      <c r="F1101"/>
    </row>
    <row r="1102" spans="3:6" ht="15">
      <c r="C1102"/>
      <c r="D1102"/>
      <c r="E1102"/>
      <c r="F1102"/>
    </row>
    <row r="1103" spans="3:6" ht="15">
      <c r="C1103"/>
      <c r="D1103"/>
      <c r="E1103"/>
      <c r="F1103"/>
    </row>
    <row r="1104" spans="3:6" ht="15">
      <c r="C1104"/>
      <c r="D1104"/>
      <c r="E1104"/>
      <c r="F1104"/>
    </row>
    <row r="1105" spans="3:6" ht="15">
      <c r="C1105"/>
      <c r="D1105"/>
      <c r="E1105"/>
      <c r="F1105"/>
    </row>
    <row r="1106" spans="3:6" ht="15">
      <c r="C1106"/>
      <c r="D1106"/>
      <c r="E1106"/>
      <c r="F1106"/>
    </row>
    <row r="1107" spans="3:6" ht="15">
      <c r="C1107"/>
      <c r="D1107"/>
      <c r="E1107"/>
      <c r="F1107"/>
    </row>
    <row r="1108" spans="3:6" ht="15">
      <c r="C1108"/>
      <c r="D1108"/>
      <c r="E1108"/>
      <c r="F1108"/>
    </row>
    <row r="1109" spans="3:6" ht="15">
      <c r="C1109"/>
      <c r="D1109"/>
      <c r="E1109"/>
      <c r="F1109"/>
    </row>
    <row r="1110" spans="3:6" ht="15">
      <c r="C1110"/>
      <c r="D1110"/>
      <c r="E1110"/>
      <c r="F1110"/>
    </row>
    <row r="1111" spans="3:6" ht="15">
      <c r="C1111"/>
      <c r="D1111"/>
      <c r="E1111"/>
      <c r="F1111"/>
    </row>
    <row r="1112" spans="3:6" ht="15">
      <c r="C1112"/>
      <c r="D1112"/>
      <c r="E1112"/>
      <c r="F1112"/>
    </row>
    <row r="1113" spans="3:6" ht="15">
      <c r="C1113"/>
      <c r="D1113"/>
      <c r="E1113"/>
      <c r="F1113"/>
    </row>
    <row r="1114" spans="3:6" ht="15">
      <c r="C1114"/>
      <c r="D1114"/>
      <c r="E1114"/>
      <c r="F1114"/>
    </row>
    <row r="1115" spans="3:6" ht="15">
      <c r="C1115"/>
      <c r="D1115"/>
      <c r="E1115"/>
      <c r="F1115"/>
    </row>
    <row r="1116" spans="3:6" ht="15">
      <c r="C1116"/>
      <c r="D1116"/>
      <c r="E1116"/>
      <c r="F1116"/>
    </row>
    <row r="1117" spans="3:6" ht="15">
      <c r="C1117"/>
      <c r="D1117"/>
      <c r="E1117"/>
      <c r="F1117"/>
    </row>
    <row r="1118" spans="3:6" ht="15">
      <c r="C1118"/>
      <c r="D1118"/>
      <c r="E1118"/>
      <c r="F1118"/>
    </row>
    <row r="1119" spans="3:6" ht="15">
      <c r="C1119"/>
      <c r="D1119"/>
      <c r="E1119"/>
      <c r="F1119"/>
    </row>
    <row r="1120" spans="3:6" ht="15">
      <c r="C1120"/>
      <c r="D1120"/>
      <c r="E1120"/>
      <c r="F1120"/>
    </row>
    <row r="1121" spans="3:6" ht="15">
      <c r="C1121"/>
      <c r="D1121"/>
      <c r="E1121"/>
      <c r="F1121"/>
    </row>
    <row r="1122" spans="3:6" ht="15">
      <c r="C1122"/>
      <c r="D1122"/>
      <c r="E1122"/>
      <c r="F1122"/>
    </row>
    <row r="1123" spans="3:6" ht="15">
      <c r="C1123"/>
      <c r="D1123"/>
      <c r="E1123"/>
      <c r="F1123"/>
    </row>
    <row r="1124" spans="3:6" ht="15">
      <c r="C1124"/>
      <c r="D1124"/>
      <c r="E1124"/>
      <c r="F1124"/>
    </row>
    <row r="1125" spans="3:6" ht="15">
      <c r="C1125"/>
      <c r="D1125"/>
      <c r="E1125"/>
      <c r="F1125"/>
    </row>
    <row r="1126" spans="3:6" ht="15">
      <c r="C1126"/>
      <c r="D1126"/>
      <c r="E1126"/>
      <c r="F1126"/>
    </row>
    <row r="1127" spans="3:6" ht="15">
      <c r="C1127"/>
      <c r="D1127"/>
      <c r="E1127"/>
      <c r="F1127"/>
    </row>
    <row r="1128" spans="3:6" ht="15">
      <c r="C1128"/>
      <c r="D1128"/>
      <c r="E1128"/>
      <c r="F1128"/>
    </row>
    <row r="1129" spans="3:6" ht="15">
      <c r="C1129"/>
      <c r="D1129"/>
      <c r="E1129"/>
      <c r="F1129"/>
    </row>
    <row r="1130" spans="3:6" ht="15">
      <c r="C1130"/>
      <c r="D1130"/>
      <c r="E1130"/>
      <c r="F1130"/>
    </row>
    <row r="1131" spans="3:6" ht="15">
      <c r="C1131"/>
      <c r="D1131"/>
      <c r="E1131"/>
      <c r="F1131"/>
    </row>
    <row r="1132" spans="3:6" ht="15">
      <c r="C1132"/>
      <c r="D1132"/>
      <c r="E1132"/>
      <c r="F1132"/>
    </row>
    <row r="1133" spans="3:6" ht="15">
      <c r="C1133"/>
      <c r="D1133"/>
      <c r="E1133"/>
      <c r="F1133"/>
    </row>
    <row r="1134" spans="3:6" ht="15">
      <c r="C1134"/>
      <c r="D1134"/>
      <c r="E1134"/>
      <c r="F1134"/>
    </row>
    <row r="1135" spans="3:6" ht="15">
      <c r="C1135"/>
      <c r="D1135"/>
      <c r="E1135"/>
      <c r="F1135"/>
    </row>
    <row r="1136" spans="3:6" ht="15">
      <c r="C1136"/>
      <c r="D1136"/>
      <c r="E1136"/>
      <c r="F1136"/>
    </row>
    <row r="1137" spans="3:6" ht="15">
      <c r="C1137"/>
      <c r="D1137"/>
      <c r="E1137"/>
      <c r="F1137"/>
    </row>
    <row r="1138" spans="3:6" ht="15">
      <c r="C1138"/>
      <c r="D1138"/>
      <c r="E1138"/>
      <c r="F1138"/>
    </row>
    <row r="1139" spans="3:6" ht="15">
      <c r="C1139"/>
      <c r="D1139"/>
      <c r="E1139"/>
      <c r="F1139"/>
    </row>
    <row r="1140" spans="3:6" ht="15">
      <c r="C1140"/>
      <c r="D1140"/>
      <c r="E1140"/>
      <c r="F1140"/>
    </row>
    <row r="1141" spans="3:6" ht="15">
      <c r="C1141"/>
      <c r="D1141"/>
      <c r="E1141"/>
      <c r="F1141"/>
    </row>
    <row r="1142" spans="3:6" ht="15">
      <c r="C1142"/>
      <c r="D1142"/>
      <c r="E1142"/>
      <c r="F1142"/>
    </row>
    <row r="1143" spans="3:6" ht="15">
      <c r="C1143"/>
      <c r="D1143"/>
      <c r="E1143"/>
      <c r="F1143"/>
    </row>
    <row r="1144" spans="3:6" ht="15">
      <c r="C1144"/>
      <c r="D1144"/>
      <c r="E1144"/>
      <c r="F1144"/>
    </row>
    <row r="1145" spans="3:6" ht="15">
      <c r="C1145"/>
      <c r="D1145"/>
      <c r="E1145"/>
      <c r="F1145"/>
    </row>
    <row r="1146" spans="3:6" ht="15">
      <c r="C1146"/>
      <c r="D1146"/>
      <c r="E1146"/>
      <c r="F1146"/>
    </row>
    <row r="1147" spans="3:6" ht="15">
      <c r="C1147"/>
      <c r="D1147"/>
      <c r="E1147"/>
      <c r="F1147"/>
    </row>
    <row r="1148" spans="3:6" ht="15">
      <c r="C1148"/>
      <c r="D1148"/>
      <c r="E1148"/>
      <c r="F1148"/>
    </row>
    <row r="1149" spans="3:6" ht="15">
      <c r="C1149"/>
      <c r="D1149"/>
      <c r="E1149"/>
      <c r="F1149"/>
    </row>
    <row r="1150" spans="3:6" ht="15">
      <c r="C1150"/>
      <c r="D1150"/>
      <c r="E1150"/>
      <c r="F1150"/>
    </row>
    <row r="1151" spans="3:6" ht="15">
      <c r="C1151"/>
      <c r="D1151"/>
      <c r="E1151"/>
      <c r="F1151"/>
    </row>
    <row r="1152" spans="3:6" ht="15">
      <c r="C1152"/>
      <c r="D1152"/>
      <c r="E1152"/>
      <c r="F1152"/>
    </row>
    <row r="1153" spans="3:6" ht="15">
      <c r="C1153"/>
      <c r="D1153"/>
      <c r="E1153"/>
      <c r="F1153"/>
    </row>
    <row r="1154" spans="3:6" ht="15">
      <c r="C1154"/>
      <c r="D1154"/>
      <c r="E1154"/>
      <c r="F1154"/>
    </row>
    <row r="1155" spans="3:6" ht="15">
      <c r="C1155"/>
      <c r="D1155"/>
      <c r="E1155"/>
      <c r="F1155"/>
    </row>
    <row r="1156" spans="3:6" ht="15">
      <c r="C1156"/>
      <c r="D1156"/>
      <c r="E1156"/>
      <c r="F1156"/>
    </row>
    <row r="1157" spans="3:6" ht="15">
      <c r="C1157"/>
      <c r="D1157"/>
      <c r="E1157"/>
      <c r="F1157"/>
    </row>
    <row r="1158" spans="3:6" ht="15">
      <c r="C1158"/>
      <c r="D1158"/>
      <c r="E1158"/>
      <c r="F1158"/>
    </row>
    <row r="1159" spans="3:6" ht="15">
      <c r="C1159"/>
      <c r="D1159"/>
      <c r="E1159"/>
      <c r="F1159"/>
    </row>
    <row r="1160" spans="3:6" ht="15">
      <c r="C1160"/>
      <c r="D1160"/>
      <c r="E1160"/>
      <c r="F1160"/>
    </row>
    <row r="1161" spans="3:6" ht="15">
      <c r="C1161"/>
      <c r="D1161"/>
      <c r="E1161"/>
      <c r="F1161"/>
    </row>
    <row r="1162" spans="3:6" ht="15">
      <c r="C1162"/>
      <c r="D1162"/>
      <c r="E1162"/>
      <c r="F1162"/>
    </row>
    <row r="1163" spans="3:6" ht="15">
      <c r="C1163"/>
      <c r="D1163"/>
      <c r="E1163"/>
      <c r="F1163"/>
    </row>
    <row r="1164" spans="3:6" ht="15">
      <c r="C1164"/>
      <c r="D1164"/>
      <c r="E1164"/>
      <c r="F1164"/>
    </row>
    <row r="1165" spans="3:6" ht="15">
      <c r="C1165"/>
      <c r="D1165"/>
      <c r="E1165"/>
      <c r="F1165"/>
    </row>
    <row r="1166" spans="3:6" ht="15">
      <c r="C1166"/>
      <c r="D1166"/>
      <c r="E1166"/>
      <c r="F1166"/>
    </row>
    <row r="1167" spans="3:6" ht="15">
      <c r="C1167"/>
      <c r="D1167"/>
      <c r="E1167"/>
      <c r="F1167"/>
    </row>
    <row r="1168" spans="3:6" ht="15">
      <c r="C1168"/>
      <c r="D1168"/>
      <c r="E1168"/>
      <c r="F1168"/>
    </row>
    <row r="1169" spans="3:6" ht="15">
      <c r="C1169"/>
      <c r="D1169"/>
      <c r="E1169"/>
      <c r="F1169"/>
    </row>
    <row r="1170" spans="3:6" ht="15">
      <c r="C1170"/>
      <c r="D1170"/>
      <c r="E1170"/>
      <c r="F1170"/>
    </row>
    <row r="1171" spans="3:6" ht="15">
      <c r="C1171"/>
      <c r="D1171"/>
      <c r="E1171"/>
      <c r="F1171"/>
    </row>
    <row r="1172" spans="3:6" ht="15">
      <c r="C1172"/>
      <c r="D1172"/>
      <c r="E1172"/>
      <c r="F1172"/>
    </row>
    <row r="1173" spans="3:6" ht="15">
      <c r="C1173"/>
      <c r="D1173"/>
      <c r="E1173"/>
      <c r="F1173"/>
    </row>
    <row r="1174" spans="3:6" ht="15">
      <c r="C1174"/>
      <c r="D1174"/>
      <c r="E1174"/>
      <c r="F1174"/>
    </row>
    <row r="1175" spans="3:6" ht="15">
      <c r="C1175"/>
      <c r="D1175"/>
      <c r="E1175"/>
      <c r="F1175"/>
    </row>
    <row r="1176" spans="3:6" ht="15">
      <c r="C1176"/>
      <c r="D1176"/>
      <c r="E1176"/>
      <c r="F1176"/>
    </row>
    <row r="1177" spans="3:6" ht="15">
      <c r="C1177"/>
      <c r="D1177"/>
      <c r="E1177"/>
      <c r="F1177"/>
    </row>
    <row r="1178" spans="3:6" ht="15">
      <c r="C1178"/>
      <c r="D1178"/>
      <c r="E1178"/>
      <c r="F1178"/>
    </row>
    <row r="1179" spans="3:6" ht="15">
      <c r="C1179"/>
      <c r="D1179"/>
      <c r="E1179"/>
      <c r="F1179"/>
    </row>
    <row r="1180" spans="3:6" ht="15">
      <c r="C1180"/>
      <c r="D1180"/>
      <c r="E1180"/>
      <c r="F1180"/>
    </row>
    <row r="1181" spans="3:6" ht="15">
      <c r="C1181"/>
      <c r="D1181"/>
      <c r="E1181"/>
      <c r="F1181"/>
    </row>
    <row r="1182" spans="3:6" ht="15">
      <c r="C1182"/>
      <c r="D1182"/>
      <c r="E1182"/>
      <c r="F1182"/>
    </row>
    <row r="1183" spans="3:6" ht="15">
      <c r="C1183"/>
      <c r="D1183"/>
      <c r="E1183"/>
      <c r="F1183"/>
    </row>
    <row r="1184" spans="3:6" ht="15">
      <c r="C1184"/>
      <c r="D1184"/>
      <c r="E1184"/>
      <c r="F1184"/>
    </row>
    <row r="1185" spans="3:6" ht="15">
      <c r="C1185"/>
      <c r="D1185"/>
      <c r="E1185"/>
      <c r="F1185"/>
    </row>
    <row r="1186" spans="3:6" ht="15">
      <c r="C1186"/>
      <c r="D1186"/>
      <c r="E1186"/>
      <c r="F1186"/>
    </row>
    <row r="1187" spans="3:6" ht="15">
      <c r="C1187"/>
      <c r="D1187"/>
      <c r="E1187"/>
      <c r="F1187"/>
    </row>
    <row r="1188" spans="3:6" ht="15">
      <c r="C1188"/>
      <c r="D1188"/>
      <c r="E1188"/>
      <c r="F1188"/>
    </row>
    <row r="1189" spans="3:6" ht="15">
      <c r="C1189"/>
      <c r="D1189"/>
      <c r="E1189"/>
      <c r="F1189"/>
    </row>
    <row r="1190" spans="3:6" ht="15">
      <c r="C1190"/>
      <c r="D1190"/>
      <c r="E1190"/>
      <c r="F1190"/>
    </row>
    <row r="1191" spans="3:6" ht="15">
      <c r="C1191"/>
      <c r="D1191"/>
      <c r="E1191"/>
      <c r="F1191"/>
    </row>
    <row r="1192" spans="3:6" ht="15">
      <c r="C1192"/>
      <c r="D1192"/>
      <c r="E1192"/>
      <c r="F1192"/>
    </row>
    <row r="1193" spans="3:6" ht="15">
      <c r="C1193"/>
      <c r="D1193"/>
      <c r="E1193"/>
      <c r="F1193"/>
    </row>
    <row r="1194" spans="3:6" ht="15">
      <c r="C1194"/>
      <c r="D1194"/>
      <c r="E1194"/>
      <c r="F1194"/>
    </row>
    <row r="1195" spans="3:6" ht="15">
      <c r="C1195"/>
      <c r="D1195"/>
      <c r="E1195"/>
      <c r="F1195"/>
    </row>
    <row r="1196" spans="3:6" ht="15">
      <c r="C1196"/>
      <c r="D1196"/>
      <c r="E1196"/>
      <c r="F1196"/>
    </row>
    <row r="1197" spans="3:6" ht="15">
      <c r="C1197"/>
      <c r="D1197"/>
      <c r="E1197"/>
      <c r="F1197"/>
    </row>
    <row r="1198" spans="3:6" ht="15">
      <c r="C1198"/>
      <c r="D1198"/>
      <c r="E1198"/>
      <c r="F1198"/>
    </row>
    <row r="1199" spans="3:6" ht="15">
      <c r="C1199"/>
      <c r="D1199"/>
      <c r="E1199"/>
      <c r="F1199"/>
    </row>
    <row r="1200" spans="3:6" ht="15">
      <c r="C1200"/>
      <c r="D1200"/>
      <c r="E1200"/>
      <c r="F1200"/>
    </row>
    <row r="1201" spans="3:6" ht="15">
      <c r="C1201"/>
      <c r="D1201"/>
      <c r="E1201"/>
      <c r="F1201"/>
    </row>
    <row r="1202" spans="3:6" ht="15">
      <c r="C1202"/>
      <c r="D1202"/>
      <c r="E1202"/>
      <c r="F1202"/>
    </row>
    <row r="1203" spans="3:6" ht="15">
      <c r="C1203"/>
      <c r="D1203"/>
      <c r="E1203"/>
      <c r="F1203"/>
    </row>
    <row r="1204" spans="3:6" ht="15">
      <c r="C1204"/>
      <c r="D1204"/>
      <c r="E1204"/>
      <c r="F1204"/>
    </row>
    <row r="1205" spans="3:6" ht="15">
      <c r="C1205"/>
      <c r="D1205"/>
      <c r="E1205"/>
      <c r="F1205"/>
    </row>
    <row r="1206" spans="3:6" ht="15">
      <c r="C1206"/>
      <c r="D1206"/>
      <c r="E1206"/>
      <c r="F1206"/>
    </row>
    <row r="1207" spans="3:6" ht="15">
      <c r="C1207"/>
      <c r="D1207"/>
      <c r="E1207"/>
      <c r="F1207"/>
    </row>
    <row r="1208" spans="3:6" ht="15">
      <c r="C1208"/>
      <c r="D1208"/>
      <c r="E1208"/>
      <c r="F1208"/>
    </row>
    <row r="1209" spans="3:6" ht="15">
      <c r="C1209"/>
      <c r="D1209"/>
      <c r="E1209"/>
      <c r="F1209"/>
    </row>
    <row r="1210" spans="3:6" ht="15">
      <c r="C1210"/>
      <c r="D1210"/>
      <c r="E1210"/>
      <c r="F1210"/>
    </row>
    <row r="1211" spans="3:6" ht="15">
      <c r="C1211"/>
      <c r="D1211"/>
      <c r="E1211"/>
      <c r="F1211"/>
    </row>
    <row r="1212" spans="3:6" ht="15">
      <c r="C1212"/>
      <c r="D1212"/>
      <c r="E1212"/>
      <c r="F1212"/>
    </row>
    <row r="1213" spans="3:6" ht="15">
      <c r="C1213"/>
      <c r="D1213"/>
      <c r="E1213"/>
      <c r="F1213"/>
    </row>
    <row r="1214" spans="3:6" ht="15">
      <c r="C1214"/>
      <c r="D1214"/>
      <c r="E1214"/>
      <c r="F1214"/>
    </row>
    <row r="1215" spans="3:6" ht="15">
      <c r="C1215"/>
      <c r="D1215"/>
      <c r="E1215"/>
      <c r="F1215"/>
    </row>
    <row r="1216" spans="3:6" ht="15">
      <c r="C1216"/>
      <c r="D1216"/>
      <c r="E1216"/>
      <c r="F1216"/>
    </row>
    <row r="1217" spans="3:6" ht="15">
      <c r="C1217"/>
      <c r="D1217"/>
      <c r="E1217"/>
      <c r="F1217"/>
    </row>
    <row r="1218" spans="3:6" ht="15">
      <c r="C1218"/>
      <c r="D1218"/>
      <c r="E1218"/>
      <c r="F1218"/>
    </row>
    <row r="1219" spans="3:6" ht="15">
      <c r="C1219"/>
      <c r="D1219"/>
      <c r="E1219"/>
      <c r="F1219"/>
    </row>
    <row r="1220" spans="3:6" ht="15">
      <c r="C1220"/>
      <c r="D1220"/>
      <c r="E1220"/>
      <c r="F1220"/>
    </row>
    <row r="1221" spans="3:6" ht="15">
      <c r="C1221"/>
      <c r="D1221"/>
      <c r="E1221"/>
      <c r="F1221"/>
    </row>
    <row r="1222" spans="3:6" ht="15">
      <c r="C1222"/>
      <c r="D1222"/>
      <c r="E1222"/>
      <c r="F1222"/>
    </row>
    <row r="1223" spans="3:6" ht="15">
      <c r="C1223"/>
      <c r="D1223"/>
      <c r="E1223"/>
      <c r="F1223"/>
    </row>
    <row r="1224" spans="3:6" ht="15">
      <c r="C1224"/>
      <c r="D1224"/>
      <c r="E1224"/>
      <c r="F1224"/>
    </row>
    <row r="1225" spans="3:6" ht="15">
      <c r="C1225"/>
      <c r="D1225"/>
      <c r="E1225"/>
      <c r="F1225"/>
    </row>
    <row r="1226" spans="3:6" ht="15">
      <c r="C1226"/>
      <c r="D1226"/>
      <c r="E1226"/>
      <c r="F1226"/>
    </row>
    <row r="1227" spans="3:6" ht="15">
      <c r="C1227"/>
      <c r="D1227"/>
      <c r="E1227"/>
      <c r="F1227"/>
    </row>
    <row r="1228" spans="3:6" ht="15">
      <c r="C1228"/>
      <c r="D1228"/>
      <c r="E1228"/>
      <c r="F1228"/>
    </row>
    <row r="1229" spans="3:6" ht="15">
      <c r="C1229"/>
      <c r="D1229"/>
      <c r="E1229"/>
      <c r="F1229"/>
    </row>
    <row r="1230" spans="3:6" ht="15">
      <c r="C1230"/>
      <c r="D1230"/>
      <c r="E1230"/>
      <c r="F1230"/>
    </row>
    <row r="1231" spans="3:6" ht="15">
      <c r="C1231"/>
      <c r="D1231"/>
      <c r="E1231"/>
      <c r="F1231"/>
    </row>
    <row r="1232" spans="3:6" ht="15">
      <c r="C1232"/>
      <c r="D1232"/>
      <c r="E1232"/>
      <c r="F1232"/>
    </row>
    <row r="1233" spans="3:6" ht="15">
      <c r="C1233"/>
      <c r="D1233"/>
      <c r="E1233"/>
      <c r="F1233"/>
    </row>
    <row r="1234" spans="3:6" ht="15">
      <c r="C1234"/>
      <c r="D1234"/>
      <c r="E1234"/>
      <c r="F1234"/>
    </row>
    <row r="1235" spans="3:6" ht="15">
      <c r="C1235"/>
      <c r="D1235"/>
      <c r="E1235"/>
      <c r="F1235"/>
    </row>
    <row r="1236" spans="3:6" ht="15">
      <c r="C1236"/>
      <c r="D1236"/>
      <c r="E1236"/>
      <c r="F1236"/>
    </row>
    <row r="1237" spans="3:6" ht="15">
      <c r="C1237"/>
      <c r="D1237"/>
      <c r="E1237"/>
      <c r="F1237"/>
    </row>
    <row r="1238" spans="3:6" ht="15">
      <c r="C1238"/>
      <c r="D1238"/>
      <c r="E1238"/>
      <c r="F1238"/>
    </row>
    <row r="1239" spans="3:6" ht="15">
      <c r="C1239"/>
      <c r="D1239"/>
      <c r="E1239"/>
      <c r="F1239"/>
    </row>
    <row r="1240" spans="3:6" ht="15">
      <c r="C1240"/>
      <c r="D1240"/>
      <c r="E1240"/>
      <c r="F1240"/>
    </row>
    <row r="1241" spans="3:6" ht="15">
      <c r="C1241"/>
      <c r="D1241"/>
      <c r="E1241"/>
      <c r="F1241"/>
    </row>
    <row r="1242" spans="3:6" ht="15">
      <c r="C1242"/>
      <c r="D1242"/>
      <c r="E1242"/>
      <c r="F1242"/>
    </row>
    <row r="1243" spans="3:6" ht="15">
      <c r="C1243"/>
      <c r="D1243"/>
      <c r="E1243"/>
      <c r="F1243"/>
    </row>
    <row r="1244" spans="3:6" ht="15">
      <c r="C1244"/>
      <c r="D1244"/>
      <c r="E1244"/>
      <c r="F1244"/>
    </row>
    <row r="1245" spans="3:6" ht="15">
      <c r="C1245"/>
      <c r="D1245"/>
      <c r="E1245"/>
      <c r="F1245"/>
    </row>
    <row r="1246" spans="3:6" ht="15">
      <c r="C1246"/>
      <c r="D1246"/>
      <c r="E1246"/>
      <c r="F1246"/>
    </row>
    <row r="1247" spans="3:6" ht="15">
      <c r="C1247"/>
      <c r="D1247"/>
      <c r="E1247"/>
      <c r="F1247"/>
    </row>
    <row r="1248" spans="3:6" ht="15">
      <c r="C1248"/>
      <c r="D1248"/>
      <c r="E1248"/>
      <c r="F1248"/>
    </row>
    <row r="1249" spans="3:6" ht="15">
      <c r="C1249"/>
      <c r="D1249"/>
      <c r="E1249"/>
      <c r="F1249"/>
    </row>
    <row r="1250" spans="3:6" ht="15">
      <c r="C1250"/>
      <c r="D1250"/>
      <c r="E1250"/>
      <c r="F1250"/>
    </row>
    <row r="1251" spans="3:6" ht="15">
      <c r="C1251"/>
      <c r="D1251"/>
      <c r="E1251"/>
      <c r="F1251"/>
    </row>
    <row r="1252" spans="3:6" ht="15">
      <c r="C1252"/>
      <c r="D1252"/>
      <c r="E1252"/>
      <c r="F1252"/>
    </row>
    <row r="1253" spans="3:6" ht="15">
      <c r="C1253"/>
      <c r="D1253"/>
      <c r="E1253"/>
      <c r="F1253"/>
    </row>
    <row r="1254" spans="3:6" ht="15">
      <c r="C1254"/>
      <c r="D1254"/>
      <c r="E1254"/>
      <c r="F1254"/>
    </row>
    <row r="1255" spans="3:6" ht="15">
      <c r="C1255"/>
      <c r="D1255"/>
      <c r="E1255"/>
      <c r="F1255"/>
    </row>
    <row r="1256" spans="3:6" ht="15">
      <c r="C1256"/>
      <c r="D1256"/>
      <c r="E1256"/>
      <c r="F1256"/>
    </row>
    <row r="1257" spans="3:6" ht="15">
      <c r="C1257"/>
      <c r="D1257"/>
      <c r="E1257"/>
      <c r="F1257"/>
    </row>
    <row r="1258" spans="3:6" ht="15">
      <c r="C1258"/>
      <c r="D1258"/>
      <c r="E1258"/>
      <c r="F1258"/>
    </row>
    <row r="1259" spans="3:6" ht="15">
      <c r="C1259"/>
      <c r="D1259"/>
      <c r="E1259"/>
      <c r="F1259"/>
    </row>
    <row r="1260" spans="3:6" ht="15">
      <c r="C1260"/>
      <c r="D1260"/>
      <c r="E1260"/>
      <c r="F1260"/>
    </row>
    <row r="1261" spans="3:6" ht="15">
      <c r="C1261"/>
      <c r="D1261"/>
      <c r="E1261"/>
      <c r="F1261"/>
    </row>
    <row r="1262" spans="3:6" ht="15">
      <c r="C1262"/>
      <c r="D1262"/>
      <c r="E1262"/>
      <c r="F1262"/>
    </row>
    <row r="1263" spans="3:6" ht="15">
      <c r="C1263"/>
      <c r="D1263"/>
      <c r="E1263"/>
      <c r="F1263"/>
    </row>
    <row r="1264" spans="3:6" ht="15">
      <c r="C1264"/>
      <c r="D1264"/>
      <c r="E1264"/>
      <c r="F1264"/>
    </row>
    <row r="1265" spans="3:6" ht="15">
      <c r="C1265"/>
      <c r="D1265"/>
      <c r="E1265"/>
      <c r="F1265"/>
    </row>
    <row r="1266" spans="3:6" ht="15">
      <c r="C1266"/>
      <c r="D1266"/>
      <c r="E1266"/>
      <c r="F1266"/>
    </row>
    <row r="1267" spans="3:6" ht="15">
      <c r="C1267"/>
      <c r="D1267"/>
      <c r="E1267"/>
      <c r="F1267"/>
    </row>
    <row r="1268" spans="3:6" ht="15">
      <c r="C1268"/>
      <c r="D1268"/>
      <c r="E1268"/>
      <c r="F1268"/>
    </row>
    <row r="1269" spans="3:6" ht="15">
      <c r="C1269"/>
      <c r="D1269"/>
      <c r="E1269"/>
      <c r="F1269"/>
    </row>
    <row r="1270" spans="3:6" ht="15">
      <c r="C1270"/>
      <c r="D1270"/>
      <c r="E1270"/>
      <c r="F1270"/>
    </row>
    <row r="1271" spans="3:6" ht="15">
      <c r="C1271"/>
      <c r="D1271"/>
      <c r="E1271"/>
      <c r="F1271"/>
    </row>
    <row r="1272" spans="3:6" ht="15">
      <c r="C1272"/>
      <c r="D1272"/>
      <c r="E1272"/>
      <c r="F1272"/>
    </row>
    <row r="1273" spans="3:6" ht="15">
      <c r="C1273"/>
      <c r="D1273"/>
      <c r="E1273"/>
      <c r="F1273"/>
    </row>
    <row r="1274" spans="3:6" ht="15">
      <c r="C1274"/>
      <c r="D1274"/>
      <c r="E1274"/>
      <c r="F1274"/>
    </row>
    <row r="1275" spans="3:6" ht="15">
      <c r="C1275"/>
      <c r="D1275"/>
      <c r="E1275"/>
      <c r="F1275"/>
    </row>
    <row r="1276" spans="3:6" ht="15">
      <c r="C1276"/>
      <c r="D1276"/>
      <c r="E1276"/>
      <c r="F1276"/>
    </row>
    <row r="1277" spans="3:6" ht="15">
      <c r="C1277"/>
      <c r="D1277"/>
      <c r="E1277"/>
      <c r="F1277"/>
    </row>
    <row r="1278" spans="3:6" ht="15">
      <c r="C1278"/>
      <c r="D1278"/>
      <c r="E1278"/>
      <c r="F1278"/>
    </row>
    <row r="1279" spans="3:6" ht="15">
      <c r="C1279"/>
      <c r="D1279"/>
      <c r="E1279"/>
      <c r="F1279"/>
    </row>
    <row r="1280" spans="3:6" ht="15">
      <c r="C1280"/>
      <c r="D1280"/>
      <c r="E1280"/>
      <c r="F1280"/>
    </row>
    <row r="1281" spans="3:6" ht="15">
      <c r="C1281"/>
      <c r="D1281"/>
      <c r="E1281"/>
      <c r="F1281"/>
    </row>
    <row r="1282" spans="3:6" ht="15">
      <c r="C1282"/>
      <c r="D1282"/>
      <c r="E1282"/>
      <c r="F1282"/>
    </row>
    <row r="1283" spans="3:6" ht="15">
      <c r="C1283"/>
      <c r="D1283"/>
      <c r="E1283"/>
      <c r="F1283"/>
    </row>
    <row r="1284" spans="3:6" ht="15">
      <c r="C1284"/>
      <c r="D1284"/>
      <c r="E1284"/>
      <c r="F1284"/>
    </row>
    <row r="1285" spans="3:6" ht="15">
      <c r="C1285"/>
      <c r="D1285"/>
      <c r="E1285"/>
      <c r="F1285"/>
    </row>
    <row r="1286" spans="3:6" ht="15">
      <c r="C1286"/>
      <c r="D1286"/>
      <c r="E1286"/>
      <c r="F1286"/>
    </row>
    <row r="1287" spans="3:6" ht="15">
      <c r="C1287"/>
      <c r="D1287"/>
      <c r="E1287"/>
      <c r="F1287"/>
    </row>
    <row r="1288" spans="3:6" ht="15">
      <c r="C1288"/>
      <c r="D1288"/>
      <c r="E1288"/>
      <c r="F1288"/>
    </row>
    <row r="1289" spans="3:6" ht="15">
      <c r="C1289"/>
      <c r="D1289"/>
      <c r="E1289"/>
      <c r="F1289"/>
    </row>
    <row r="1290" spans="3:6" ht="15">
      <c r="C1290"/>
      <c r="D1290"/>
      <c r="E1290"/>
      <c r="F1290"/>
    </row>
    <row r="1291" spans="3:6" ht="15">
      <c r="C1291"/>
      <c r="D1291"/>
      <c r="E1291"/>
      <c r="F1291"/>
    </row>
    <row r="1292" spans="3:6" ht="15">
      <c r="C1292"/>
      <c r="D1292"/>
      <c r="E1292"/>
      <c r="F1292"/>
    </row>
    <row r="1293" spans="3:6" ht="15">
      <c r="C1293"/>
      <c r="D1293"/>
      <c r="E1293"/>
      <c r="F1293"/>
    </row>
    <row r="1294" spans="3:6" ht="15">
      <c r="C1294"/>
      <c r="D1294"/>
      <c r="E1294"/>
      <c r="F1294"/>
    </row>
    <row r="1295" spans="3:6" ht="15">
      <c r="C1295"/>
      <c r="D1295"/>
      <c r="E1295"/>
      <c r="F1295"/>
    </row>
    <row r="1296" spans="3:6" ht="15">
      <c r="C1296"/>
      <c r="D1296"/>
      <c r="E1296"/>
      <c r="F1296"/>
    </row>
    <row r="1297" spans="3:6" ht="15">
      <c r="C1297"/>
      <c r="D1297"/>
      <c r="E1297"/>
      <c r="F1297"/>
    </row>
    <row r="1298" spans="3:6" ht="15">
      <c r="C1298"/>
      <c r="D1298"/>
      <c r="E1298"/>
      <c r="F1298"/>
    </row>
    <row r="1299" spans="3:6" ht="15">
      <c r="C1299"/>
      <c r="D1299"/>
      <c r="E1299"/>
      <c r="F1299"/>
    </row>
    <row r="1300" spans="3:6" ht="15">
      <c r="C1300"/>
      <c r="D1300"/>
      <c r="E1300"/>
      <c r="F1300"/>
    </row>
    <row r="1301" spans="3:6" ht="15">
      <c r="C1301"/>
      <c r="D1301"/>
      <c r="E1301"/>
      <c r="F1301"/>
    </row>
    <row r="1302" spans="3:6" ht="15">
      <c r="C1302"/>
      <c r="D1302"/>
      <c r="E1302"/>
      <c r="F1302"/>
    </row>
    <row r="1303" spans="3:6" ht="15">
      <c r="C1303"/>
      <c r="D1303"/>
      <c r="E1303"/>
      <c r="F1303"/>
    </row>
    <row r="1304" spans="3:6" ht="15">
      <c r="C1304"/>
      <c r="D1304"/>
      <c r="E1304"/>
      <c r="F1304"/>
    </row>
    <row r="1305" spans="3:6" ht="15">
      <c r="C1305"/>
      <c r="D1305"/>
      <c r="E1305"/>
      <c r="F1305"/>
    </row>
    <row r="1306" spans="3:6" ht="15">
      <c r="C1306"/>
      <c r="D1306"/>
      <c r="E1306"/>
      <c r="F1306"/>
    </row>
    <row r="1307" spans="3:6" ht="15">
      <c r="C1307"/>
      <c r="D1307"/>
      <c r="E1307"/>
      <c r="F1307"/>
    </row>
    <row r="1308" spans="3:6" ht="15">
      <c r="C1308"/>
      <c r="D1308"/>
      <c r="E1308"/>
      <c r="F1308"/>
    </row>
    <row r="1309" spans="3:6" ht="15">
      <c r="C1309"/>
      <c r="D1309"/>
      <c r="E1309"/>
      <c r="F1309"/>
    </row>
    <row r="1310" spans="3:6" ht="15">
      <c r="C1310"/>
      <c r="D1310"/>
      <c r="E1310"/>
      <c r="F1310"/>
    </row>
    <row r="1311" spans="3:6" ht="15">
      <c r="C1311"/>
      <c r="D1311"/>
      <c r="E1311"/>
      <c r="F1311"/>
    </row>
    <row r="1312" spans="3:6" ht="15">
      <c r="C1312"/>
      <c r="D1312"/>
      <c r="E1312"/>
      <c r="F1312"/>
    </row>
    <row r="1313" spans="3:6" ht="15">
      <c r="C1313"/>
      <c r="D1313"/>
      <c r="E1313"/>
      <c r="F1313"/>
    </row>
    <row r="1314" spans="3:6" ht="15">
      <c r="C1314"/>
      <c r="D1314"/>
      <c r="E1314"/>
      <c r="F1314"/>
    </row>
    <row r="1315" spans="3:6" ht="15">
      <c r="C1315"/>
      <c r="D1315"/>
      <c r="E1315"/>
      <c r="F1315"/>
    </row>
    <row r="1316" spans="3:6" ht="15">
      <c r="C1316"/>
      <c r="D1316"/>
      <c r="E1316"/>
      <c r="F1316"/>
    </row>
    <row r="1317" spans="3:6" ht="15">
      <c r="C1317"/>
      <c r="D1317"/>
      <c r="E1317"/>
      <c r="F1317"/>
    </row>
    <row r="1318" spans="3:6" ht="15">
      <c r="C1318"/>
      <c r="D1318"/>
      <c r="E1318"/>
      <c r="F1318"/>
    </row>
    <row r="1319" spans="3:6" ht="15">
      <c r="C1319"/>
      <c r="D1319"/>
      <c r="E1319"/>
      <c r="F1319"/>
    </row>
    <row r="1320" spans="3:6" ht="15">
      <c r="C1320"/>
      <c r="D1320"/>
      <c r="E1320"/>
      <c r="F1320"/>
    </row>
    <row r="1321" spans="3:6" ht="15">
      <c r="C1321"/>
      <c r="D1321"/>
      <c r="E1321"/>
      <c r="F1321"/>
    </row>
    <row r="1322" spans="3:6" ht="15">
      <c r="C1322"/>
      <c r="D1322"/>
      <c r="E1322"/>
      <c r="F1322"/>
    </row>
    <row r="1323" spans="3:6" ht="15">
      <c r="C1323"/>
      <c r="D1323"/>
      <c r="E1323"/>
      <c r="F1323"/>
    </row>
    <row r="1324" spans="3:6" ht="15">
      <c r="C1324"/>
      <c r="D1324"/>
      <c r="E1324"/>
      <c r="F1324"/>
    </row>
    <row r="1325" spans="3:6" ht="15">
      <c r="C1325"/>
      <c r="D1325"/>
      <c r="E1325"/>
      <c r="F1325"/>
    </row>
    <row r="1326" spans="3:6" ht="15">
      <c r="C1326"/>
      <c r="D1326"/>
      <c r="E1326"/>
      <c r="F1326"/>
    </row>
    <row r="1327" spans="3:6" ht="15">
      <c r="C1327"/>
      <c r="D1327"/>
      <c r="E1327"/>
      <c r="F1327"/>
    </row>
    <row r="1328" spans="3:6" ht="15">
      <c r="C1328"/>
      <c r="D1328"/>
      <c r="E1328"/>
      <c r="F1328"/>
    </row>
    <row r="1329" spans="3:6" ht="15">
      <c r="C1329"/>
      <c r="D1329"/>
      <c r="E1329"/>
      <c r="F1329"/>
    </row>
    <row r="1330" spans="3:6" ht="15">
      <c r="C1330"/>
      <c r="D1330"/>
      <c r="E1330"/>
      <c r="F1330"/>
    </row>
    <row r="1331" spans="3:6" ht="15">
      <c r="C1331"/>
      <c r="D1331"/>
      <c r="E1331"/>
      <c r="F1331"/>
    </row>
    <row r="1332" spans="3:6" ht="15">
      <c r="C1332"/>
      <c r="D1332"/>
      <c r="E1332"/>
      <c r="F1332"/>
    </row>
    <row r="1333" spans="3:6" ht="15">
      <c r="C1333"/>
      <c r="D1333"/>
      <c r="E1333"/>
      <c r="F1333"/>
    </row>
    <row r="1334" spans="3:6" ht="15">
      <c r="C1334"/>
      <c r="D1334"/>
      <c r="E1334"/>
      <c r="F1334"/>
    </row>
    <row r="1335" spans="3:6" ht="15">
      <c r="C1335"/>
      <c r="D1335"/>
      <c r="E1335"/>
      <c r="F1335"/>
    </row>
    <row r="1336" spans="3:6" ht="15">
      <c r="C1336"/>
      <c r="D1336"/>
      <c r="E1336"/>
      <c r="F1336"/>
    </row>
    <row r="1337" spans="3:6" ht="15">
      <c r="C1337"/>
      <c r="D1337"/>
      <c r="E1337"/>
      <c r="F1337"/>
    </row>
    <row r="1338" spans="3:6" ht="15">
      <c r="C1338"/>
      <c r="D1338"/>
      <c r="E1338"/>
      <c r="F1338"/>
    </row>
    <row r="1339" spans="3:6" ht="15">
      <c r="C1339"/>
      <c r="D1339"/>
      <c r="E1339"/>
      <c r="F1339"/>
    </row>
    <row r="1340" spans="3:6" ht="15">
      <c r="C1340"/>
      <c r="D1340"/>
      <c r="E1340"/>
      <c r="F1340"/>
    </row>
    <row r="1341" spans="3:6" ht="15">
      <c r="C1341"/>
      <c r="D1341"/>
      <c r="E1341"/>
      <c r="F1341"/>
    </row>
    <row r="1342" spans="3:6" ht="15">
      <c r="C1342"/>
      <c r="D1342"/>
      <c r="E1342"/>
      <c r="F1342"/>
    </row>
    <row r="1343" spans="3:6" ht="15">
      <c r="C1343"/>
      <c r="D1343"/>
      <c r="E1343"/>
      <c r="F1343"/>
    </row>
    <row r="1344" spans="3:6" ht="15">
      <c r="C1344"/>
      <c r="D1344"/>
      <c r="E1344"/>
      <c r="F1344"/>
    </row>
    <row r="1345" spans="3:6" ht="15">
      <c r="C1345"/>
      <c r="D1345"/>
      <c r="E1345"/>
      <c r="F1345"/>
    </row>
    <row r="1346" spans="3:6" ht="15">
      <c r="C1346"/>
      <c r="D1346"/>
      <c r="E1346"/>
      <c r="F1346"/>
    </row>
    <row r="1347" spans="3:6" ht="15">
      <c r="C1347"/>
      <c r="D1347"/>
      <c r="E1347"/>
      <c r="F1347"/>
    </row>
    <row r="1348" spans="3:6" ht="15">
      <c r="C1348"/>
      <c r="D1348"/>
      <c r="E1348"/>
      <c r="F1348"/>
    </row>
    <row r="1349" spans="3:6" ht="15">
      <c r="C1349"/>
      <c r="D1349"/>
      <c r="E1349"/>
      <c r="F1349"/>
    </row>
    <row r="1350" spans="3:6" ht="15">
      <c r="C1350"/>
      <c r="D1350"/>
      <c r="E1350"/>
      <c r="F1350"/>
    </row>
    <row r="1351" spans="3:6" ht="15">
      <c r="C1351"/>
      <c r="D1351"/>
      <c r="E1351"/>
      <c r="F1351"/>
    </row>
    <row r="1352" spans="3:6" ht="15">
      <c r="C1352"/>
      <c r="D1352"/>
      <c r="E1352"/>
      <c r="F1352"/>
    </row>
    <row r="1353" spans="3:6" ht="15">
      <c r="C1353"/>
      <c r="D1353"/>
      <c r="E1353"/>
      <c r="F1353"/>
    </row>
    <row r="1354" spans="3:6" ht="15">
      <c r="C1354"/>
      <c r="D1354"/>
      <c r="E1354"/>
      <c r="F1354"/>
    </row>
    <row r="1355" spans="3:6" ht="15">
      <c r="C1355"/>
      <c r="D1355"/>
      <c r="E1355"/>
      <c r="F1355"/>
    </row>
    <row r="1356" spans="3:6" ht="15">
      <c r="C1356"/>
      <c r="D1356"/>
      <c r="E1356"/>
      <c r="F1356"/>
    </row>
    <row r="1357" spans="3:6" ht="15">
      <c r="C1357"/>
      <c r="D1357"/>
      <c r="E1357"/>
      <c r="F1357"/>
    </row>
    <row r="1358" spans="3:6" ht="15">
      <c r="C1358"/>
      <c r="D1358"/>
      <c r="E1358"/>
      <c r="F1358"/>
    </row>
    <row r="1359" spans="3:6" ht="15">
      <c r="C1359"/>
      <c r="D1359"/>
      <c r="E1359"/>
      <c r="F1359"/>
    </row>
    <row r="1360" spans="3:6" ht="15">
      <c r="C1360"/>
      <c r="D1360"/>
      <c r="E1360"/>
      <c r="F1360"/>
    </row>
    <row r="1361" spans="3:6" ht="15">
      <c r="C1361"/>
      <c r="D1361"/>
      <c r="E1361"/>
      <c r="F1361"/>
    </row>
    <row r="1362" spans="3:6" ht="15">
      <c r="C1362"/>
      <c r="D1362"/>
      <c r="E1362"/>
      <c r="F1362"/>
    </row>
    <row r="1363" spans="3:6" ht="15">
      <c r="C1363"/>
      <c r="D1363"/>
      <c r="E1363"/>
      <c r="F1363"/>
    </row>
    <row r="1364" spans="3:6" ht="15">
      <c r="C1364"/>
      <c r="D1364"/>
      <c r="E1364"/>
      <c r="F1364"/>
    </row>
    <row r="1365" spans="3:6" ht="15">
      <c r="C1365"/>
      <c r="D1365"/>
      <c r="E1365"/>
      <c r="F1365"/>
    </row>
    <row r="1366" spans="3:6" ht="15">
      <c r="C1366"/>
      <c r="D1366"/>
      <c r="E1366"/>
      <c r="F1366"/>
    </row>
    <row r="1367" spans="3:6" ht="15">
      <c r="C1367"/>
      <c r="D1367"/>
      <c r="E1367"/>
      <c r="F1367"/>
    </row>
    <row r="1368" spans="3:6" ht="15">
      <c r="C1368"/>
      <c r="D1368"/>
      <c r="E1368"/>
      <c r="F1368"/>
    </row>
    <row r="1369" spans="3:6" ht="15">
      <c r="C1369"/>
      <c r="D1369"/>
      <c r="E1369"/>
      <c r="F1369"/>
    </row>
    <row r="1370" spans="3:6" ht="15">
      <c r="C1370"/>
      <c r="D1370"/>
      <c r="E1370"/>
      <c r="F1370"/>
    </row>
    <row r="1371" spans="3:6" ht="15">
      <c r="C1371"/>
      <c r="D1371"/>
      <c r="E1371"/>
      <c r="F1371"/>
    </row>
    <row r="1372" spans="3:6" ht="15">
      <c r="C1372"/>
      <c r="D1372"/>
      <c r="E1372"/>
      <c r="F1372"/>
    </row>
    <row r="1373" spans="3:6" ht="15">
      <c r="C1373"/>
      <c r="D1373"/>
      <c r="E1373"/>
      <c r="F1373"/>
    </row>
    <row r="1374" spans="3:6" ht="15">
      <c r="C1374"/>
      <c r="D1374"/>
      <c r="E1374"/>
      <c r="F1374"/>
    </row>
    <row r="1375" spans="3:6" ht="15">
      <c r="C1375"/>
      <c r="D1375"/>
      <c r="E1375"/>
      <c r="F1375"/>
    </row>
    <row r="1376" spans="3:6" ht="15">
      <c r="C1376"/>
      <c r="D1376"/>
      <c r="E1376"/>
      <c r="F1376"/>
    </row>
    <row r="1377" spans="3:6" ht="15">
      <c r="C1377"/>
      <c r="D1377"/>
      <c r="E1377"/>
      <c r="F1377"/>
    </row>
    <row r="1378" spans="3:6" ht="15">
      <c r="C1378"/>
      <c r="D1378"/>
      <c r="E1378"/>
      <c r="F1378"/>
    </row>
    <row r="1379" spans="3:6" ht="15">
      <c r="C1379"/>
      <c r="D1379"/>
      <c r="E1379"/>
      <c r="F1379"/>
    </row>
    <row r="1380" spans="3:6" ht="15">
      <c r="C1380"/>
      <c r="D1380"/>
      <c r="E1380"/>
      <c r="F1380"/>
    </row>
    <row r="1381" spans="3:6" ht="15">
      <c r="C1381"/>
      <c r="D1381"/>
      <c r="E1381"/>
      <c r="F1381"/>
    </row>
    <row r="1382" spans="3:6" ht="15">
      <c r="C1382"/>
      <c r="D1382"/>
      <c r="E1382"/>
      <c r="F1382"/>
    </row>
    <row r="1383" spans="3:6" ht="15">
      <c r="C1383"/>
      <c r="D1383"/>
      <c r="E1383"/>
      <c r="F1383"/>
    </row>
    <row r="1384" spans="3:6" ht="15">
      <c r="C1384"/>
      <c r="D1384"/>
      <c r="E1384"/>
      <c r="F1384"/>
    </row>
    <row r="1385" spans="3:6" ht="15">
      <c r="C1385"/>
      <c r="D1385"/>
      <c r="E1385"/>
      <c r="F1385"/>
    </row>
    <row r="1386" spans="3:6" ht="15">
      <c r="C1386"/>
      <c r="D1386"/>
      <c r="E1386"/>
      <c r="F1386"/>
    </row>
    <row r="1387" spans="3:6" ht="15">
      <c r="C1387"/>
      <c r="D1387"/>
      <c r="E1387"/>
      <c r="F1387"/>
    </row>
    <row r="1388" spans="3:6" ht="15">
      <c r="C1388"/>
      <c r="D1388"/>
      <c r="E1388"/>
      <c r="F1388"/>
    </row>
    <row r="1389" spans="3:6" ht="15">
      <c r="C1389"/>
      <c r="D1389"/>
      <c r="E1389"/>
      <c r="F1389"/>
    </row>
    <row r="1390" spans="3:6" ht="15">
      <c r="C1390"/>
      <c r="D1390"/>
      <c r="E1390"/>
      <c r="F1390"/>
    </row>
    <row r="1391" spans="3:6" ht="15">
      <c r="C1391"/>
      <c r="D1391"/>
      <c r="E1391"/>
      <c r="F1391"/>
    </row>
    <row r="1392" spans="3:6" ht="15">
      <c r="C1392"/>
      <c r="D1392"/>
      <c r="E1392"/>
      <c r="F1392"/>
    </row>
    <row r="1393" spans="3:6" ht="15">
      <c r="C1393"/>
      <c r="D1393"/>
      <c r="E1393"/>
      <c r="F1393"/>
    </row>
    <row r="1394" spans="3:6" ht="15">
      <c r="C1394"/>
      <c r="D1394"/>
      <c r="E1394"/>
      <c r="F1394"/>
    </row>
    <row r="1395" spans="3:6" ht="15">
      <c r="C1395"/>
      <c r="D1395"/>
      <c r="E1395"/>
      <c r="F1395"/>
    </row>
    <row r="1396" spans="3:6" ht="15">
      <c r="C1396"/>
      <c r="D1396"/>
      <c r="E1396"/>
      <c r="F1396"/>
    </row>
    <row r="1397" spans="3:6" ht="15">
      <c r="C1397"/>
      <c r="D1397"/>
      <c r="E1397"/>
      <c r="F1397"/>
    </row>
    <row r="1398" spans="3:6" ht="15">
      <c r="C1398"/>
      <c r="D1398"/>
      <c r="E1398"/>
      <c r="F1398"/>
    </row>
    <row r="1399" spans="3:6" ht="15">
      <c r="C1399"/>
      <c r="D1399"/>
      <c r="E1399"/>
      <c r="F1399"/>
    </row>
    <row r="1400" spans="3:6" ht="15">
      <c r="C1400"/>
      <c r="D1400"/>
      <c r="E1400"/>
      <c r="F1400"/>
    </row>
    <row r="1401" spans="3:6" ht="15">
      <c r="C1401"/>
      <c r="D1401"/>
      <c r="E1401"/>
      <c r="F1401"/>
    </row>
    <row r="1402" spans="3:6" ht="15">
      <c r="C1402"/>
      <c r="D1402"/>
      <c r="E1402"/>
      <c r="F1402"/>
    </row>
    <row r="1403" spans="3:6" ht="15">
      <c r="C1403"/>
      <c r="D1403"/>
      <c r="E1403"/>
      <c r="F1403"/>
    </row>
    <row r="1404" spans="3:6" ht="15">
      <c r="C1404"/>
      <c r="D1404"/>
      <c r="E1404"/>
      <c r="F1404"/>
    </row>
    <row r="1405" spans="3:6" ht="15">
      <c r="C1405"/>
      <c r="D1405"/>
      <c r="E1405"/>
      <c r="F1405"/>
    </row>
    <row r="1406" spans="3:6" ht="15">
      <c r="C1406"/>
      <c r="D1406"/>
      <c r="E1406"/>
      <c r="F1406"/>
    </row>
    <row r="1407" spans="3:6" ht="15">
      <c r="C1407"/>
      <c r="D1407"/>
      <c r="E1407"/>
      <c r="F1407"/>
    </row>
    <row r="1408" spans="3:6" ht="15">
      <c r="C1408"/>
      <c r="D1408"/>
      <c r="E1408"/>
      <c r="F1408"/>
    </row>
    <row r="1409" spans="3:6" ht="15">
      <c r="C1409"/>
      <c r="D1409"/>
      <c r="E1409"/>
      <c r="F1409"/>
    </row>
    <row r="1410" spans="3:6" ht="15">
      <c r="C1410"/>
      <c r="D1410"/>
      <c r="E1410"/>
      <c r="F1410"/>
    </row>
    <row r="1411" spans="3:6" ht="15">
      <c r="C1411"/>
      <c r="D1411"/>
      <c r="E1411"/>
      <c r="F1411"/>
    </row>
    <row r="1412" spans="3:6" ht="15">
      <c r="C1412"/>
      <c r="D1412"/>
      <c r="E1412"/>
      <c r="F1412"/>
    </row>
    <row r="1413" spans="3:6" ht="15">
      <c r="C1413"/>
      <c r="D1413"/>
      <c r="E1413"/>
      <c r="F1413"/>
    </row>
    <row r="1414" spans="3:6" ht="15">
      <c r="C1414"/>
      <c r="D1414"/>
      <c r="E1414"/>
      <c r="F1414"/>
    </row>
    <row r="1415" spans="3:6" ht="15">
      <c r="C1415"/>
      <c r="D1415"/>
      <c r="E1415"/>
      <c r="F1415"/>
    </row>
    <row r="1416" spans="3:6" ht="15">
      <c r="C1416"/>
      <c r="D1416"/>
      <c r="E1416"/>
      <c r="F1416"/>
    </row>
    <row r="1417" spans="3:6" ht="15">
      <c r="C1417"/>
      <c r="D1417"/>
      <c r="E1417"/>
      <c r="F1417"/>
    </row>
    <row r="1418" spans="3:6" ht="15">
      <c r="C1418"/>
      <c r="D1418"/>
      <c r="E1418"/>
      <c r="F1418"/>
    </row>
    <row r="1419" spans="3:6" ht="15">
      <c r="C1419"/>
      <c r="D1419"/>
      <c r="E1419"/>
      <c r="F1419"/>
    </row>
    <row r="1420" spans="3:6" ht="15">
      <c r="C1420"/>
      <c r="D1420"/>
      <c r="E1420"/>
      <c r="F1420"/>
    </row>
    <row r="1421" spans="3:6" ht="15">
      <c r="C1421"/>
      <c r="D1421"/>
      <c r="E1421"/>
      <c r="F1421"/>
    </row>
    <row r="1422" spans="3:6" ht="15">
      <c r="C1422"/>
      <c r="D1422"/>
      <c r="E1422"/>
      <c r="F1422"/>
    </row>
    <row r="1423" spans="3:6" ht="15">
      <c r="C1423"/>
      <c r="D1423"/>
      <c r="E1423"/>
      <c r="F1423"/>
    </row>
    <row r="1424" spans="3:6" ht="15">
      <c r="C1424"/>
      <c r="D1424"/>
      <c r="E1424"/>
      <c r="F1424"/>
    </row>
    <row r="1425" spans="3:6" ht="15">
      <c r="C1425"/>
      <c r="D1425"/>
      <c r="E1425"/>
      <c r="F1425"/>
    </row>
    <row r="1426" spans="3:6" ht="15">
      <c r="C1426"/>
      <c r="D1426"/>
      <c r="E1426"/>
      <c r="F1426"/>
    </row>
    <row r="1427" spans="3:6" ht="15">
      <c r="C1427"/>
      <c r="D1427"/>
      <c r="E1427"/>
      <c r="F1427"/>
    </row>
    <row r="1428" spans="3:6" ht="15">
      <c r="C1428"/>
      <c r="D1428"/>
      <c r="E1428"/>
      <c r="F1428"/>
    </row>
    <row r="1429" spans="3:6" ht="15">
      <c r="C1429"/>
      <c r="D1429"/>
      <c r="E1429"/>
      <c r="F1429"/>
    </row>
    <row r="1430" spans="3:6" ht="15">
      <c r="C1430"/>
      <c r="D1430"/>
      <c r="E1430"/>
      <c r="F1430"/>
    </row>
    <row r="1431" spans="3:6" ht="15">
      <c r="C1431"/>
      <c r="D1431"/>
      <c r="E1431"/>
      <c r="F1431"/>
    </row>
    <row r="1432" spans="3:6" ht="15">
      <c r="C1432"/>
      <c r="D1432"/>
      <c r="E1432"/>
      <c r="F1432"/>
    </row>
    <row r="1433" spans="3:6" ht="15">
      <c r="C1433"/>
      <c r="D1433"/>
      <c r="E1433"/>
      <c r="F1433"/>
    </row>
    <row r="1434" spans="3:6" ht="15">
      <c r="C1434"/>
      <c r="D1434"/>
      <c r="E1434"/>
      <c r="F1434"/>
    </row>
    <row r="1435" spans="3:6" ht="15">
      <c r="C1435"/>
      <c r="D1435"/>
      <c r="E1435"/>
      <c r="F1435"/>
    </row>
    <row r="1436" spans="3:6" ht="15">
      <c r="C1436"/>
      <c r="D1436"/>
      <c r="E1436"/>
      <c r="F1436"/>
    </row>
    <row r="1437" spans="3:6" ht="15">
      <c r="C1437"/>
      <c r="D1437"/>
      <c r="E1437"/>
      <c r="F1437"/>
    </row>
    <row r="1438" spans="3:6" ht="15">
      <c r="C1438"/>
      <c r="D1438"/>
      <c r="E1438"/>
      <c r="F1438"/>
    </row>
    <row r="1439" spans="3:6" ht="15">
      <c r="C1439"/>
      <c r="D1439"/>
      <c r="E1439"/>
      <c r="F1439"/>
    </row>
    <row r="1440" spans="3:6" ht="15">
      <c r="C1440"/>
      <c r="D1440"/>
      <c r="E1440"/>
      <c r="F1440"/>
    </row>
    <row r="1441" spans="3:6" ht="15">
      <c r="C1441"/>
      <c r="D1441"/>
      <c r="E1441"/>
      <c r="F1441"/>
    </row>
    <row r="1442" spans="3:6" ht="15">
      <c r="C1442"/>
      <c r="D1442"/>
      <c r="E1442"/>
      <c r="F1442"/>
    </row>
    <row r="1443" spans="3:6" ht="15">
      <c r="C1443"/>
      <c r="D1443"/>
      <c r="E1443"/>
      <c r="F1443"/>
    </row>
    <row r="1444" spans="3:6" ht="15">
      <c r="C1444"/>
      <c r="D1444"/>
      <c r="E1444"/>
      <c r="F1444"/>
    </row>
  </sheetData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jas"/>
  <dimension ref="B2:V3356"/>
  <sheetViews>
    <sheetView showGridLines="0" zoomScale="85" zoomScaleNormal="85" workbookViewId="0">
      <selection activeCell="I2" sqref="I2"/>
    </sheetView>
  </sheetViews>
  <sheetFormatPr baseColWidth="10" defaultColWidth="11.42578125" defaultRowHeight="14.25"/>
  <cols>
    <col min="1" max="1" width="11.42578125" style="1"/>
    <col min="2" max="2" width="11.5703125" style="1" customWidth="1"/>
    <col min="3" max="3" width="23.85546875" style="1" bestFit="1" customWidth="1"/>
    <col min="4" max="4" width="13" style="1" customWidth="1"/>
    <col min="5" max="5" width="8.5703125" style="1" customWidth="1"/>
    <col min="6" max="6" width="11.42578125" style="1"/>
    <col min="7" max="7" width="23" style="1" bestFit="1" customWidth="1"/>
    <col min="8" max="8" width="13" style="1" customWidth="1"/>
    <col min="9" max="9" width="8.5703125" style="1" customWidth="1"/>
    <col min="10" max="10" width="11.42578125" style="1"/>
    <col min="11" max="11" width="23" style="1" bestFit="1" customWidth="1"/>
    <col min="12" max="12" width="13" style="1" customWidth="1"/>
    <col min="13" max="13" width="8.5703125" style="1" customWidth="1"/>
    <col min="14" max="14" width="7.5703125" style="1" customWidth="1"/>
    <col min="15" max="16384" width="11.42578125" style="1"/>
  </cols>
  <sheetData>
    <row r="2" spans="2:22" ht="25.5">
      <c r="C2" s="51"/>
      <c r="D2" s="51"/>
      <c r="E2" s="51"/>
      <c r="G2" s="51" t="s">
        <v>89</v>
      </c>
      <c r="I2" s="51"/>
      <c r="J2" s="51"/>
      <c r="K2" s="51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2:22" ht="25.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2:22" ht="20.25">
      <c r="B4" s="50"/>
      <c r="C4" s="50" t="s">
        <v>21</v>
      </c>
      <c r="D4" s="50"/>
      <c r="G4" s="50" t="s">
        <v>22</v>
      </c>
      <c r="H4" s="3"/>
      <c r="K4" s="80" t="s">
        <v>23</v>
      </c>
      <c r="L4" s="80"/>
      <c r="M4" s="50"/>
      <c r="N4" s="50"/>
      <c r="S4" s="6"/>
      <c r="T4" s="6"/>
      <c r="U4" s="6"/>
      <c r="V4" s="6"/>
    </row>
    <row r="5" spans="2:22" ht="15">
      <c r="C5" s="231">
        <v>2016</v>
      </c>
      <c r="D5"/>
      <c r="G5" s="231">
        <v>2016</v>
      </c>
      <c r="H5"/>
      <c r="K5" s="231">
        <v>2016</v>
      </c>
      <c r="L5"/>
    </row>
    <row r="6" spans="2:22" ht="15">
      <c r="B6" s="79"/>
      <c r="C6" s="254" t="s">
        <v>4</v>
      </c>
      <c r="D6"/>
      <c r="G6" s="254" t="s">
        <v>115</v>
      </c>
      <c r="H6"/>
      <c r="K6" s="254" t="s">
        <v>18</v>
      </c>
      <c r="L6"/>
      <c r="N6" s="2"/>
    </row>
    <row r="7" spans="2:22" ht="15">
      <c r="B7" s="79"/>
      <c r="C7" s="255" t="s">
        <v>43</v>
      </c>
      <c r="D7"/>
      <c r="G7" s="255" t="s">
        <v>43</v>
      </c>
      <c r="H7"/>
      <c r="K7" s="255" t="s">
        <v>43</v>
      </c>
      <c r="L7"/>
      <c r="N7" s="2"/>
    </row>
    <row r="8" spans="2:22" ht="15">
      <c r="B8" s="79"/>
      <c r="C8" s="255" t="s">
        <v>41</v>
      </c>
      <c r="D8"/>
      <c r="G8" s="255" t="s">
        <v>41</v>
      </c>
      <c r="H8"/>
      <c r="K8" s="255" t="s">
        <v>41</v>
      </c>
      <c r="L8"/>
      <c r="N8" s="2"/>
    </row>
    <row r="9" spans="2:22" ht="15">
      <c r="B9" s="79"/>
      <c r="C9" s="255" t="s">
        <v>40</v>
      </c>
      <c r="D9"/>
      <c r="G9" s="255" t="s">
        <v>40</v>
      </c>
      <c r="H9"/>
      <c r="K9" s="255" t="s">
        <v>40</v>
      </c>
      <c r="L9"/>
      <c r="N9" s="2"/>
    </row>
    <row r="10" spans="2:22" ht="15">
      <c r="B10" s="79"/>
      <c r="C10" s="254" t="s">
        <v>5</v>
      </c>
      <c r="D10"/>
      <c r="G10" s="254" t="s">
        <v>146</v>
      </c>
      <c r="H10"/>
      <c r="K10" s="254" t="s">
        <v>19</v>
      </c>
      <c r="L10"/>
    </row>
    <row r="11" spans="2:22" ht="15">
      <c r="B11" s="79"/>
      <c r="C11" s="255" t="s">
        <v>43</v>
      </c>
      <c r="D11"/>
      <c r="G11" s="255" t="s">
        <v>43</v>
      </c>
      <c r="H11"/>
      <c r="K11" s="255" t="s">
        <v>43</v>
      </c>
      <c r="L11"/>
    </row>
    <row r="12" spans="2:22" ht="15">
      <c r="B12" s="79"/>
      <c r="C12" s="255" t="s">
        <v>41</v>
      </c>
      <c r="D12"/>
      <c r="G12" s="255" t="s">
        <v>41</v>
      </c>
      <c r="H12"/>
      <c r="K12" s="255" t="s">
        <v>41</v>
      </c>
      <c r="L12"/>
    </row>
    <row r="13" spans="2:22" ht="15">
      <c r="B13" s="79"/>
      <c r="C13" s="255" t="s">
        <v>40</v>
      </c>
      <c r="D13"/>
      <c r="G13" s="255" t="s">
        <v>40</v>
      </c>
      <c r="H13"/>
      <c r="K13" s="255" t="s">
        <v>40</v>
      </c>
      <c r="L13"/>
    </row>
    <row r="14" spans="2:22" ht="15">
      <c r="B14" s="79"/>
      <c r="C14" s="254" t="s">
        <v>6</v>
      </c>
      <c r="D14"/>
      <c r="G14" s="254" t="s">
        <v>147</v>
      </c>
      <c r="H14"/>
      <c r="K14" s="254" t="s">
        <v>106</v>
      </c>
      <c r="L14"/>
    </row>
    <row r="15" spans="2:22" ht="15">
      <c r="B15" s="79"/>
      <c r="C15" s="255" t="s">
        <v>43</v>
      </c>
      <c r="D15"/>
      <c r="G15" s="255" t="s">
        <v>43</v>
      </c>
      <c r="H15"/>
      <c r="K15" s="255" t="s">
        <v>43</v>
      </c>
      <c r="L15"/>
    </row>
    <row r="16" spans="2:22" ht="15">
      <c r="B16" s="79"/>
      <c r="C16" s="255" t="s">
        <v>41</v>
      </c>
      <c r="D16"/>
      <c r="G16" s="255" t="s">
        <v>41</v>
      </c>
      <c r="H16"/>
      <c r="K16" s="255" t="s">
        <v>41</v>
      </c>
      <c r="L16"/>
    </row>
    <row r="17" spans="2:12" ht="15">
      <c r="B17" s="79"/>
      <c r="C17" s="255" t="s">
        <v>40</v>
      </c>
      <c r="D17"/>
      <c r="G17" s="255" t="s">
        <v>40</v>
      </c>
      <c r="H17"/>
      <c r="K17" s="255" t="s">
        <v>40</v>
      </c>
      <c r="L17"/>
    </row>
    <row r="18" spans="2:12" ht="15">
      <c r="C18" s="254" t="s">
        <v>7</v>
      </c>
      <c r="D18"/>
      <c r="G18" s="254" t="s">
        <v>15</v>
      </c>
      <c r="H18"/>
      <c r="K18" s="231">
        <v>2017</v>
      </c>
      <c r="L18"/>
    </row>
    <row r="19" spans="2:12" ht="15">
      <c r="C19" s="255" t="s">
        <v>43</v>
      </c>
      <c r="D19"/>
      <c r="G19" s="255" t="s">
        <v>43</v>
      </c>
      <c r="H19"/>
      <c r="K19" s="233" t="s">
        <v>313</v>
      </c>
      <c r="L19"/>
    </row>
    <row r="20" spans="2:12" ht="15">
      <c r="C20" s="255" t="s">
        <v>41</v>
      </c>
      <c r="D20"/>
      <c r="G20" s="255" t="s">
        <v>41</v>
      </c>
      <c r="H20"/>
      <c r="K20" s="254" t="s">
        <v>18</v>
      </c>
      <c r="L20"/>
    </row>
    <row r="21" spans="2:12" ht="15">
      <c r="C21" s="255" t="s">
        <v>40</v>
      </c>
      <c r="D21"/>
      <c r="G21" s="255" t="s">
        <v>40</v>
      </c>
      <c r="H21"/>
      <c r="K21" s="255" t="s">
        <v>43</v>
      </c>
      <c r="L21"/>
    </row>
    <row r="22" spans="2:12" ht="15">
      <c r="C22" s="254" t="s">
        <v>8</v>
      </c>
      <c r="D22"/>
      <c r="G22" s="254" t="s">
        <v>312</v>
      </c>
      <c r="H22"/>
      <c r="K22" s="255" t="s">
        <v>41</v>
      </c>
      <c r="L22"/>
    </row>
    <row r="23" spans="2:12" ht="15">
      <c r="C23" s="255" t="s">
        <v>43</v>
      </c>
      <c r="D23"/>
      <c r="G23" s="255" t="s">
        <v>43</v>
      </c>
      <c r="H23"/>
      <c r="K23" s="255" t="s">
        <v>40</v>
      </c>
      <c r="L23"/>
    </row>
    <row r="24" spans="2:12" ht="15">
      <c r="C24" s="255" t="s">
        <v>41</v>
      </c>
      <c r="D24"/>
      <c r="G24" s="255" t="s">
        <v>41</v>
      </c>
      <c r="H24"/>
      <c r="K24" s="254" t="s">
        <v>19</v>
      </c>
      <c r="L24"/>
    </row>
    <row r="25" spans="2:12" ht="15">
      <c r="C25" s="255" t="s">
        <v>40</v>
      </c>
      <c r="D25"/>
      <c r="G25" s="255" t="s">
        <v>40</v>
      </c>
      <c r="H25"/>
      <c r="K25" s="255" t="s">
        <v>43</v>
      </c>
      <c r="L25"/>
    </row>
    <row r="26" spans="2:12" ht="15">
      <c r="C26" s="254" t="s">
        <v>312</v>
      </c>
      <c r="D26"/>
      <c r="G26" s="254" t="s">
        <v>16</v>
      </c>
      <c r="H26"/>
      <c r="K26" s="255" t="s">
        <v>41</v>
      </c>
      <c r="L26"/>
    </row>
    <row r="27" spans="2:12" ht="15">
      <c r="C27" s="255" t="s">
        <v>43</v>
      </c>
      <c r="D27"/>
      <c r="G27" s="255" t="s">
        <v>43</v>
      </c>
      <c r="H27"/>
      <c r="K27" s="255" t="s">
        <v>40</v>
      </c>
      <c r="L27"/>
    </row>
    <row r="28" spans="2:12" ht="15">
      <c r="C28" s="255" t="s">
        <v>41</v>
      </c>
      <c r="D28"/>
      <c r="G28" s="255" t="s">
        <v>41</v>
      </c>
      <c r="H28"/>
      <c r="K28" s="254" t="s">
        <v>106</v>
      </c>
      <c r="L28"/>
    </row>
    <row r="29" spans="2:12" ht="15">
      <c r="C29" s="255" t="s">
        <v>40</v>
      </c>
      <c r="D29"/>
      <c r="G29" s="255" t="s">
        <v>40</v>
      </c>
      <c r="H29"/>
      <c r="K29" s="255" t="s">
        <v>43</v>
      </c>
      <c r="L29"/>
    </row>
    <row r="30" spans="2:12" ht="15">
      <c r="C30" s="254" t="s">
        <v>9</v>
      </c>
      <c r="D30"/>
      <c r="G30" s="254" t="s">
        <v>17</v>
      </c>
      <c r="H30"/>
      <c r="K30" s="255" t="s">
        <v>41</v>
      </c>
      <c r="L30"/>
    </row>
    <row r="31" spans="2:12" ht="15">
      <c r="C31" s="255" t="s">
        <v>43</v>
      </c>
      <c r="D31"/>
      <c r="G31" s="255" t="s">
        <v>43</v>
      </c>
      <c r="H31"/>
      <c r="K31" s="255" t="s">
        <v>40</v>
      </c>
      <c r="L31"/>
    </row>
    <row r="32" spans="2:12" ht="15">
      <c r="C32" s="255" t="s">
        <v>41</v>
      </c>
      <c r="D32"/>
      <c r="G32" s="255" t="s">
        <v>41</v>
      </c>
      <c r="H32"/>
      <c r="K32" s="233" t="s">
        <v>314</v>
      </c>
      <c r="L32"/>
    </row>
    <row r="33" spans="3:12" ht="15">
      <c r="C33" s="255" t="s">
        <v>40</v>
      </c>
      <c r="D33"/>
      <c r="G33" s="255" t="s">
        <v>40</v>
      </c>
      <c r="H33"/>
      <c r="K33" s="234" t="s">
        <v>315</v>
      </c>
      <c r="L33"/>
    </row>
    <row r="34" spans="3:12" ht="15">
      <c r="C34" s="254" t="s">
        <v>10</v>
      </c>
      <c r="D34"/>
      <c r="G34" s="254" t="s">
        <v>145</v>
      </c>
      <c r="H34"/>
      <c r="K34" s="235">
        <v>13</v>
      </c>
      <c r="L34"/>
    </row>
    <row r="35" spans="3:12" ht="15">
      <c r="C35" s="255" t="s">
        <v>43</v>
      </c>
      <c r="D35"/>
      <c r="G35" s="255" t="s">
        <v>43</v>
      </c>
      <c r="H35"/>
      <c r="K35" s="256">
        <v>42826</v>
      </c>
      <c r="L35"/>
    </row>
    <row r="36" spans="3:12" ht="15">
      <c r="C36" s="255" t="s">
        <v>41</v>
      </c>
      <c r="D36"/>
      <c r="G36" s="255" t="s">
        <v>41</v>
      </c>
      <c r="H36"/>
      <c r="K36" s="254" t="s">
        <v>18</v>
      </c>
      <c r="L36"/>
    </row>
    <row r="37" spans="3:12" ht="15">
      <c r="C37" s="255" t="s">
        <v>40</v>
      </c>
      <c r="D37"/>
      <c r="G37" s="255" t="s">
        <v>40</v>
      </c>
      <c r="H37"/>
      <c r="K37" s="255" t="s">
        <v>43</v>
      </c>
      <c r="L37"/>
    </row>
    <row r="38" spans="3:12" ht="15">
      <c r="C38" s="254" t="s">
        <v>11</v>
      </c>
      <c r="D38"/>
      <c r="G38" s="254" t="s">
        <v>116</v>
      </c>
      <c r="H38"/>
      <c r="K38" s="255" t="s">
        <v>41</v>
      </c>
      <c r="L38"/>
    </row>
    <row r="39" spans="3:12" ht="15">
      <c r="C39" s="255" t="s">
        <v>43</v>
      </c>
      <c r="D39"/>
      <c r="G39" s="255" t="s">
        <v>43</v>
      </c>
      <c r="H39"/>
      <c r="K39" s="255" t="s">
        <v>40</v>
      </c>
      <c r="L39"/>
    </row>
    <row r="40" spans="3:12" ht="15">
      <c r="C40" s="255" t="s">
        <v>41</v>
      </c>
      <c r="D40"/>
      <c r="G40" s="255" t="s">
        <v>41</v>
      </c>
      <c r="H40"/>
      <c r="K40" s="254" t="s">
        <v>19</v>
      </c>
      <c r="L40"/>
    </row>
    <row r="41" spans="3:12" ht="15">
      <c r="C41" s="255" t="s">
        <v>40</v>
      </c>
      <c r="D41"/>
      <c r="G41" s="255" t="s">
        <v>40</v>
      </c>
      <c r="H41"/>
      <c r="K41" s="255" t="s">
        <v>43</v>
      </c>
      <c r="L41"/>
    </row>
    <row r="42" spans="3:12" ht="15">
      <c r="C42" s="254" t="s">
        <v>12</v>
      </c>
      <c r="D42"/>
      <c r="G42" s="254" t="s">
        <v>106</v>
      </c>
      <c r="H42"/>
      <c r="K42" s="255" t="s">
        <v>41</v>
      </c>
      <c r="L42"/>
    </row>
    <row r="43" spans="3:12" ht="15">
      <c r="C43" s="255" t="s">
        <v>43</v>
      </c>
      <c r="D43"/>
      <c r="G43" s="255" t="s">
        <v>43</v>
      </c>
      <c r="H43"/>
      <c r="K43" s="255" t="s">
        <v>40</v>
      </c>
      <c r="L43"/>
    </row>
    <row r="44" spans="3:12" ht="15">
      <c r="C44" s="255" t="s">
        <v>41</v>
      </c>
      <c r="D44"/>
      <c r="G44" s="255" t="s">
        <v>41</v>
      </c>
      <c r="H44"/>
      <c r="K44" s="254" t="s">
        <v>106</v>
      </c>
      <c r="L44"/>
    </row>
    <row r="45" spans="3:12" ht="15">
      <c r="C45" s="255" t="s">
        <v>40</v>
      </c>
      <c r="D45"/>
      <c r="G45" s="255" t="s">
        <v>40</v>
      </c>
      <c r="H45"/>
      <c r="K45" s="255" t="s">
        <v>43</v>
      </c>
      <c r="L45"/>
    </row>
    <row r="46" spans="3:12" ht="15">
      <c r="C46" s="254" t="s">
        <v>13</v>
      </c>
      <c r="D46"/>
      <c r="G46" s="231">
        <v>2017</v>
      </c>
      <c r="H46"/>
      <c r="K46" s="255" t="s">
        <v>41</v>
      </c>
      <c r="L46"/>
    </row>
    <row r="47" spans="3:12" ht="15">
      <c r="C47" s="255" t="s">
        <v>43</v>
      </c>
      <c r="D47"/>
      <c r="G47" s="233" t="s">
        <v>313</v>
      </c>
      <c r="H47"/>
      <c r="K47" s="255" t="s">
        <v>40</v>
      </c>
      <c r="L47"/>
    </row>
    <row r="48" spans="3:12" ht="15">
      <c r="C48" s="255" t="s">
        <v>41</v>
      </c>
      <c r="D48"/>
      <c r="G48" s="254" t="s">
        <v>115</v>
      </c>
      <c r="H48"/>
      <c r="K48" s="256">
        <v>42827</v>
      </c>
      <c r="L48"/>
    </row>
    <row r="49" spans="3:12" ht="15">
      <c r="C49" s="255" t="s">
        <v>40</v>
      </c>
      <c r="D49"/>
      <c r="G49" s="255" t="s">
        <v>43</v>
      </c>
      <c r="H49"/>
      <c r="K49" s="254" t="s">
        <v>18</v>
      </c>
      <c r="L49"/>
    </row>
    <row r="50" spans="3:12" ht="15">
      <c r="C50" s="254" t="s">
        <v>14</v>
      </c>
      <c r="D50"/>
      <c r="G50" s="255" t="s">
        <v>41</v>
      </c>
      <c r="H50"/>
      <c r="K50" s="255" t="s">
        <v>43</v>
      </c>
      <c r="L50"/>
    </row>
    <row r="51" spans="3:12" ht="15">
      <c r="C51" s="255" t="s">
        <v>43</v>
      </c>
      <c r="D51"/>
      <c r="G51" s="255" t="s">
        <v>40</v>
      </c>
      <c r="H51"/>
      <c r="K51" s="255" t="s">
        <v>41</v>
      </c>
      <c r="L51"/>
    </row>
    <row r="52" spans="3:12" ht="15">
      <c r="C52" s="255" t="s">
        <v>41</v>
      </c>
      <c r="D52"/>
      <c r="G52" s="254" t="s">
        <v>146</v>
      </c>
      <c r="H52"/>
      <c r="K52" s="255" t="s">
        <v>40</v>
      </c>
      <c r="L52"/>
    </row>
    <row r="53" spans="3:12" ht="15">
      <c r="C53" s="255" t="s">
        <v>40</v>
      </c>
      <c r="D53"/>
      <c r="G53" s="255" t="s">
        <v>43</v>
      </c>
      <c r="H53"/>
      <c r="K53" s="254" t="s">
        <v>19</v>
      </c>
      <c r="L53"/>
    </row>
    <row r="54" spans="3:12" ht="15">
      <c r="C54" s="254" t="s">
        <v>106</v>
      </c>
      <c r="D54"/>
      <c r="G54" s="255" t="s">
        <v>41</v>
      </c>
      <c r="H54"/>
      <c r="K54" s="255" t="s">
        <v>43</v>
      </c>
      <c r="L54"/>
    </row>
    <row r="55" spans="3:12" ht="15">
      <c r="C55" s="255" t="s">
        <v>43</v>
      </c>
      <c r="D55"/>
      <c r="G55" s="255" t="s">
        <v>40</v>
      </c>
      <c r="H55"/>
      <c r="K55" s="255" t="s">
        <v>41</v>
      </c>
      <c r="L55"/>
    </row>
    <row r="56" spans="3:12" ht="15">
      <c r="C56" s="255" t="s">
        <v>41</v>
      </c>
      <c r="D56"/>
      <c r="G56" s="254" t="s">
        <v>147</v>
      </c>
      <c r="H56"/>
      <c r="K56" s="255" t="s">
        <v>40</v>
      </c>
      <c r="L56"/>
    </row>
    <row r="57" spans="3:12" ht="15">
      <c r="C57" s="255" t="s">
        <v>40</v>
      </c>
      <c r="D57"/>
      <c r="G57" s="255" t="s">
        <v>43</v>
      </c>
      <c r="H57"/>
      <c r="K57" s="254" t="s">
        <v>106</v>
      </c>
      <c r="L57"/>
    </row>
    <row r="58" spans="3:12" ht="15">
      <c r="C58" s="231">
        <v>2017</v>
      </c>
      <c r="D58"/>
      <c r="G58" s="255" t="s">
        <v>41</v>
      </c>
      <c r="H58"/>
      <c r="K58" s="255" t="s">
        <v>43</v>
      </c>
      <c r="L58"/>
    </row>
    <row r="59" spans="3:12" ht="15">
      <c r="C59" s="233" t="s">
        <v>313</v>
      </c>
      <c r="D59"/>
      <c r="G59" s="255" t="s">
        <v>40</v>
      </c>
      <c r="H59"/>
      <c r="K59" s="255" t="s">
        <v>41</v>
      </c>
      <c r="L59"/>
    </row>
    <row r="60" spans="3:12" ht="15">
      <c r="C60" s="254" t="s">
        <v>4</v>
      </c>
      <c r="D60"/>
      <c r="G60" s="254" t="s">
        <v>15</v>
      </c>
      <c r="H60"/>
      <c r="K60" s="255" t="s">
        <v>40</v>
      </c>
      <c r="L60"/>
    </row>
    <row r="61" spans="3:12" ht="15">
      <c r="C61" s="255" t="s">
        <v>43</v>
      </c>
      <c r="D61"/>
      <c r="G61" s="255" t="s">
        <v>43</v>
      </c>
      <c r="H61"/>
      <c r="K61" s="235">
        <v>14</v>
      </c>
      <c r="L61"/>
    </row>
    <row r="62" spans="3:12" ht="15">
      <c r="C62" s="255" t="s">
        <v>41</v>
      </c>
      <c r="D62"/>
      <c r="G62" s="255" t="s">
        <v>41</v>
      </c>
      <c r="H62"/>
      <c r="K62" s="256">
        <v>42828</v>
      </c>
      <c r="L62"/>
    </row>
    <row r="63" spans="3:12" ht="15">
      <c r="C63" s="255" t="s">
        <v>40</v>
      </c>
      <c r="D63"/>
      <c r="G63" s="255" t="s">
        <v>40</v>
      </c>
      <c r="H63"/>
      <c r="K63" s="254" t="s">
        <v>18</v>
      </c>
      <c r="L63"/>
    </row>
    <row r="64" spans="3:12" ht="15">
      <c r="C64" s="254" t="s">
        <v>5</v>
      </c>
      <c r="D64"/>
      <c r="G64" s="254" t="s">
        <v>312</v>
      </c>
      <c r="H64"/>
      <c r="K64" s="255" t="s">
        <v>43</v>
      </c>
      <c r="L64"/>
    </row>
    <row r="65" spans="3:12" ht="15">
      <c r="C65" s="255" t="s">
        <v>43</v>
      </c>
      <c r="D65"/>
      <c r="G65" s="255" t="s">
        <v>43</v>
      </c>
      <c r="H65"/>
      <c r="K65" s="255" t="s">
        <v>41</v>
      </c>
      <c r="L65"/>
    </row>
    <row r="66" spans="3:12" ht="15">
      <c r="C66" s="255" t="s">
        <v>41</v>
      </c>
      <c r="D66"/>
      <c r="G66" s="255" t="s">
        <v>41</v>
      </c>
      <c r="H66"/>
      <c r="K66" s="255" t="s">
        <v>40</v>
      </c>
      <c r="L66"/>
    </row>
    <row r="67" spans="3:12" ht="15">
      <c r="C67" s="255" t="s">
        <v>40</v>
      </c>
      <c r="D67"/>
      <c r="G67" s="255" t="s">
        <v>40</v>
      </c>
      <c r="H67"/>
      <c r="K67" s="254" t="s">
        <v>19</v>
      </c>
      <c r="L67"/>
    </row>
    <row r="68" spans="3:12" ht="15">
      <c r="C68" s="254" t="s">
        <v>6</v>
      </c>
      <c r="D68"/>
      <c r="G68" s="254" t="s">
        <v>16</v>
      </c>
      <c r="H68"/>
      <c r="K68" s="255" t="s">
        <v>43</v>
      </c>
      <c r="L68"/>
    </row>
    <row r="69" spans="3:12" ht="15">
      <c r="C69" s="255" t="s">
        <v>43</v>
      </c>
      <c r="D69"/>
      <c r="G69" s="255" t="s">
        <v>43</v>
      </c>
      <c r="H69"/>
      <c r="K69" s="255" t="s">
        <v>41</v>
      </c>
      <c r="L69"/>
    </row>
    <row r="70" spans="3:12" ht="15">
      <c r="C70" s="255" t="s">
        <v>41</v>
      </c>
      <c r="D70"/>
      <c r="G70" s="255" t="s">
        <v>41</v>
      </c>
      <c r="H70"/>
      <c r="K70" s="255" t="s">
        <v>40</v>
      </c>
      <c r="L70"/>
    </row>
    <row r="71" spans="3:12" ht="15">
      <c r="C71" s="255" t="s">
        <v>40</v>
      </c>
      <c r="D71"/>
      <c r="G71" s="255" t="s">
        <v>40</v>
      </c>
      <c r="H71"/>
      <c r="K71" s="254" t="s">
        <v>106</v>
      </c>
      <c r="L71"/>
    </row>
    <row r="72" spans="3:12" ht="15">
      <c r="C72" s="254" t="s">
        <v>7</v>
      </c>
      <c r="D72"/>
      <c r="G72" s="254" t="s">
        <v>17</v>
      </c>
      <c r="H72"/>
      <c r="K72" s="255" t="s">
        <v>43</v>
      </c>
      <c r="L72"/>
    </row>
    <row r="73" spans="3:12" ht="15">
      <c r="C73" s="255" t="s">
        <v>43</v>
      </c>
      <c r="D73"/>
      <c r="G73" s="255" t="s">
        <v>43</v>
      </c>
      <c r="H73"/>
      <c r="K73" s="255" t="s">
        <v>41</v>
      </c>
      <c r="L73"/>
    </row>
    <row r="74" spans="3:12" ht="15">
      <c r="C74" s="255" t="s">
        <v>41</v>
      </c>
      <c r="D74"/>
      <c r="G74" s="255" t="s">
        <v>41</v>
      </c>
      <c r="H74"/>
      <c r="K74" s="255" t="s">
        <v>40</v>
      </c>
      <c r="L74"/>
    </row>
    <row r="75" spans="3:12" ht="15">
      <c r="C75" s="255" t="s">
        <v>40</v>
      </c>
      <c r="D75"/>
      <c r="G75" s="255" t="s">
        <v>40</v>
      </c>
      <c r="H75"/>
      <c r="K75" s="256">
        <v>42829</v>
      </c>
      <c r="L75"/>
    </row>
    <row r="76" spans="3:12" ht="15">
      <c r="C76" s="254" t="s">
        <v>8</v>
      </c>
      <c r="D76"/>
      <c r="G76" s="254" t="s">
        <v>145</v>
      </c>
      <c r="H76"/>
      <c r="K76" s="254" t="s">
        <v>18</v>
      </c>
      <c r="L76"/>
    </row>
    <row r="77" spans="3:12" ht="15">
      <c r="C77" s="255" t="s">
        <v>43</v>
      </c>
      <c r="D77"/>
      <c r="G77" s="255" t="s">
        <v>43</v>
      </c>
      <c r="H77"/>
      <c r="K77" s="255" t="s">
        <v>43</v>
      </c>
      <c r="L77"/>
    </row>
    <row r="78" spans="3:12" ht="15">
      <c r="C78" s="255" t="s">
        <v>41</v>
      </c>
      <c r="D78"/>
      <c r="G78" s="255" t="s">
        <v>41</v>
      </c>
      <c r="H78"/>
      <c r="K78" s="255" t="s">
        <v>41</v>
      </c>
      <c r="L78"/>
    </row>
    <row r="79" spans="3:12" ht="15">
      <c r="C79" s="255" t="s">
        <v>40</v>
      </c>
      <c r="D79"/>
      <c r="G79" s="255" t="s">
        <v>40</v>
      </c>
      <c r="H79"/>
      <c r="K79" s="255" t="s">
        <v>40</v>
      </c>
      <c r="L79"/>
    </row>
    <row r="80" spans="3:12" ht="15">
      <c r="C80" s="254" t="s">
        <v>312</v>
      </c>
      <c r="D80"/>
      <c r="G80" s="254" t="s">
        <v>116</v>
      </c>
      <c r="H80"/>
      <c r="K80" s="254" t="s">
        <v>19</v>
      </c>
      <c r="L80"/>
    </row>
    <row r="81" spans="3:12" ht="15">
      <c r="C81" s="255" t="s">
        <v>43</v>
      </c>
      <c r="D81"/>
      <c r="G81" s="255" t="s">
        <v>43</v>
      </c>
      <c r="H81"/>
      <c r="K81" s="255" t="s">
        <v>43</v>
      </c>
      <c r="L81"/>
    </row>
    <row r="82" spans="3:12" ht="15">
      <c r="C82" s="255" t="s">
        <v>41</v>
      </c>
      <c r="D82"/>
      <c r="G82" s="255" t="s">
        <v>41</v>
      </c>
      <c r="H82"/>
      <c r="K82" s="255" t="s">
        <v>41</v>
      </c>
      <c r="L82"/>
    </row>
    <row r="83" spans="3:12" ht="15">
      <c r="C83" s="255" t="s">
        <v>40</v>
      </c>
      <c r="D83"/>
      <c r="G83" s="255" t="s">
        <v>40</v>
      </c>
      <c r="H83"/>
      <c r="K83" s="255" t="s">
        <v>40</v>
      </c>
      <c r="L83"/>
    </row>
    <row r="84" spans="3:12" ht="15">
      <c r="C84" s="254" t="s">
        <v>9</v>
      </c>
      <c r="D84"/>
      <c r="G84" s="254" t="s">
        <v>106</v>
      </c>
      <c r="H84"/>
      <c r="K84" s="254" t="s">
        <v>106</v>
      </c>
      <c r="L84"/>
    </row>
    <row r="85" spans="3:12" ht="15">
      <c r="C85" s="255" t="s">
        <v>43</v>
      </c>
      <c r="D85"/>
      <c r="G85" s="255" t="s">
        <v>43</v>
      </c>
      <c r="H85"/>
      <c r="K85" s="255" t="s">
        <v>43</v>
      </c>
      <c r="L85"/>
    </row>
    <row r="86" spans="3:12" ht="15">
      <c r="C86" s="255" t="s">
        <v>41</v>
      </c>
      <c r="D86"/>
      <c r="G86" s="255" t="s">
        <v>41</v>
      </c>
      <c r="H86"/>
      <c r="K86" s="255" t="s">
        <v>41</v>
      </c>
      <c r="L86"/>
    </row>
    <row r="87" spans="3:12" ht="15">
      <c r="C87" s="255" t="s">
        <v>40</v>
      </c>
      <c r="D87"/>
      <c r="G87" s="255" t="s">
        <v>40</v>
      </c>
      <c r="H87"/>
      <c r="K87" s="255" t="s">
        <v>40</v>
      </c>
      <c r="L87"/>
    </row>
    <row r="88" spans="3:12" ht="15">
      <c r="C88" s="254" t="s">
        <v>10</v>
      </c>
      <c r="D88"/>
      <c r="G88" s="233" t="s">
        <v>314</v>
      </c>
      <c r="H88"/>
      <c r="K88" s="256">
        <v>42830</v>
      </c>
      <c r="L88"/>
    </row>
    <row r="89" spans="3:12" ht="15">
      <c r="C89" s="255" t="s">
        <v>43</v>
      </c>
      <c r="D89"/>
      <c r="G89" s="234" t="s">
        <v>315</v>
      </c>
      <c r="H89"/>
      <c r="K89" s="254" t="s">
        <v>18</v>
      </c>
      <c r="L89"/>
    </row>
    <row r="90" spans="3:12" ht="15">
      <c r="C90" s="255" t="s">
        <v>41</v>
      </c>
      <c r="D90"/>
      <c r="G90" s="235">
        <v>13</v>
      </c>
      <c r="H90"/>
      <c r="K90" s="255" t="s">
        <v>43</v>
      </c>
      <c r="L90"/>
    </row>
    <row r="91" spans="3:12" ht="15">
      <c r="C91" s="255" t="s">
        <v>40</v>
      </c>
      <c r="D91"/>
      <c r="G91" s="256">
        <v>42826</v>
      </c>
      <c r="H91"/>
      <c r="K91" s="255" t="s">
        <v>41</v>
      </c>
      <c r="L91"/>
    </row>
    <row r="92" spans="3:12" ht="15">
      <c r="C92" s="254" t="s">
        <v>11</v>
      </c>
      <c r="D92"/>
      <c r="G92" s="254" t="s">
        <v>115</v>
      </c>
      <c r="H92"/>
      <c r="K92" s="255" t="s">
        <v>40</v>
      </c>
      <c r="L92"/>
    </row>
    <row r="93" spans="3:12" ht="15">
      <c r="C93" s="255" t="s">
        <v>43</v>
      </c>
      <c r="D93"/>
      <c r="G93" s="255" t="s">
        <v>43</v>
      </c>
      <c r="H93"/>
      <c r="K93" s="254" t="s">
        <v>19</v>
      </c>
      <c r="L93"/>
    </row>
    <row r="94" spans="3:12" ht="15">
      <c r="C94" s="255" t="s">
        <v>41</v>
      </c>
      <c r="D94"/>
      <c r="G94" s="255" t="s">
        <v>41</v>
      </c>
      <c r="H94"/>
      <c r="K94" s="255" t="s">
        <v>43</v>
      </c>
      <c r="L94"/>
    </row>
    <row r="95" spans="3:12" ht="15">
      <c r="C95" s="255" t="s">
        <v>40</v>
      </c>
      <c r="D95"/>
      <c r="G95" s="255" t="s">
        <v>40</v>
      </c>
      <c r="H95"/>
      <c r="K95" s="255" t="s">
        <v>41</v>
      </c>
      <c r="L95"/>
    </row>
    <row r="96" spans="3:12" ht="15">
      <c r="C96" s="254" t="s">
        <v>12</v>
      </c>
      <c r="D96"/>
      <c r="G96" s="254" t="s">
        <v>146</v>
      </c>
      <c r="H96"/>
      <c r="K96" s="255" t="s">
        <v>40</v>
      </c>
      <c r="L96"/>
    </row>
    <row r="97" spans="3:12" ht="15">
      <c r="C97" s="255" t="s">
        <v>43</v>
      </c>
      <c r="D97"/>
      <c r="G97" s="255" t="s">
        <v>43</v>
      </c>
      <c r="H97"/>
      <c r="K97" s="254" t="s">
        <v>106</v>
      </c>
      <c r="L97"/>
    </row>
    <row r="98" spans="3:12" ht="15">
      <c r="C98" s="255" t="s">
        <v>41</v>
      </c>
      <c r="D98"/>
      <c r="G98" s="255" t="s">
        <v>41</v>
      </c>
      <c r="H98"/>
      <c r="K98" s="255" t="s">
        <v>43</v>
      </c>
      <c r="L98"/>
    </row>
    <row r="99" spans="3:12" ht="15">
      <c r="C99" s="255" t="s">
        <v>40</v>
      </c>
      <c r="D99"/>
      <c r="G99" s="255" t="s">
        <v>40</v>
      </c>
      <c r="H99"/>
      <c r="K99" s="255" t="s">
        <v>41</v>
      </c>
      <c r="L99"/>
    </row>
    <row r="100" spans="3:12" ht="15">
      <c r="C100" s="254" t="s">
        <v>13</v>
      </c>
      <c r="D100"/>
      <c r="G100" s="254" t="s">
        <v>147</v>
      </c>
      <c r="H100"/>
      <c r="K100" s="255" t="s">
        <v>40</v>
      </c>
      <c r="L100"/>
    </row>
    <row r="101" spans="3:12" ht="15">
      <c r="C101" s="255" t="s">
        <v>43</v>
      </c>
      <c r="D101"/>
      <c r="G101" s="255" t="s">
        <v>43</v>
      </c>
      <c r="H101"/>
      <c r="K101" s="256">
        <v>42831</v>
      </c>
      <c r="L101"/>
    </row>
    <row r="102" spans="3:12" ht="15">
      <c r="C102" s="255" t="s">
        <v>41</v>
      </c>
      <c r="D102"/>
      <c r="G102" s="255" t="s">
        <v>41</v>
      </c>
      <c r="H102"/>
      <c r="K102" s="254" t="s">
        <v>18</v>
      </c>
      <c r="L102"/>
    </row>
    <row r="103" spans="3:12" ht="15">
      <c r="C103" s="255" t="s">
        <v>40</v>
      </c>
      <c r="D103"/>
      <c r="G103" s="255" t="s">
        <v>40</v>
      </c>
      <c r="H103"/>
      <c r="K103" s="255" t="s">
        <v>43</v>
      </c>
      <c r="L103"/>
    </row>
    <row r="104" spans="3:12" ht="15">
      <c r="C104" s="254" t="s">
        <v>14</v>
      </c>
      <c r="D104"/>
      <c r="G104" s="254" t="s">
        <v>15</v>
      </c>
      <c r="H104"/>
      <c r="K104" s="255" t="s">
        <v>41</v>
      </c>
      <c r="L104"/>
    </row>
    <row r="105" spans="3:12" ht="15">
      <c r="C105" s="255" t="s">
        <v>43</v>
      </c>
      <c r="D105"/>
      <c r="G105" s="255" t="s">
        <v>43</v>
      </c>
      <c r="H105"/>
      <c r="K105" s="255" t="s">
        <v>40</v>
      </c>
      <c r="L105"/>
    </row>
    <row r="106" spans="3:12" ht="15">
      <c r="C106" s="255" t="s">
        <v>41</v>
      </c>
      <c r="D106"/>
      <c r="G106" s="255" t="s">
        <v>41</v>
      </c>
      <c r="H106"/>
      <c r="K106" s="254" t="s">
        <v>19</v>
      </c>
      <c r="L106"/>
    </row>
    <row r="107" spans="3:12" ht="15">
      <c r="C107" s="255" t="s">
        <v>40</v>
      </c>
      <c r="D107"/>
      <c r="G107" s="255" t="s">
        <v>40</v>
      </c>
      <c r="H107"/>
      <c r="K107" s="255" t="s">
        <v>43</v>
      </c>
      <c r="L107"/>
    </row>
    <row r="108" spans="3:12" ht="15">
      <c r="C108" s="254" t="s">
        <v>106</v>
      </c>
      <c r="D108"/>
      <c r="G108" s="254" t="s">
        <v>312</v>
      </c>
      <c r="H108"/>
      <c r="K108" s="255" t="s">
        <v>41</v>
      </c>
      <c r="L108"/>
    </row>
    <row r="109" spans="3:12" ht="15">
      <c r="C109" s="255" t="s">
        <v>43</v>
      </c>
      <c r="D109"/>
      <c r="G109" s="255" t="s">
        <v>43</v>
      </c>
      <c r="H109"/>
      <c r="K109" s="255" t="s">
        <v>40</v>
      </c>
      <c r="L109"/>
    </row>
    <row r="110" spans="3:12" ht="15">
      <c r="C110" s="255" t="s">
        <v>41</v>
      </c>
      <c r="D110"/>
      <c r="G110" s="255" t="s">
        <v>41</v>
      </c>
      <c r="H110"/>
      <c r="K110" s="254" t="s">
        <v>106</v>
      </c>
      <c r="L110"/>
    </row>
    <row r="111" spans="3:12" ht="15">
      <c r="C111" s="255" t="s">
        <v>40</v>
      </c>
      <c r="D111"/>
      <c r="G111" s="255" t="s">
        <v>40</v>
      </c>
      <c r="H111"/>
      <c r="K111" s="255" t="s">
        <v>43</v>
      </c>
      <c r="L111"/>
    </row>
    <row r="112" spans="3:12" ht="15">
      <c r="C112" s="233" t="s">
        <v>314</v>
      </c>
      <c r="D112"/>
      <c r="G112" s="254" t="s">
        <v>16</v>
      </c>
      <c r="H112"/>
      <c r="K112" s="255" t="s">
        <v>41</v>
      </c>
      <c r="L112"/>
    </row>
    <row r="113" spans="3:12" ht="15">
      <c r="C113" s="234" t="s">
        <v>315</v>
      </c>
      <c r="D113"/>
      <c r="G113" s="255" t="s">
        <v>43</v>
      </c>
      <c r="H113"/>
      <c r="K113" s="255" t="s">
        <v>40</v>
      </c>
      <c r="L113"/>
    </row>
    <row r="114" spans="3:12" ht="15">
      <c r="C114" s="235">
        <v>13</v>
      </c>
      <c r="D114"/>
      <c r="G114" s="255" t="s">
        <v>41</v>
      </c>
      <c r="H114"/>
      <c r="K114" s="256">
        <v>42832</v>
      </c>
      <c r="L114"/>
    </row>
    <row r="115" spans="3:12" ht="15">
      <c r="C115" s="256">
        <v>42826</v>
      </c>
      <c r="D115"/>
      <c r="G115" s="255" t="s">
        <v>40</v>
      </c>
      <c r="H115"/>
      <c r="K115" s="254" t="s">
        <v>18</v>
      </c>
      <c r="L115"/>
    </row>
    <row r="116" spans="3:12" ht="15">
      <c r="C116" s="254" t="s">
        <v>4</v>
      </c>
      <c r="D116"/>
      <c r="G116" s="254" t="s">
        <v>17</v>
      </c>
      <c r="H116"/>
      <c r="K116" s="255" t="s">
        <v>43</v>
      </c>
      <c r="L116"/>
    </row>
    <row r="117" spans="3:12" ht="15">
      <c r="C117" s="255" t="s">
        <v>43</v>
      </c>
      <c r="D117"/>
      <c r="G117" s="255" t="s">
        <v>43</v>
      </c>
      <c r="H117"/>
      <c r="K117" s="255" t="s">
        <v>41</v>
      </c>
      <c r="L117"/>
    </row>
    <row r="118" spans="3:12" ht="15">
      <c r="C118" s="255" t="s">
        <v>41</v>
      </c>
      <c r="D118"/>
      <c r="G118" s="255" t="s">
        <v>41</v>
      </c>
      <c r="H118"/>
      <c r="K118" s="255" t="s">
        <v>40</v>
      </c>
      <c r="L118"/>
    </row>
    <row r="119" spans="3:12" ht="15">
      <c r="C119" s="255" t="s">
        <v>40</v>
      </c>
      <c r="D119"/>
      <c r="G119" s="255" t="s">
        <v>40</v>
      </c>
      <c r="H119"/>
      <c r="K119" s="254" t="s">
        <v>19</v>
      </c>
      <c r="L119"/>
    </row>
    <row r="120" spans="3:12" ht="15">
      <c r="C120" s="254" t="s">
        <v>5</v>
      </c>
      <c r="D120"/>
      <c r="G120" s="254" t="s">
        <v>145</v>
      </c>
      <c r="H120"/>
      <c r="K120" s="255" t="s">
        <v>43</v>
      </c>
      <c r="L120"/>
    </row>
    <row r="121" spans="3:12" ht="15">
      <c r="C121" s="255" t="s">
        <v>43</v>
      </c>
      <c r="D121"/>
      <c r="G121" s="255" t="s">
        <v>43</v>
      </c>
      <c r="H121"/>
      <c r="K121" s="255" t="s">
        <v>41</v>
      </c>
      <c r="L121"/>
    </row>
    <row r="122" spans="3:12" ht="15">
      <c r="C122" s="255" t="s">
        <v>41</v>
      </c>
      <c r="D122"/>
      <c r="G122" s="255" t="s">
        <v>41</v>
      </c>
      <c r="H122"/>
      <c r="K122" s="255" t="s">
        <v>40</v>
      </c>
      <c r="L122"/>
    </row>
    <row r="123" spans="3:12" ht="15">
      <c r="C123" s="255" t="s">
        <v>40</v>
      </c>
      <c r="D123"/>
      <c r="G123" s="255" t="s">
        <v>40</v>
      </c>
      <c r="H123"/>
      <c r="K123" s="254" t="s">
        <v>106</v>
      </c>
      <c r="L123"/>
    </row>
    <row r="124" spans="3:12" ht="15">
      <c r="C124" s="254" t="s">
        <v>6</v>
      </c>
      <c r="D124"/>
      <c r="G124" s="254" t="s">
        <v>116</v>
      </c>
      <c r="H124"/>
      <c r="K124" s="255" t="s">
        <v>43</v>
      </c>
      <c r="L124"/>
    </row>
    <row r="125" spans="3:12" ht="15">
      <c r="C125" s="255" t="s">
        <v>43</v>
      </c>
      <c r="D125"/>
      <c r="G125" s="255" t="s">
        <v>43</v>
      </c>
      <c r="H125"/>
      <c r="K125" s="255" t="s">
        <v>41</v>
      </c>
      <c r="L125"/>
    </row>
    <row r="126" spans="3:12" ht="15">
      <c r="C126" s="255" t="s">
        <v>41</v>
      </c>
      <c r="D126"/>
      <c r="G126" s="255" t="s">
        <v>41</v>
      </c>
      <c r="H126"/>
      <c r="K126" s="255" t="s">
        <v>40</v>
      </c>
      <c r="L126"/>
    </row>
    <row r="127" spans="3:12" ht="15">
      <c r="C127" s="255" t="s">
        <v>40</v>
      </c>
      <c r="D127"/>
      <c r="G127" s="255" t="s">
        <v>40</v>
      </c>
      <c r="H127"/>
      <c r="K127" s="256">
        <v>42833</v>
      </c>
      <c r="L127"/>
    </row>
    <row r="128" spans="3:12" ht="15">
      <c r="C128" s="254" t="s">
        <v>7</v>
      </c>
      <c r="D128"/>
      <c r="G128" s="254" t="s">
        <v>106</v>
      </c>
      <c r="H128"/>
      <c r="K128" s="254" t="s">
        <v>18</v>
      </c>
      <c r="L128"/>
    </row>
    <row r="129" spans="3:12" ht="15">
      <c r="C129" s="255" t="s">
        <v>43</v>
      </c>
      <c r="D129"/>
      <c r="G129" s="255" t="s">
        <v>43</v>
      </c>
      <c r="H129"/>
      <c r="K129" s="255" t="s">
        <v>43</v>
      </c>
      <c r="L129"/>
    </row>
    <row r="130" spans="3:12" ht="15">
      <c r="C130" s="255" t="s">
        <v>41</v>
      </c>
      <c r="D130"/>
      <c r="G130" s="255" t="s">
        <v>41</v>
      </c>
      <c r="H130"/>
      <c r="K130" s="255" t="s">
        <v>41</v>
      </c>
      <c r="L130"/>
    </row>
    <row r="131" spans="3:12" ht="15">
      <c r="C131" s="255" t="s">
        <v>40</v>
      </c>
      <c r="D131"/>
      <c r="G131" s="255" t="s">
        <v>40</v>
      </c>
      <c r="H131"/>
      <c r="K131" s="255" t="s">
        <v>40</v>
      </c>
      <c r="L131"/>
    </row>
    <row r="132" spans="3:12" ht="15">
      <c r="C132" s="254" t="s">
        <v>8</v>
      </c>
      <c r="D132"/>
      <c r="G132" s="256">
        <v>42827</v>
      </c>
      <c r="H132"/>
      <c r="K132" s="254" t="s">
        <v>19</v>
      </c>
      <c r="L132"/>
    </row>
    <row r="133" spans="3:12" ht="15">
      <c r="C133" s="255" t="s">
        <v>43</v>
      </c>
      <c r="D133"/>
      <c r="G133" s="254" t="s">
        <v>115</v>
      </c>
      <c r="H133"/>
      <c r="K133" s="255" t="s">
        <v>43</v>
      </c>
      <c r="L133"/>
    </row>
    <row r="134" spans="3:12" ht="15">
      <c r="C134" s="255" t="s">
        <v>41</v>
      </c>
      <c r="D134"/>
      <c r="G134" s="255" t="s">
        <v>43</v>
      </c>
      <c r="H134"/>
      <c r="K134" s="255" t="s">
        <v>41</v>
      </c>
      <c r="L134"/>
    </row>
    <row r="135" spans="3:12" ht="15">
      <c r="C135" s="255" t="s">
        <v>40</v>
      </c>
      <c r="D135"/>
      <c r="G135" s="255" t="s">
        <v>41</v>
      </c>
      <c r="H135"/>
      <c r="K135" s="255" t="s">
        <v>40</v>
      </c>
      <c r="L135"/>
    </row>
    <row r="136" spans="3:12" ht="15">
      <c r="C136" s="254" t="s">
        <v>312</v>
      </c>
      <c r="D136"/>
      <c r="G136" s="255" t="s">
        <v>40</v>
      </c>
      <c r="H136"/>
      <c r="K136" s="254" t="s">
        <v>106</v>
      </c>
      <c r="L136"/>
    </row>
    <row r="137" spans="3:12" ht="15">
      <c r="C137" s="255" t="s">
        <v>43</v>
      </c>
      <c r="D137"/>
      <c r="G137" s="254" t="s">
        <v>146</v>
      </c>
      <c r="H137"/>
      <c r="K137" s="255" t="s">
        <v>43</v>
      </c>
      <c r="L137"/>
    </row>
    <row r="138" spans="3:12" ht="15">
      <c r="C138" s="255" t="s">
        <v>41</v>
      </c>
      <c r="D138"/>
      <c r="G138" s="255" t="s">
        <v>43</v>
      </c>
      <c r="H138"/>
      <c r="K138" s="255" t="s">
        <v>41</v>
      </c>
      <c r="L138"/>
    </row>
    <row r="139" spans="3:12" ht="15">
      <c r="C139" s="255" t="s">
        <v>40</v>
      </c>
      <c r="D139"/>
      <c r="G139" s="255" t="s">
        <v>41</v>
      </c>
      <c r="H139"/>
      <c r="K139" s="255" t="s">
        <v>40</v>
      </c>
      <c r="L139"/>
    </row>
    <row r="140" spans="3:12" ht="15">
      <c r="C140" s="254" t="s">
        <v>9</v>
      </c>
      <c r="D140"/>
      <c r="G140" s="255" t="s">
        <v>40</v>
      </c>
      <c r="H140"/>
      <c r="K140" s="256">
        <v>42834</v>
      </c>
      <c r="L140"/>
    </row>
    <row r="141" spans="3:12" ht="15">
      <c r="C141" s="255" t="s">
        <v>43</v>
      </c>
      <c r="D141"/>
      <c r="G141" s="254" t="s">
        <v>147</v>
      </c>
      <c r="H141"/>
      <c r="K141" s="254" t="s">
        <v>18</v>
      </c>
      <c r="L141"/>
    </row>
    <row r="142" spans="3:12" ht="15">
      <c r="C142" s="255" t="s">
        <v>41</v>
      </c>
      <c r="D142"/>
      <c r="G142" s="255" t="s">
        <v>43</v>
      </c>
      <c r="H142"/>
      <c r="K142" s="255" t="s">
        <v>43</v>
      </c>
      <c r="L142"/>
    </row>
    <row r="143" spans="3:12" ht="15">
      <c r="C143" s="255" t="s">
        <v>40</v>
      </c>
      <c r="D143"/>
      <c r="G143" s="255" t="s">
        <v>41</v>
      </c>
      <c r="H143"/>
      <c r="K143" s="255" t="s">
        <v>41</v>
      </c>
      <c r="L143"/>
    </row>
    <row r="144" spans="3:12" ht="15">
      <c r="C144" s="254" t="s">
        <v>10</v>
      </c>
      <c r="D144"/>
      <c r="G144" s="255" t="s">
        <v>40</v>
      </c>
      <c r="H144"/>
      <c r="K144" s="255" t="s">
        <v>40</v>
      </c>
      <c r="L144"/>
    </row>
    <row r="145" spans="3:12" ht="15">
      <c r="C145" s="255" t="s">
        <v>43</v>
      </c>
      <c r="D145"/>
      <c r="G145" s="254" t="s">
        <v>15</v>
      </c>
      <c r="H145"/>
      <c r="K145" s="254" t="s">
        <v>19</v>
      </c>
      <c r="L145"/>
    </row>
    <row r="146" spans="3:12" ht="15">
      <c r="C146" s="255" t="s">
        <v>41</v>
      </c>
      <c r="D146"/>
      <c r="G146" s="255" t="s">
        <v>43</v>
      </c>
      <c r="H146"/>
      <c r="K146" s="255" t="s">
        <v>43</v>
      </c>
      <c r="L146"/>
    </row>
    <row r="147" spans="3:12" ht="15">
      <c r="C147" s="255" t="s">
        <v>40</v>
      </c>
      <c r="D147"/>
      <c r="G147" s="255" t="s">
        <v>41</v>
      </c>
      <c r="H147"/>
      <c r="K147" s="255" t="s">
        <v>41</v>
      </c>
      <c r="L147"/>
    </row>
    <row r="148" spans="3:12" ht="15">
      <c r="C148" s="254" t="s">
        <v>11</v>
      </c>
      <c r="D148"/>
      <c r="G148" s="255" t="s">
        <v>40</v>
      </c>
      <c r="H148"/>
      <c r="K148" s="255" t="s">
        <v>40</v>
      </c>
      <c r="L148"/>
    </row>
    <row r="149" spans="3:12" ht="15">
      <c r="C149" s="255" t="s">
        <v>43</v>
      </c>
      <c r="D149"/>
      <c r="G149" s="254" t="s">
        <v>312</v>
      </c>
      <c r="H149"/>
      <c r="K149" s="254" t="s">
        <v>106</v>
      </c>
      <c r="L149"/>
    </row>
    <row r="150" spans="3:12" ht="15">
      <c r="C150" s="255" t="s">
        <v>41</v>
      </c>
      <c r="D150"/>
      <c r="G150" s="255" t="s">
        <v>43</v>
      </c>
      <c r="H150"/>
      <c r="K150" s="255" t="s">
        <v>43</v>
      </c>
      <c r="L150"/>
    </row>
    <row r="151" spans="3:12" ht="15">
      <c r="C151" s="255" t="s">
        <v>40</v>
      </c>
      <c r="D151"/>
      <c r="G151" s="255" t="s">
        <v>41</v>
      </c>
      <c r="H151"/>
      <c r="K151" s="255" t="s">
        <v>41</v>
      </c>
      <c r="L151"/>
    </row>
    <row r="152" spans="3:12" ht="15">
      <c r="C152" s="254" t="s">
        <v>12</v>
      </c>
      <c r="D152"/>
      <c r="G152" s="255" t="s">
        <v>40</v>
      </c>
      <c r="H152"/>
      <c r="K152" s="255" t="s">
        <v>40</v>
      </c>
      <c r="L152"/>
    </row>
    <row r="153" spans="3:12" ht="15">
      <c r="C153" s="255" t="s">
        <v>43</v>
      </c>
      <c r="D153"/>
      <c r="G153" s="254" t="s">
        <v>16</v>
      </c>
      <c r="H153"/>
      <c r="K153" s="235">
        <v>15</v>
      </c>
      <c r="L153"/>
    </row>
    <row r="154" spans="3:12" ht="15">
      <c r="C154" s="255" t="s">
        <v>41</v>
      </c>
      <c r="D154"/>
      <c r="G154" s="255" t="s">
        <v>43</v>
      </c>
      <c r="H154"/>
      <c r="K154" s="256">
        <v>42835</v>
      </c>
      <c r="L154"/>
    </row>
    <row r="155" spans="3:12" ht="15">
      <c r="C155" s="255" t="s">
        <v>40</v>
      </c>
      <c r="D155"/>
      <c r="G155" s="255" t="s">
        <v>41</v>
      </c>
      <c r="H155"/>
      <c r="K155" s="254" t="s">
        <v>18</v>
      </c>
      <c r="L155"/>
    </row>
    <row r="156" spans="3:12" ht="15">
      <c r="C156" s="254" t="s">
        <v>13</v>
      </c>
      <c r="D156"/>
      <c r="G156" s="255" t="s">
        <v>40</v>
      </c>
      <c r="H156"/>
      <c r="K156" s="255" t="s">
        <v>43</v>
      </c>
      <c r="L156"/>
    </row>
    <row r="157" spans="3:12" ht="15">
      <c r="C157" s="255" t="s">
        <v>43</v>
      </c>
      <c r="D157"/>
      <c r="G157" s="254" t="s">
        <v>17</v>
      </c>
      <c r="H157"/>
      <c r="K157" s="255" t="s">
        <v>41</v>
      </c>
      <c r="L157"/>
    </row>
    <row r="158" spans="3:12" ht="15">
      <c r="C158" s="255" t="s">
        <v>41</v>
      </c>
      <c r="D158"/>
      <c r="G158" s="255" t="s">
        <v>43</v>
      </c>
      <c r="H158"/>
      <c r="K158" s="255" t="s">
        <v>40</v>
      </c>
      <c r="L158"/>
    </row>
    <row r="159" spans="3:12" ht="15">
      <c r="C159" s="255" t="s">
        <v>40</v>
      </c>
      <c r="D159"/>
      <c r="G159" s="255" t="s">
        <v>41</v>
      </c>
      <c r="H159"/>
      <c r="K159" s="254" t="s">
        <v>19</v>
      </c>
      <c r="L159"/>
    </row>
    <row r="160" spans="3:12" ht="15">
      <c r="C160" s="254" t="s">
        <v>14</v>
      </c>
      <c r="D160"/>
      <c r="G160" s="255" t="s">
        <v>40</v>
      </c>
      <c r="H160"/>
      <c r="K160" s="255" t="s">
        <v>43</v>
      </c>
      <c r="L160"/>
    </row>
    <row r="161" spans="3:12" ht="15">
      <c r="C161" s="255" t="s">
        <v>43</v>
      </c>
      <c r="D161"/>
      <c r="G161" s="254" t="s">
        <v>145</v>
      </c>
      <c r="H161"/>
      <c r="K161" s="255" t="s">
        <v>41</v>
      </c>
      <c r="L161"/>
    </row>
    <row r="162" spans="3:12" ht="15">
      <c r="C162" s="255" t="s">
        <v>41</v>
      </c>
      <c r="D162"/>
      <c r="G162" s="255" t="s">
        <v>43</v>
      </c>
      <c r="H162"/>
      <c r="K162" s="255" t="s">
        <v>40</v>
      </c>
      <c r="L162"/>
    </row>
    <row r="163" spans="3:12" ht="15">
      <c r="C163" s="255" t="s">
        <v>40</v>
      </c>
      <c r="D163"/>
      <c r="G163" s="255" t="s">
        <v>41</v>
      </c>
      <c r="H163"/>
      <c r="K163" s="254" t="s">
        <v>106</v>
      </c>
      <c r="L163"/>
    </row>
    <row r="164" spans="3:12" ht="15">
      <c r="C164" s="254" t="s">
        <v>106</v>
      </c>
      <c r="D164"/>
      <c r="G164" s="255" t="s">
        <v>40</v>
      </c>
      <c r="H164"/>
      <c r="K164" s="255" t="s">
        <v>43</v>
      </c>
      <c r="L164"/>
    </row>
    <row r="165" spans="3:12" ht="15">
      <c r="C165" s="255" t="s">
        <v>43</v>
      </c>
      <c r="D165"/>
      <c r="G165" s="254" t="s">
        <v>116</v>
      </c>
      <c r="H165"/>
      <c r="K165" s="255" t="s">
        <v>41</v>
      </c>
      <c r="L165"/>
    </row>
    <row r="166" spans="3:12" ht="15">
      <c r="C166" s="255" t="s">
        <v>41</v>
      </c>
      <c r="D166"/>
      <c r="G166" s="255" t="s">
        <v>43</v>
      </c>
      <c r="H166"/>
      <c r="K166" s="255" t="s">
        <v>40</v>
      </c>
      <c r="L166"/>
    </row>
    <row r="167" spans="3:12" ht="15">
      <c r="C167" s="255" t="s">
        <v>40</v>
      </c>
      <c r="D167"/>
      <c r="G167" s="255" t="s">
        <v>41</v>
      </c>
      <c r="H167"/>
      <c r="K167" s="256">
        <v>42836</v>
      </c>
      <c r="L167"/>
    </row>
    <row r="168" spans="3:12" ht="15">
      <c r="C168" s="256">
        <v>42827</v>
      </c>
      <c r="D168"/>
      <c r="G168" s="255" t="s">
        <v>40</v>
      </c>
      <c r="H168"/>
      <c r="K168" s="254" t="s">
        <v>18</v>
      </c>
      <c r="L168"/>
    </row>
    <row r="169" spans="3:12" ht="15">
      <c r="C169" s="254" t="s">
        <v>4</v>
      </c>
      <c r="D169"/>
      <c r="G169" s="254" t="s">
        <v>106</v>
      </c>
      <c r="H169"/>
      <c r="K169" s="255" t="s">
        <v>43</v>
      </c>
      <c r="L169"/>
    </row>
    <row r="170" spans="3:12" ht="15">
      <c r="C170" s="255" t="s">
        <v>43</v>
      </c>
      <c r="D170"/>
      <c r="G170" s="255" t="s">
        <v>43</v>
      </c>
      <c r="H170"/>
      <c r="K170" s="255" t="s">
        <v>41</v>
      </c>
      <c r="L170"/>
    </row>
    <row r="171" spans="3:12" ht="15">
      <c r="C171" s="255" t="s">
        <v>41</v>
      </c>
      <c r="D171"/>
      <c r="G171" s="255" t="s">
        <v>41</v>
      </c>
      <c r="H171"/>
      <c r="K171" s="255" t="s">
        <v>40</v>
      </c>
      <c r="L171"/>
    </row>
    <row r="172" spans="3:12" ht="15">
      <c r="C172" s="255" t="s">
        <v>40</v>
      </c>
      <c r="D172"/>
      <c r="G172" s="255" t="s">
        <v>40</v>
      </c>
      <c r="H172"/>
      <c r="K172" s="254" t="s">
        <v>19</v>
      </c>
      <c r="L172"/>
    </row>
    <row r="173" spans="3:12" ht="15">
      <c r="C173" s="254" t="s">
        <v>5</v>
      </c>
      <c r="D173"/>
      <c r="G173" s="235">
        <v>14</v>
      </c>
      <c r="H173"/>
      <c r="K173" s="255" t="s">
        <v>43</v>
      </c>
      <c r="L173"/>
    </row>
    <row r="174" spans="3:12" ht="15">
      <c r="C174" s="255" t="s">
        <v>43</v>
      </c>
      <c r="D174"/>
      <c r="G174" s="256">
        <v>42828</v>
      </c>
      <c r="H174"/>
      <c r="K174" s="255" t="s">
        <v>41</v>
      </c>
      <c r="L174"/>
    </row>
    <row r="175" spans="3:12" ht="15">
      <c r="C175" s="255" t="s">
        <v>41</v>
      </c>
      <c r="D175"/>
      <c r="G175" s="254" t="s">
        <v>115</v>
      </c>
      <c r="H175"/>
      <c r="K175" s="255" t="s">
        <v>40</v>
      </c>
      <c r="L175"/>
    </row>
    <row r="176" spans="3:12" ht="15">
      <c r="C176" s="255" t="s">
        <v>40</v>
      </c>
      <c r="D176"/>
      <c r="G176" s="255" t="s">
        <v>43</v>
      </c>
      <c r="H176"/>
      <c r="K176" s="254" t="s">
        <v>106</v>
      </c>
      <c r="L176"/>
    </row>
    <row r="177" spans="3:12" ht="15">
      <c r="C177" s="254" t="s">
        <v>6</v>
      </c>
      <c r="D177"/>
      <c r="G177" s="255" t="s">
        <v>41</v>
      </c>
      <c r="H177"/>
      <c r="K177" s="255" t="s">
        <v>43</v>
      </c>
      <c r="L177"/>
    </row>
    <row r="178" spans="3:12" ht="15">
      <c r="C178" s="255" t="s">
        <v>43</v>
      </c>
      <c r="D178"/>
      <c r="G178" s="255" t="s">
        <v>40</v>
      </c>
      <c r="H178"/>
      <c r="K178" s="255" t="s">
        <v>41</v>
      </c>
      <c r="L178"/>
    </row>
    <row r="179" spans="3:12" ht="15">
      <c r="C179" s="255" t="s">
        <v>41</v>
      </c>
      <c r="D179"/>
      <c r="G179" s="254" t="s">
        <v>146</v>
      </c>
      <c r="H179"/>
      <c r="K179" s="255" t="s">
        <v>40</v>
      </c>
      <c r="L179"/>
    </row>
    <row r="180" spans="3:12" ht="15">
      <c r="C180" s="255" t="s">
        <v>40</v>
      </c>
      <c r="D180"/>
      <c r="G180" s="255" t="s">
        <v>43</v>
      </c>
      <c r="H180"/>
      <c r="K180" s="256">
        <v>42837</v>
      </c>
      <c r="L180"/>
    </row>
    <row r="181" spans="3:12" ht="15">
      <c r="C181" s="254" t="s">
        <v>7</v>
      </c>
      <c r="D181"/>
      <c r="G181" s="255" t="s">
        <v>41</v>
      </c>
      <c r="H181"/>
      <c r="K181" s="254" t="s">
        <v>18</v>
      </c>
      <c r="L181"/>
    </row>
    <row r="182" spans="3:12" ht="15">
      <c r="C182" s="255" t="s">
        <v>43</v>
      </c>
      <c r="D182"/>
      <c r="G182" s="255" t="s">
        <v>40</v>
      </c>
      <c r="H182"/>
      <c r="K182" s="255" t="s">
        <v>43</v>
      </c>
      <c r="L182"/>
    </row>
    <row r="183" spans="3:12" ht="15">
      <c r="C183" s="255" t="s">
        <v>41</v>
      </c>
      <c r="D183"/>
      <c r="G183" s="254" t="s">
        <v>147</v>
      </c>
      <c r="H183"/>
      <c r="K183" s="255" t="s">
        <v>41</v>
      </c>
      <c r="L183"/>
    </row>
    <row r="184" spans="3:12" ht="15">
      <c r="C184" s="255" t="s">
        <v>40</v>
      </c>
      <c r="D184"/>
      <c r="G184" s="255" t="s">
        <v>43</v>
      </c>
      <c r="H184"/>
      <c r="K184" s="255" t="s">
        <v>40</v>
      </c>
      <c r="L184"/>
    </row>
    <row r="185" spans="3:12" ht="15">
      <c r="C185" s="254" t="s">
        <v>8</v>
      </c>
      <c r="D185"/>
      <c r="G185" s="255" t="s">
        <v>41</v>
      </c>
      <c r="H185"/>
      <c r="K185" s="254" t="s">
        <v>19</v>
      </c>
      <c r="L185"/>
    </row>
    <row r="186" spans="3:12" ht="15">
      <c r="C186" s="255" t="s">
        <v>43</v>
      </c>
      <c r="D186"/>
      <c r="G186" s="255" t="s">
        <v>40</v>
      </c>
      <c r="H186"/>
      <c r="K186" s="255" t="s">
        <v>43</v>
      </c>
      <c r="L186"/>
    </row>
    <row r="187" spans="3:12" ht="15">
      <c r="C187" s="255" t="s">
        <v>41</v>
      </c>
      <c r="D187"/>
      <c r="G187" s="254" t="s">
        <v>15</v>
      </c>
      <c r="H187"/>
      <c r="K187" s="255" t="s">
        <v>41</v>
      </c>
      <c r="L187"/>
    </row>
    <row r="188" spans="3:12" ht="15">
      <c r="C188" s="255" t="s">
        <v>40</v>
      </c>
      <c r="D188"/>
      <c r="G188" s="255" t="s">
        <v>43</v>
      </c>
      <c r="H188"/>
      <c r="K188" s="255" t="s">
        <v>40</v>
      </c>
      <c r="L188"/>
    </row>
    <row r="189" spans="3:12" ht="15">
      <c r="C189" s="254" t="s">
        <v>312</v>
      </c>
      <c r="D189"/>
      <c r="G189" s="255" t="s">
        <v>41</v>
      </c>
      <c r="H189"/>
      <c r="K189" s="254" t="s">
        <v>106</v>
      </c>
      <c r="L189"/>
    </row>
    <row r="190" spans="3:12" ht="15">
      <c r="C190" s="255" t="s">
        <v>43</v>
      </c>
      <c r="D190"/>
      <c r="G190" s="255" t="s">
        <v>40</v>
      </c>
      <c r="H190"/>
      <c r="K190" s="255" t="s">
        <v>43</v>
      </c>
      <c r="L190"/>
    </row>
    <row r="191" spans="3:12" ht="15">
      <c r="C191" s="255" t="s">
        <v>41</v>
      </c>
      <c r="D191"/>
      <c r="G191" s="254" t="s">
        <v>312</v>
      </c>
      <c r="H191"/>
      <c r="K191" s="255" t="s">
        <v>41</v>
      </c>
      <c r="L191"/>
    </row>
    <row r="192" spans="3:12" ht="15">
      <c r="C192" s="255" t="s">
        <v>40</v>
      </c>
      <c r="D192"/>
      <c r="G192" s="255" t="s">
        <v>43</v>
      </c>
      <c r="H192"/>
      <c r="K192" s="255" t="s">
        <v>40</v>
      </c>
      <c r="L192"/>
    </row>
    <row r="193" spans="3:12" ht="15">
      <c r="C193" s="254" t="s">
        <v>9</v>
      </c>
      <c r="D193"/>
      <c r="G193" s="255" t="s">
        <v>41</v>
      </c>
      <c r="H193"/>
      <c r="K193" s="256">
        <v>42838</v>
      </c>
      <c r="L193"/>
    </row>
    <row r="194" spans="3:12" ht="15">
      <c r="C194" s="255" t="s">
        <v>43</v>
      </c>
      <c r="D194"/>
      <c r="G194" s="255" t="s">
        <v>40</v>
      </c>
      <c r="H194"/>
      <c r="K194" s="254" t="s">
        <v>18</v>
      </c>
      <c r="L194"/>
    </row>
    <row r="195" spans="3:12" ht="15">
      <c r="C195" s="255" t="s">
        <v>41</v>
      </c>
      <c r="D195"/>
      <c r="G195" s="254" t="s">
        <v>16</v>
      </c>
      <c r="H195"/>
      <c r="K195" s="255" t="s">
        <v>43</v>
      </c>
      <c r="L195"/>
    </row>
    <row r="196" spans="3:12" ht="15">
      <c r="C196" s="255" t="s">
        <v>40</v>
      </c>
      <c r="D196"/>
      <c r="G196" s="255" t="s">
        <v>43</v>
      </c>
      <c r="H196"/>
      <c r="K196" s="255" t="s">
        <v>41</v>
      </c>
      <c r="L196"/>
    </row>
    <row r="197" spans="3:12" ht="15">
      <c r="C197" s="254" t="s">
        <v>10</v>
      </c>
      <c r="D197"/>
      <c r="G197" s="255" t="s">
        <v>41</v>
      </c>
      <c r="H197"/>
      <c r="K197" s="255" t="s">
        <v>40</v>
      </c>
      <c r="L197"/>
    </row>
    <row r="198" spans="3:12" ht="15">
      <c r="C198" s="255" t="s">
        <v>43</v>
      </c>
      <c r="D198"/>
      <c r="G198" s="255" t="s">
        <v>40</v>
      </c>
      <c r="H198"/>
      <c r="K198" s="254" t="s">
        <v>19</v>
      </c>
      <c r="L198"/>
    </row>
    <row r="199" spans="3:12" ht="15">
      <c r="C199" s="255" t="s">
        <v>41</v>
      </c>
      <c r="D199"/>
      <c r="G199" s="254" t="s">
        <v>17</v>
      </c>
      <c r="H199"/>
      <c r="K199" s="255" t="s">
        <v>43</v>
      </c>
      <c r="L199"/>
    </row>
    <row r="200" spans="3:12" ht="15">
      <c r="C200" s="255" t="s">
        <v>40</v>
      </c>
      <c r="D200"/>
      <c r="G200" s="255" t="s">
        <v>43</v>
      </c>
      <c r="H200"/>
      <c r="K200" s="255" t="s">
        <v>41</v>
      </c>
      <c r="L200"/>
    </row>
    <row r="201" spans="3:12" ht="15">
      <c r="C201" s="254" t="s">
        <v>11</v>
      </c>
      <c r="D201"/>
      <c r="G201" s="255" t="s">
        <v>41</v>
      </c>
      <c r="H201"/>
      <c r="K201" s="255" t="s">
        <v>40</v>
      </c>
      <c r="L201"/>
    </row>
    <row r="202" spans="3:12" ht="15">
      <c r="C202" s="255" t="s">
        <v>43</v>
      </c>
      <c r="D202"/>
      <c r="G202" s="255" t="s">
        <v>40</v>
      </c>
      <c r="H202"/>
      <c r="K202" s="254" t="s">
        <v>106</v>
      </c>
      <c r="L202"/>
    </row>
    <row r="203" spans="3:12" ht="15">
      <c r="C203" s="255" t="s">
        <v>41</v>
      </c>
      <c r="D203"/>
      <c r="G203" s="254" t="s">
        <v>145</v>
      </c>
      <c r="H203"/>
      <c r="K203" s="255" t="s">
        <v>43</v>
      </c>
      <c r="L203"/>
    </row>
    <row r="204" spans="3:12" ht="15">
      <c r="C204" s="255" t="s">
        <v>40</v>
      </c>
      <c r="D204"/>
      <c r="G204" s="255" t="s">
        <v>43</v>
      </c>
      <c r="H204"/>
      <c r="K204" s="255" t="s">
        <v>41</v>
      </c>
      <c r="L204"/>
    </row>
    <row r="205" spans="3:12" ht="15">
      <c r="C205" s="254" t="s">
        <v>12</v>
      </c>
      <c r="D205"/>
      <c r="G205" s="255" t="s">
        <v>41</v>
      </c>
      <c r="H205"/>
      <c r="K205" s="255" t="s">
        <v>40</v>
      </c>
      <c r="L205"/>
    </row>
    <row r="206" spans="3:12" ht="15">
      <c r="C206" s="255" t="s">
        <v>43</v>
      </c>
      <c r="D206"/>
      <c r="G206" s="255" t="s">
        <v>40</v>
      </c>
      <c r="H206"/>
      <c r="K206" s="256">
        <v>42839</v>
      </c>
      <c r="L206"/>
    </row>
    <row r="207" spans="3:12" ht="15">
      <c r="C207" s="255" t="s">
        <v>41</v>
      </c>
      <c r="D207"/>
      <c r="G207" s="254" t="s">
        <v>116</v>
      </c>
      <c r="H207"/>
      <c r="K207" s="254" t="s">
        <v>18</v>
      </c>
      <c r="L207"/>
    </row>
    <row r="208" spans="3:12" ht="15">
      <c r="C208" s="255" t="s">
        <v>40</v>
      </c>
      <c r="D208"/>
      <c r="G208" s="255" t="s">
        <v>43</v>
      </c>
      <c r="H208"/>
      <c r="K208" s="255" t="s">
        <v>43</v>
      </c>
      <c r="L208"/>
    </row>
    <row r="209" spans="3:12" ht="15">
      <c r="C209" s="254" t="s">
        <v>13</v>
      </c>
      <c r="D209"/>
      <c r="G209" s="255" t="s">
        <v>41</v>
      </c>
      <c r="H209"/>
      <c r="K209" s="255" t="s">
        <v>41</v>
      </c>
      <c r="L209"/>
    </row>
    <row r="210" spans="3:12" ht="15">
      <c r="C210" s="255" t="s">
        <v>43</v>
      </c>
      <c r="D210"/>
      <c r="G210" s="255" t="s">
        <v>40</v>
      </c>
      <c r="H210"/>
      <c r="K210" s="255" t="s">
        <v>40</v>
      </c>
      <c r="L210"/>
    </row>
    <row r="211" spans="3:12" ht="15">
      <c r="C211" s="255" t="s">
        <v>41</v>
      </c>
      <c r="D211"/>
      <c r="G211" s="254" t="s">
        <v>106</v>
      </c>
      <c r="H211"/>
      <c r="K211" s="254" t="s">
        <v>19</v>
      </c>
      <c r="L211"/>
    </row>
    <row r="212" spans="3:12" ht="15">
      <c r="C212" s="255" t="s">
        <v>40</v>
      </c>
      <c r="D212"/>
      <c r="G212" s="255" t="s">
        <v>43</v>
      </c>
      <c r="H212"/>
      <c r="K212" s="255" t="s">
        <v>43</v>
      </c>
      <c r="L212"/>
    </row>
    <row r="213" spans="3:12" ht="15">
      <c r="C213" s="254" t="s">
        <v>14</v>
      </c>
      <c r="D213"/>
      <c r="G213" s="255" t="s">
        <v>41</v>
      </c>
      <c r="H213"/>
      <c r="K213" s="255" t="s">
        <v>41</v>
      </c>
      <c r="L213"/>
    </row>
    <row r="214" spans="3:12" ht="15">
      <c r="C214" s="255" t="s">
        <v>43</v>
      </c>
      <c r="D214"/>
      <c r="G214" s="255" t="s">
        <v>40</v>
      </c>
      <c r="H214"/>
      <c r="K214" s="255" t="s">
        <v>40</v>
      </c>
      <c r="L214"/>
    </row>
    <row r="215" spans="3:12" ht="15">
      <c r="C215" s="255" t="s">
        <v>41</v>
      </c>
      <c r="D215"/>
      <c r="G215" s="256">
        <v>42829</v>
      </c>
      <c r="H215"/>
      <c r="K215" s="254" t="s">
        <v>106</v>
      </c>
      <c r="L215"/>
    </row>
    <row r="216" spans="3:12" ht="15">
      <c r="C216" s="255" t="s">
        <v>40</v>
      </c>
      <c r="D216"/>
      <c r="G216" s="254" t="s">
        <v>115</v>
      </c>
      <c r="H216"/>
      <c r="K216" s="255" t="s">
        <v>43</v>
      </c>
      <c r="L216"/>
    </row>
    <row r="217" spans="3:12" ht="15">
      <c r="C217" s="254" t="s">
        <v>106</v>
      </c>
      <c r="D217"/>
      <c r="G217" s="255" t="s">
        <v>43</v>
      </c>
      <c r="H217"/>
      <c r="K217" s="255" t="s">
        <v>41</v>
      </c>
      <c r="L217"/>
    </row>
    <row r="218" spans="3:12" ht="15">
      <c r="C218" s="255" t="s">
        <v>43</v>
      </c>
      <c r="D218"/>
      <c r="G218" s="255" t="s">
        <v>41</v>
      </c>
      <c r="H218"/>
      <c r="K218" s="255" t="s">
        <v>40</v>
      </c>
      <c r="L218"/>
    </row>
    <row r="219" spans="3:12" ht="15">
      <c r="C219" s="255" t="s">
        <v>41</v>
      </c>
      <c r="D219"/>
      <c r="G219" s="255" t="s">
        <v>40</v>
      </c>
      <c r="H219"/>
      <c r="K219" s="256">
        <v>42840</v>
      </c>
      <c r="L219"/>
    </row>
    <row r="220" spans="3:12" ht="15">
      <c r="C220" s="255" t="s">
        <v>40</v>
      </c>
      <c r="D220"/>
      <c r="G220" s="254" t="s">
        <v>146</v>
      </c>
      <c r="H220"/>
      <c r="K220" s="254" t="s">
        <v>18</v>
      </c>
      <c r="L220"/>
    </row>
    <row r="221" spans="3:12" ht="15">
      <c r="C221" s="235">
        <v>14</v>
      </c>
      <c r="D221"/>
      <c r="G221" s="255" t="s">
        <v>43</v>
      </c>
      <c r="H221"/>
      <c r="K221" s="255" t="s">
        <v>43</v>
      </c>
      <c r="L221"/>
    </row>
    <row r="222" spans="3:12" ht="15">
      <c r="C222" s="256">
        <v>42828</v>
      </c>
      <c r="D222"/>
      <c r="G222" s="255" t="s">
        <v>41</v>
      </c>
      <c r="H222"/>
      <c r="K222" s="255" t="s">
        <v>41</v>
      </c>
      <c r="L222"/>
    </row>
    <row r="223" spans="3:12" ht="15">
      <c r="C223" s="254" t="s">
        <v>4</v>
      </c>
      <c r="D223"/>
      <c r="G223" s="255" t="s">
        <v>40</v>
      </c>
      <c r="H223"/>
      <c r="K223" s="255" t="s">
        <v>40</v>
      </c>
      <c r="L223"/>
    </row>
    <row r="224" spans="3:12" ht="15">
      <c r="C224" s="255" t="s">
        <v>43</v>
      </c>
      <c r="D224"/>
      <c r="G224" s="254" t="s">
        <v>147</v>
      </c>
      <c r="H224"/>
      <c r="K224" s="254" t="s">
        <v>19</v>
      </c>
      <c r="L224"/>
    </row>
    <row r="225" spans="3:12" ht="15">
      <c r="C225" s="255" t="s">
        <v>41</v>
      </c>
      <c r="D225"/>
      <c r="G225" s="255" t="s">
        <v>43</v>
      </c>
      <c r="H225"/>
      <c r="K225" s="255" t="s">
        <v>43</v>
      </c>
      <c r="L225"/>
    </row>
    <row r="226" spans="3:12" ht="15">
      <c r="C226" s="255" t="s">
        <v>40</v>
      </c>
      <c r="D226"/>
      <c r="G226" s="255" t="s">
        <v>41</v>
      </c>
      <c r="H226"/>
      <c r="K226" s="255" t="s">
        <v>41</v>
      </c>
      <c r="L226"/>
    </row>
    <row r="227" spans="3:12" ht="15">
      <c r="C227" s="254" t="s">
        <v>5</v>
      </c>
      <c r="D227"/>
      <c r="G227" s="255" t="s">
        <v>40</v>
      </c>
      <c r="H227"/>
      <c r="K227" s="255" t="s">
        <v>40</v>
      </c>
      <c r="L227"/>
    </row>
    <row r="228" spans="3:12" ht="15">
      <c r="C228" s="255" t="s">
        <v>43</v>
      </c>
      <c r="D228"/>
      <c r="G228" s="254" t="s">
        <v>15</v>
      </c>
      <c r="H228"/>
      <c r="K228" s="254" t="s">
        <v>106</v>
      </c>
      <c r="L228"/>
    </row>
    <row r="229" spans="3:12" ht="15">
      <c r="C229" s="255" t="s">
        <v>41</v>
      </c>
      <c r="D229"/>
      <c r="G229" s="255" t="s">
        <v>43</v>
      </c>
      <c r="H229"/>
      <c r="K229" s="255" t="s">
        <v>43</v>
      </c>
      <c r="L229"/>
    </row>
    <row r="230" spans="3:12" ht="15">
      <c r="C230" s="255" t="s">
        <v>40</v>
      </c>
      <c r="D230"/>
      <c r="G230" s="255" t="s">
        <v>41</v>
      </c>
      <c r="H230"/>
      <c r="K230" s="255" t="s">
        <v>41</v>
      </c>
      <c r="L230"/>
    </row>
    <row r="231" spans="3:12" ht="15">
      <c r="C231" s="254" t="s">
        <v>6</v>
      </c>
      <c r="D231"/>
      <c r="G231" s="255" t="s">
        <v>40</v>
      </c>
      <c r="H231"/>
      <c r="K231" s="255" t="s">
        <v>40</v>
      </c>
      <c r="L231"/>
    </row>
    <row r="232" spans="3:12" ht="15">
      <c r="C232" s="255" t="s">
        <v>43</v>
      </c>
      <c r="D232"/>
      <c r="G232" s="254" t="s">
        <v>312</v>
      </c>
      <c r="H232"/>
      <c r="K232" s="256">
        <v>42841</v>
      </c>
      <c r="L232"/>
    </row>
    <row r="233" spans="3:12" ht="15">
      <c r="C233" s="255" t="s">
        <v>41</v>
      </c>
      <c r="D233"/>
      <c r="G233" s="255" t="s">
        <v>43</v>
      </c>
      <c r="H233"/>
      <c r="K233" s="254" t="s">
        <v>18</v>
      </c>
      <c r="L233"/>
    </row>
    <row r="234" spans="3:12" ht="15">
      <c r="C234" s="255" t="s">
        <v>40</v>
      </c>
      <c r="D234"/>
      <c r="G234" s="255" t="s">
        <v>41</v>
      </c>
      <c r="H234"/>
      <c r="K234" s="255" t="s">
        <v>43</v>
      </c>
      <c r="L234"/>
    </row>
    <row r="235" spans="3:12" ht="15">
      <c r="C235" s="254" t="s">
        <v>7</v>
      </c>
      <c r="D235"/>
      <c r="G235" s="255" t="s">
        <v>40</v>
      </c>
      <c r="H235"/>
      <c r="K235" s="255" t="s">
        <v>41</v>
      </c>
      <c r="L235"/>
    </row>
    <row r="236" spans="3:12" ht="15">
      <c r="C236" s="255" t="s">
        <v>43</v>
      </c>
      <c r="D236"/>
      <c r="G236" s="254" t="s">
        <v>16</v>
      </c>
      <c r="H236"/>
      <c r="K236" s="255" t="s">
        <v>40</v>
      </c>
      <c r="L236"/>
    </row>
    <row r="237" spans="3:12" ht="15">
      <c r="C237" s="255" t="s">
        <v>41</v>
      </c>
      <c r="D237"/>
      <c r="G237" s="255" t="s">
        <v>43</v>
      </c>
      <c r="H237"/>
      <c r="K237" s="254" t="s">
        <v>19</v>
      </c>
      <c r="L237"/>
    </row>
    <row r="238" spans="3:12" ht="15">
      <c r="C238" s="255" t="s">
        <v>40</v>
      </c>
      <c r="D238"/>
      <c r="G238" s="255" t="s">
        <v>41</v>
      </c>
      <c r="H238"/>
      <c r="K238" s="255" t="s">
        <v>43</v>
      </c>
      <c r="L238"/>
    </row>
    <row r="239" spans="3:12" ht="15">
      <c r="C239" s="254" t="s">
        <v>8</v>
      </c>
      <c r="D239"/>
      <c r="G239" s="255" t="s">
        <v>40</v>
      </c>
      <c r="H239"/>
      <c r="K239" s="255" t="s">
        <v>41</v>
      </c>
      <c r="L239"/>
    </row>
    <row r="240" spans="3:12" ht="15">
      <c r="C240" s="255" t="s">
        <v>43</v>
      </c>
      <c r="D240"/>
      <c r="G240" s="254" t="s">
        <v>17</v>
      </c>
      <c r="H240"/>
      <c r="K240" s="255" t="s">
        <v>40</v>
      </c>
      <c r="L240"/>
    </row>
    <row r="241" spans="3:12" ht="15">
      <c r="C241" s="255" t="s">
        <v>41</v>
      </c>
      <c r="D241"/>
      <c r="G241" s="255" t="s">
        <v>43</v>
      </c>
      <c r="H241"/>
      <c r="K241" s="254" t="s">
        <v>106</v>
      </c>
      <c r="L241"/>
    </row>
    <row r="242" spans="3:12" ht="15">
      <c r="C242" s="255" t="s">
        <v>40</v>
      </c>
      <c r="D242"/>
      <c r="G242" s="255" t="s">
        <v>41</v>
      </c>
      <c r="H242"/>
      <c r="K242" s="255" t="s">
        <v>43</v>
      </c>
      <c r="L242"/>
    </row>
    <row r="243" spans="3:12" ht="15">
      <c r="C243" s="254" t="s">
        <v>312</v>
      </c>
      <c r="D243"/>
      <c r="G243" s="255" t="s">
        <v>40</v>
      </c>
      <c r="H243"/>
      <c r="K243" s="255" t="s">
        <v>41</v>
      </c>
      <c r="L243"/>
    </row>
    <row r="244" spans="3:12" ht="15">
      <c r="C244" s="255" t="s">
        <v>43</v>
      </c>
      <c r="D244"/>
      <c r="G244" s="254" t="s">
        <v>145</v>
      </c>
      <c r="H244"/>
      <c r="K244" s="255" t="s">
        <v>40</v>
      </c>
      <c r="L244"/>
    </row>
    <row r="245" spans="3:12" ht="15">
      <c r="C245" s="255" t="s">
        <v>41</v>
      </c>
      <c r="D245"/>
      <c r="G245" s="255" t="s">
        <v>43</v>
      </c>
      <c r="H245"/>
      <c r="K245" s="235">
        <v>16</v>
      </c>
      <c r="L245"/>
    </row>
    <row r="246" spans="3:12" ht="15">
      <c r="C246" s="255" t="s">
        <v>40</v>
      </c>
      <c r="D246"/>
      <c r="G246" s="255" t="s">
        <v>41</v>
      </c>
      <c r="H246"/>
      <c r="K246" s="254" t="s">
        <v>18</v>
      </c>
      <c r="L246"/>
    </row>
    <row r="247" spans="3:12" ht="15">
      <c r="C247" s="254" t="s">
        <v>9</v>
      </c>
      <c r="D247"/>
      <c r="G247" s="255" t="s">
        <v>40</v>
      </c>
      <c r="H247"/>
      <c r="K247" s="255" t="s">
        <v>43</v>
      </c>
      <c r="L247"/>
    </row>
    <row r="248" spans="3:12" ht="15">
      <c r="C248" s="255" t="s">
        <v>43</v>
      </c>
      <c r="D248"/>
      <c r="G248" s="254" t="s">
        <v>116</v>
      </c>
      <c r="H248"/>
      <c r="K248" s="255" t="s">
        <v>41</v>
      </c>
      <c r="L248"/>
    </row>
    <row r="249" spans="3:12" ht="15">
      <c r="C249" s="255" t="s">
        <v>41</v>
      </c>
      <c r="D249"/>
      <c r="G249" s="255" t="s">
        <v>43</v>
      </c>
      <c r="H249"/>
      <c r="K249" s="255" t="s">
        <v>40</v>
      </c>
      <c r="L249"/>
    </row>
    <row r="250" spans="3:12" ht="15">
      <c r="C250" s="255" t="s">
        <v>40</v>
      </c>
      <c r="D250"/>
      <c r="G250" s="255" t="s">
        <v>41</v>
      </c>
      <c r="H250"/>
      <c r="K250" s="254" t="s">
        <v>19</v>
      </c>
      <c r="L250"/>
    </row>
    <row r="251" spans="3:12" ht="15">
      <c r="C251" s="254" t="s">
        <v>10</v>
      </c>
      <c r="D251"/>
      <c r="G251" s="255" t="s">
        <v>40</v>
      </c>
      <c r="H251"/>
      <c r="K251" s="255" t="s">
        <v>43</v>
      </c>
      <c r="L251"/>
    </row>
    <row r="252" spans="3:12" ht="15">
      <c r="C252" s="255" t="s">
        <v>43</v>
      </c>
      <c r="D252"/>
      <c r="G252" s="254" t="s">
        <v>106</v>
      </c>
      <c r="H252"/>
      <c r="K252" s="255" t="s">
        <v>41</v>
      </c>
      <c r="L252"/>
    </row>
    <row r="253" spans="3:12" ht="15">
      <c r="C253" s="255" t="s">
        <v>41</v>
      </c>
      <c r="D253"/>
      <c r="G253" s="255" t="s">
        <v>43</v>
      </c>
      <c r="H253"/>
      <c r="K253" s="255" t="s">
        <v>40</v>
      </c>
      <c r="L253"/>
    </row>
    <row r="254" spans="3:12" ht="15">
      <c r="C254" s="255" t="s">
        <v>40</v>
      </c>
      <c r="D254"/>
      <c r="G254" s="255" t="s">
        <v>41</v>
      </c>
      <c r="H254"/>
      <c r="K254" s="254" t="s">
        <v>106</v>
      </c>
      <c r="L254"/>
    </row>
    <row r="255" spans="3:12" ht="15">
      <c r="C255" s="254" t="s">
        <v>11</v>
      </c>
      <c r="D255"/>
      <c r="G255" s="255" t="s">
        <v>40</v>
      </c>
      <c r="H255"/>
      <c r="K255" s="255" t="s">
        <v>43</v>
      </c>
      <c r="L255"/>
    </row>
    <row r="256" spans="3:12" ht="15">
      <c r="C256" s="255" t="s">
        <v>43</v>
      </c>
      <c r="D256"/>
      <c r="G256" s="256">
        <v>42830</v>
      </c>
      <c r="H256"/>
      <c r="K256" s="255" t="s">
        <v>41</v>
      </c>
      <c r="L256"/>
    </row>
    <row r="257" spans="3:12" ht="15">
      <c r="C257" s="255" t="s">
        <v>41</v>
      </c>
      <c r="D257"/>
      <c r="G257" s="254" t="s">
        <v>115</v>
      </c>
      <c r="H257"/>
      <c r="K257" s="255" t="s">
        <v>40</v>
      </c>
      <c r="L257"/>
    </row>
    <row r="258" spans="3:12" ht="15">
      <c r="C258" s="255" t="s">
        <v>40</v>
      </c>
      <c r="D258"/>
      <c r="G258" s="255" t="s">
        <v>43</v>
      </c>
      <c r="H258"/>
      <c r="K258" s="235">
        <v>17</v>
      </c>
      <c r="L258"/>
    </row>
    <row r="259" spans="3:12" ht="15">
      <c r="C259" s="254" t="s">
        <v>12</v>
      </c>
      <c r="D259"/>
      <c r="G259" s="255" t="s">
        <v>41</v>
      </c>
      <c r="H259"/>
      <c r="K259" s="254" t="s">
        <v>18</v>
      </c>
      <c r="L259"/>
    </row>
    <row r="260" spans="3:12" ht="15">
      <c r="C260" s="255" t="s">
        <v>43</v>
      </c>
      <c r="D260"/>
      <c r="G260" s="255" t="s">
        <v>40</v>
      </c>
      <c r="H260"/>
      <c r="K260" s="255" t="s">
        <v>43</v>
      </c>
      <c r="L260"/>
    </row>
    <row r="261" spans="3:12" ht="15">
      <c r="C261" s="255" t="s">
        <v>41</v>
      </c>
      <c r="D261"/>
      <c r="G261" s="254" t="s">
        <v>146</v>
      </c>
      <c r="H261"/>
      <c r="K261" s="255" t="s">
        <v>41</v>
      </c>
      <c r="L261"/>
    </row>
    <row r="262" spans="3:12" ht="15">
      <c r="C262" s="255" t="s">
        <v>40</v>
      </c>
      <c r="D262"/>
      <c r="G262" s="255" t="s">
        <v>43</v>
      </c>
      <c r="H262"/>
      <c r="K262" s="255" t="s">
        <v>40</v>
      </c>
      <c r="L262"/>
    </row>
    <row r="263" spans="3:12" ht="15">
      <c r="C263" s="254" t="s">
        <v>13</v>
      </c>
      <c r="D263"/>
      <c r="G263" s="255" t="s">
        <v>41</v>
      </c>
      <c r="H263"/>
      <c r="K263" s="254" t="s">
        <v>19</v>
      </c>
      <c r="L263"/>
    </row>
    <row r="264" spans="3:12" ht="15">
      <c r="C264" s="255" t="s">
        <v>43</v>
      </c>
      <c r="D264"/>
      <c r="G264" s="255" t="s">
        <v>40</v>
      </c>
      <c r="H264"/>
      <c r="K264" s="255" t="s">
        <v>43</v>
      </c>
      <c r="L264"/>
    </row>
    <row r="265" spans="3:12" ht="15">
      <c r="C265" s="255" t="s">
        <v>41</v>
      </c>
      <c r="D265"/>
      <c r="G265" s="254" t="s">
        <v>147</v>
      </c>
      <c r="H265"/>
      <c r="K265" s="255" t="s">
        <v>41</v>
      </c>
      <c r="L265"/>
    </row>
    <row r="266" spans="3:12" ht="15">
      <c r="C266" s="255" t="s">
        <v>40</v>
      </c>
      <c r="D266"/>
      <c r="G266" s="255" t="s">
        <v>43</v>
      </c>
      <c r="H266"/>
      <c r="K266" s="255" t="s">
        <v>40</v>
      </c>
      <c r="L266"/>
    </row>
    <row r="267" spans="3:12" ht="15">
      <c r="C267" s="254" t="s">
        <v>14</v>
      </c>
      <c r="D267"/>
      <c r="G267" s="255" t="s">
        <v>41</v>
      </c>
      <c r="H267"/>
      <c r="K267" s="254" t="s">
        <v>106</v>
      </c>
      <c r="L267"/>
    </row>
    <row r="268" spans="3:12" ht="15">
      <c r="C268" s="255" t="s">
        <v>43</v>
      </c>
      <c r="D268"/>
      <c r="G268" s="255" t="s">
        <v>40</v>
      </c>
      <c r="H268"/>
      <c r="K268" s="255" t="s">
        <v>43</v>
      </c>
      <c r="L268"/>
    </row>
    <row r="269" spans="3:12" ht="15">
      <c r="C269" s="255" t="s">
        <v>41</v>
      </c>
      <c r="D269"/>
      <c r="G269" s="254" t="s">
        <v>15</v>
      </c>
      <c r="H269"/>
      <c r="K269" s="255" t="s">
        <v>41</v>
      </c>
      <c r="L269"/>
    </row>
    <row r="270" spans="3:12" ht="15">
      <c r="C270" s="255" t="s">
        <v>40</v>
      </c>
      <c r="D270"/>
      <c r="G270" s="255" t="s">
        <v>43</v>
      </c>
      <c r="H270"/>
      <c r="K270" s="255" t="s">
        <v>40</v>
      </c>
      <c r="L270"/>
    </row>
    <row r="271" spans="3:12" ht="15">
      <c r="C271" s="254" t="s">
        <v>106</v>
      </c>
      <c r="D271"/>
      <c r="G271" s="255" t="s">
        <v>41</v>
      </c>
      <c r="H271"/>
      <c r="K271" s="234" t="s">
        <v>316</v>
      </c>
      <c r="L271"/>
    </row>
    <row r="272" spans="3:12" ht="15">
      <c r="C272" s="255" t="s">
        <v>43</v>
      </c>
      <c r="D272"/>
      <c r="G272" s="255" t="s">
        <v>40</v>
      </c>
      <c r="H272"/>
      <c r="K272" s="254" t="s">
        <v>18</v>
      </c>
      <c r="L272"/>
    </row>
    <row r="273" spans="3:12" ht="15">
      <c r="C273" s="255" t="s">
        <v>41</v>
      </c>
      <c r="D273"/>
      <c r="G273" s="254" t="s">
        <v>312</v>
      </c>
      <c r="H273"/>
      <c r="K273" s="255" t="s">
        <v>43</v>
      </c>
      <c r="L273"/>
    </row>
    <row r="274" spans="3:12" ht="15">
      <c r="C274" s="255" t="s">
        <v>40</v>
      </c>
      <c r="D274"/>
      <c r="G274" s="255" t="s">
        <v>43</v>
      </c>
      <c r="H274"/>
      <c r="K274" s="255" t="s">
        <v>41</v>
      </c>
      <c r="L274"/>
    </row>
    <row r="275" spans="3:12" ht="15">
      <c r="C275" s="256">
        <v>42829</v>
      </c>
      <c r="D275"/>
      <c r="G275" s="255" t="s">
        <v>41</v>
      </c>
      <c r="H275"/>
      <c r="K275" s="255" t="s">
        <v>40</v>
      </c>
      <c r="L275"/>
    </row>
    <row r="276" spans="3:12" ht="15">
      <c r="C276" s="254" t="s">
        <v>4</v>
      </c>
      <c r="D276"/>
      <c r="G276" s="255" t="s">
        <v>40</v>
      </c>
      <c r="H276"/>
      <c r="K276" s="254" t="s">
        <v>19</v>
      </c>
      <c r="L276"/>
    </row>
    <row r="277" spans="3:12" ht="15">
      <c r="C277" s="255" t="s">
        <v>43</v>
      </c>
      <c r="D277"/>
      <c r="G277" s="254" t="s">
        <v>16</v>
      </c>
      <c r="H277"/>
      <c r="K277" s="255" t="s">
        <v>43</v>
      </c>
      <c r="L277"/>
    </row>
    <row r="278" spans="3:12" ht="15">
      <c r="C278" s="255" t="s">
        <v>41</v>
      </c>
      <c r="D278"/>
      <c r="G278" s="255" t="s">
        <v>43</v>
      </c>
      <c r="H278"/>
      <c r="K278" s="255" t="s">
        <v>41</v>
      </c>
      <c r="L278"/>
    </row>
    <row r="279" spans="3:12" ht="15">
      <c r="C279" s="255" t="s">
        <v>40</v>
      </c>
      <c r="D279"/>
      <c r="G279" s="255" t="s">
        <v>41</v>
      </c>
      <c r="H279"/>
      <c r="K279" s="255" t="s">
        <v>40</v>
      </c>
      <c r="L279"/>
    </row>
    <row r="280" spans="3:12" ht="15">
      <c r="C280" s="254" t="s">
        <v>5</v>
      </c>
      <c r="D280"/>
      <c r="G280" s="255" t="s">
        <v>40</v>
      </c>
      <c r="H280"/>
      <c r="K280" s="254" t="s">
        <v>106</v>
      </c>
      <c r="L280"/>
    </row>
    <row r="281" spans="3:12" ht="15">
      <c r="C281" s="255" t="s">
        <v>43</v>
      </c>
      <c r="D281"/>
      <c r="G281" s="254" t="s">
        <v>17</v>
      </c>
      <c r="H281"/>
      <c r="K281" s="255" t="s">
        <v>43</v>
      </c>
      <c r="L281"/>
    </row>
    <row r="282" spans="3:12" ht="15">
      <c r="C282" s="255" t="s">
        <v>41</v>
      </c>
      <c r="D282"/>
      <c r="G282" s="255" t="s">
        <v>43</v>
      </c>
      <c r="H282"/>
      <c r="K282" s="255" t="s">
        <v>41</v>
      </c>
      <c r="L282"/>
    </row>
    <row r="283" spans="3:12" ht="15">
      <c r="C283" s="255" t="s">
        <v>40</v>
      </c>
      <c r="D283"/>
      <c r="G283" s="255" t="s">
        <v>41</v>
      </c>
      <c r="H283"/>
      <c r="K283" s="255" t="s">
        <v>40</v>
      </c>
      <c r="L283"/>
    </row>
    <row r="284" spans="3:12" ht="15">
      <c r="C284" s="254" t="s">
        <v>6</v>
      </c>
      <c r="D284"/>
      <c r="G284" s="255" t="s">
        <v>40</v>
      </c>
      <c r="H284"/>
      <c r="K284" s="234" t="s">
        <v>317</v>
      </c>
      <c r="L284"/>
    </row>
    <row r="285" spans="3:12" ht="15">
      <c r="C285" s="255" t="s">
        <v>43</v>
      </c>
      <c r="D285"/>
      <c r="G285" s="254" t="s">
        <v>145</v>
      </c>
      <c r="H285"/>
      <c r="K285" s="235">
        <v>18</v>
      </c>
      <c r="L285"/>
    </row>
    <row r="286" spans="3:12" ht="15">
      <c r="C286" s="255" t="s">
        <v>41</v>
      </c>
      <c r="D286"/>
      <c r="G286" s="255" t="s">
        <v>43</v>
      </c>
      <c r="H286"/>
      <c r="K286" s="256">
        <v>42856</v>
      </c>
      <c r="L286"/>
    </row>
    <row r="287" spans="3:12" ht="15">
      <c r="C287" s="255" t="s">
        <v>40</v>
      </c>
      <c r="D287"/>
      <c r="G287" s="255" t="s">
        <v>41</v>
      </c>
      <c r="H287"/>
      <c r="K287" s="254" t="s">
        <v>18</v>
      </c>
      <c r="L287"/>
    </row>
    <row r="288" spans="3:12" ht="15">
      <c r="C288" s="254" t="s">
        <v>7</v>
      </c>
      <c r="D288"/>
      <c r="G288" s="255" t="s">
        <v>40</v>
      </c>
      <c r="H288"/>
      <c r="K288" s="255" t="s">
        <v>43</v>
      </c>
      <c r="L288"/>
    </row>
    <row r="289" spans="3:12" ht="15">
      <c r="C289" s="255" t="s">
        <v>43</v>
      </c>
      <c r="D289"/>
      <c r="G289" s="254" t="s">
        <v>116</v>
      </c>
      <c r="H289"/>
      <c r="K289" s="255" t="s">
        <v>41</v>
      </c>
      <c r="L289"/>
    </row>
    <row r="290" spans="3:12" ht="15">
      <c r="C290" s="255" t="s">
        <v>41</v>
      </c>
      <c r="D290"/>
      <c r="G290" s="255" t="s">
        <v>43</v>
      </c>
      <c r="H290"/>
      <c r="K290" s="255" t="s">
        <v>40</v>
      </c>
      <c r="L290"/>
    </row>
    <row r="291" spans="3:12" ht="15">
      <c r="C291" s="255" t="s">
        <v>40</v>
      </c>
      <c r="D291"/>
      <c r="G291" s="255" t="s">
        <v>41</v>
      </c>
      <c r="H291"/>
      <c r="K291" s="254" t="s">
        <v>19</v>
      </c>
      <c r="L291"/>
    </row>
    <row r="292" spans="3:12" ht="15">
      <c r="C292" s="254" t="s">
        <v>8</v>
      </c>
      <c r="D292"/>
      <c r="G292" s="255" t="s">
        <v>40</v>
      </c>
      <c r="H292"/>
      <c r="K292" s="255" t="s">
        <v>43</v>
      </c>
      <c r="L292"/>
    </row>
    <row r="293" spans="3:12" ht="15">
      <c r="C293" s="255" t="s">
        <v>43</v>
      </c>
      <c r="D293"/>
      <c r="G293" s="254" t="s">
        <v>106</v>
      </c>
      <c r="H293"/>
      <c r="K293" s="255" t="s">
        <v>41</v>
      </c>
      <c r="L293"/>
    </row>
    <row r="294" spans="3:12" ht="15">
      <c r="C294" s="255" t="s">
        <v>41</v>
      </c>
      <c r="D294"/>
      <c r="G294" s="255" t="s">
        <v>43</v>
      </c>
      <c r="H294"/>
      <c r="K294" s="255" t="s">
        <v>40</v>
      </c>
      <c r="L294"/>
    </row>
    <row r="295" spans="3:12" ht="15">
      <c r="C295" s="255" t="s">
        <v>40</v>
      </c>
      <c r="D295"/>
      <c r="G295" s="255" t="s">
        <v>41</v>
      </c>
      <c r="H295"/>
      <c r="K295" s="254" t="s">
        <v>106</v>
      </c>
      <c r="L295"/>
    </row>
    <row r="296" spans="3:12" ht="15">
      <c r="C296" s="254" t="s">
        <v>312</v>
      </c>
      <c r="D296"/>
      <c r="G296" s="255" t="s">
        <v>40</v>
      </c>
      <c r="H296"/>
      <c r="K296" s="255" t="s">
        <v>43</v>
      </c>
      <c r="L296"/>
    </row>
    <row r="297" spans="3:12" ht="15">
      <c r="C297" s="255" t="s">
        <v>43</v>
      </c>
      <c r="D297"/>
      <c r="G297" s="256">
        <v>42831</v>
      </c>
      <c r="H297"/>
      <c r="K297" s="255" t="s">
        <v>41</v>
      </c>
      <c r="L297"/>
    </row>
    <row r="298" spans="3:12" ht="15">
      <c r="C298" s="255" t="s">
        <v>41</v>
      </c>
      <c r="D298"/>
      <c r="G298" s="254" t="s">
        <v>115</v>
      </c>
      <c r="H298"/>
      <c r="K298" s="255" t="s">
        <v>40</v>
      </c>
      <c r="L298"/>
    </row>
    <row r="299" spans="3:12" ht="15">
      <c r="C299" s="255" t="s">
        <v>40</v>
      </c>
      <c r="D299"/>
      <c r="G299" s="255" t="s">
        <v>43</v>
      </c>
      <c r="H299"/>
      <c r="K299" s="256">
        <v>42857</v>
      </c>
      <c r="L299"/>
    </row>
    <row r="300" spans="3:12" ht="15">
      <c r="C300" s="254" t="s">
        <v>9</v>
      </c>
      <c r="D300"/>
      <c r="G300" s="255" t="s">
        <v>41</v>
      </c>
      <c r="H300"/>
      <c r="K300" s="254" t="s">
        <v>18</v>
      </c>
      <c r="L300"/>
    </row>
    <row r="301" spans="3:12" ht="15">
      <c r="C301" s="255" t="s">
        <v>43</v>
      </c>
      <c r="D301"/>
      <c r="G301" s="255" t="s">
        <v>40</v>
      </c>
      <c r="H301"/>
      <c r="K301" s="255" t="s">
        <v>43</v>
      </c>
      <c r="L301"/>
    </row>
    <row r="302" spans="3:12" ht="15">
      <c r="C302" s="255" t="s">
        <v>41</v>
      </c>
      <c r="D302"/>
      <c r="G302" s="254" t="s">
        <v>146</v>
      </c>
      <c r="H302"/>
      <c r="K302" s="255" t="s">
        <v>41</v>
      </c>
      <c r="L302"/>
    </row>
    <row r="303" spans="3:12" ht="15">
      <c r="C303" s="255" t="s">
        <v>40</v>
      </c>
      <c r="D303"/>
      <c r="G303" s="255" t="s">
        <v>43</v>
      </c>
      <c r="H303"/>
      <c r="K303" s="255" t="s">
        <v>40</v>
      </c>
      <c r="L303"/>
    </row>
    <row r="304" spans="3:12" ht="15">
      <c r="C304" s="254" t="s">
        <v>10</v>
      </c>
      <c r="D304"/>
      <c r="G304" s="255" t="s">
        <v>41</v>
      </c>
      <c r="H304"/>
      <c r="K304" s="254" t="s">
        <v>19</v>
      </c>
      <c r="L304"/>
    </row>
    <row r="305" spans="3:12" ht="15">
      <c r="C305" s="255" t="s">
        <v>43</v>
      </c>
      <c r="D305"/>
      <c r="G305" s="255" t="s">
        <v>40</v>
      </c>
      <c r="H305"/>
      <c r="K305" s="255" t="s">
        <v>43</v>
      </c>
      <c r="L305"/>
    </row>
    <row r="306" spans="3:12" ht="15">
      <c r="C306" s="255" t="s">
        <v>41</v>
      </c>
      <c r="D306"/>
      <c r="G306" s="254" t="s">
        <v>147</v>
      </c>
      <c r="H306"/>
      <c r="K306" s="255" t="s">
        <v>41</v>
      </c>
      <c r="L306"/>
    </row>
    <row r="307" spans="3:12" ht="15">
      <c r="C307" s="255" t="s">
        <v>40</v>
      </c>
      <c r="D307"/>
      <c r="G307" s="255" t="s">
        <v>43</v>
      </c>
      <c r="H307"/>
      <c r="K307" s="255" t="s">
        <v>40</v>
      </c>
      <c r="L307"/>
    </row>
    <row r="308" spans="3:12" ht="15">
      <c r="C308" s="254" t="s">
        <v>11</v>
      </c>
      <c r="D308"/>
      <c r="G308" s="255" t="s">
        <v>41</v>
      </c>
      <c r="H308"/>
      <c r="K308" s="254" t="s">
        <v>106</v>
      </c>
      <c r="L308"/>
    </row>
    <row r="309" spans="3:12" ht="15">
      <c r="C309" s="255" t="s">
        <v>43</v>
      </c>
      <c r="D309"/>
      <c r="G309" s="255" t="s">
        <v>40</v>
      </c>
      <c r="H309"/>
      <c r="K309" s="255" t="s">
        <v>43</v>
      </c>
      <c r="L309"/>
    </row>
    <row r="310" spans="3:12" ht="15">
      <c r="C310" s="255" t="s">
        <v>41</v>
      </c>
      <c r="D310"/>
      <c r="G310" s="254" t="s">
        <v>15</v>
      </c>
      <c r="H310"/>
      <c r="K310" s="255" t="s">
        <v>41</v>
      </c>
      <c r="L310"/>
    </row>
    <row r="311" spans="3:12" ht="15">
      <c r="C311" s="255" t="s">
        <v>40</v>
      </c>
      <c r="D311"/>
      <c r="G311" s="255" t="s">
        <v>43</v>
      </c>
      <c r="H311"/>
      <c r="K311" s="255" t="s">
        <v>40</v>
      </c>
      <c r="L311"/>
    </row>
    <row r="312" spans="3:12" ht="15">
      <c r="C312" s="254" t="s">
        <v>12</v>
      </c>
      <c r="D312"/>
      <c r="G312" s="255" t="s">
        <v>41</v>
      </c>
      <c r="H312"/>
      <c r="K312" s="256">
        <v>42858</v>
      </c>
      <c r="L312"/>
    </row>
    <row r="313" spans="3:12" ht="15">
      <c r="C313" s="255" t="s">
        <v>43</v>
      </c>
      <c r="D313"/>
      <c r="G313" s="255" t="s">
        <v>40</v>
      </c>
      <c r="H313"/>
      <c r="K313" s="254" t="s">
        <v>18</v>
      </c>
      <c r="L313"/>
    </row>
    <row r="314" spans="3:12" ht="15">
      <c r="C314" s="255" t="s">
        <v>41</v>
      </c>
      <c r="D314"/>
      <c r="G314" s="254" t="s">
        <v>312</v>
      </c>
      <c r="H314"/>
      <c r="K314" s="255" t="s">
        <v>43</v>
      </c>
      <c r="L314"/>
    </row>
    <row r="315" spans="3:12" ht="15">
      <c r="C315" s="255" t="s">
        <v>40</v>
      </c>
      <c r="D315"/>
      <c r="G315" s="255" t="s">
        <v>43</v>
      </c>
      <c r="H315"/>
      <c r="K315" s="255" t="s">
        <v>41</v>
      </c>
      <c r="L315"/>
    </row>
    <row r="316" spans="3:12" ht="15">
      <c r="C316" s="254" t="s">
        <v>13</v>
      </c>
      <c r="D316"/>
      <c r="G316" s="255" t="s">
        <v>41</v>
      </c>
      <c r="H316"/>
      <c r="K316" s="255" t="s">
        <v>40</v>
      </c>
      <c r="L316"/>
    </row>
    <row r="317" spans="3:12" ht="15">
      <c r="C317" s="255" t="s">
        <v>43</v>
      </c>
      <c r="D317"/>
      <c r="G317" s="255" t="s">
        <v>40</v>
      </c>
      <c r="H317"/>
      <c r="K317" s="254" t="s">
        <v>19</v>
      </c>
      <c r="L317"/>
    </row>
    <row r="318" spans="3:12" ht="15">
      <c r="C318" s="255" t="s">
        <v>41</v>
      </c>
      <c r="D318"/>
      <c r="G318" s="254" t="s">
        <v>16</v>
      </c>
      <c r="H318"/>
      <c r="K318" s="255" t="s">
        <v>43</v>
      </c>
      <c r="L318"/>
    </row>
    <row r="319" spans="3:12" ht="15">
      <c r="C319" s="255" t="s">
        <v>40</v>
      </c>
      <c r="D319"/>
      <c r="G319" s="255" t="s">
        <v>43</v>
      </c>
      <c r="H319"/>
      <c r="K319" s="255" t="s">
        <v>41</v>
      </c>
      <c r="L319"/>
    </row>
    <row r="320" spans="3:12" ht="15">
      <c r="C320" s="254" t="s">
        <v>14</v>
      </c>
      <c r="D320"/>
      <c r="G320" s="255" t="s">
        <v>41</v>
      </c>
      <c r="H320"/>
      <c r="K320" s="255" t="s">
        <v>40</v>
      </c>
      <c r="L320"/>
    </row>
    <row r="321" spans="3:12" ht="15">
      <c r="C321" s="255" t="s">
        <v>43</v>
      </c>
      <c r="D321"/>
      <c r="G321" s="255" t="s">
        <v>40</v>
      </c>
      <c r="H321"/>
      <c r="K321" s="254" t="s">
        <v>106</v>
      </c>
      <c r="L321"/>
    </row>
    <row r="322" spans="3:12" ht="15">
      <c r="C322" s="255" t="s">
        <v>41</v>
      </c>
      <c r="D322"/>
      <c r="G322" s="254" t="s">
        <v>17</v>
      </c>
      <c r="H322"/>
      <c r="K322" s="255" t="s">
        <v>43</v>
      </c>
      <c r="L322"/>
    </row>
    <row r="323" spans="3:12" ht="15">
      <c r="C323" s="255" t="s">
        <v>40</v>
      </c>
      <c r="D323"/>
      <c r="G323" s="255" t="s">
        <v>43</v>
      </c>
      <c r="H323"/>
      <c r="K323" s="255" t="s">
        <v>41</v>
      </c>
      <c r="L323"/>
    </row>
    <row r="324" spans="3:12" ht="15">
      <c r="C324" s="254" t="s">
        <v>106</v>
      </c>
      <c r="D324"/>
      <c r="G324" s="255" t="s">
        <v>41</v>
      </c>
      <c r="H324"/>
      <c r="K324" s="255" t="s">
        <v>40</v>
      </c>
      <c r="L324"/>
    </row>
    <row r="325" spans="3:12" ht="15">
      <c r="C325" s="255" t="s">
        <v>43</v>
      </c>
      <c r="D325"/>
      <c r="G325" s="255" t="s">
        <v>40</v>
      </c>
      <c r="H325"/>
      <c r="K325" s="256">
        <v>42859</v>
      </c>
    </row>
    <row r="326" spans="3:12" ht="15">
      <c r="C326" s="255" t="s">
        <v>41</v>
      </c>
      <c r="D326"/>
      <c r="G326" s="254" t="s">
        <v>145</v>
      </c>
      <c r="H326"/>
      <c r="K326" s="254" t="s">
        <v>18</v>
      </c>
    </row>
    <row r="327" spans="3:12" ht="15">
      <c r="C327" s="255" t="s">
        <v>40</v>
      </c>
      <c r="D327"/>
      <c r="G327" s="255" t="s">
        <v>43</v>
      </c>
      <c r="H327"/>
      <c r="K327" s="255" t="s">
        <v>43</v>
      </c>
    </row>
    <row r="328" spans="3:12" ht="15">
      <c r="C328" s="256">
        <v>42830</v>
      </c>
      <c r="D328"/>
      <c r="G328" s="255" t="s">
        <v>41</v>
      </c>
      <c r="H328"/>
      <c r="K328" s="255" t="s">
        <v>41</v>
      </c>
    </row>
    <row r="329" spans="3:12" ht="15">
      <c r="C329" s="254" t="s">
        <v>4</v>
      </c>
      <c r="D329"/>
      <c r="G329" s="255" t="s">
        <v>40</v>
      </c>
      <c r="H329"/>
      <c r="K329" s="255" t="s">
        <v>40</v>
      </c>
    </row>
    <row r="330" spans="3:12" ht="15">
      <c r="C330" s="255" t="s">
        <v>43</v>
      </c>
      <c r="D330"/>
      <c r="G330" s="254" t="s">
        <v>116</v>
      </c>
      <c r="H330"/>
      <c r="K330" s="254" t="s">
        <v>19</v>
      </c>
    </row>
    <row r="331" spans="3:12" ht="15">
      <c r="C331" s="255" t="s">
        <v>41</v>
      </c>
      <c r="D331"/>
      <c r="G331" s="255" t="s">
        <v>43</v>
      </c>
      <c r="H331"/>
      <c r="K331" s="255" t="s">
        <v>43</v>
      </c>
    </row>
    <row r="332" spans="3:12" ht="15">
      <c r="C332" s="255" t="s">
        <v>40</v>
      </c>
      <c r="D332"/>
      <c r="G332" s="255" t="s">
        <v>41</v>
      </c>
      <c r="H332"/>
      <c r="K332" s="255" t="s">
        <v>41</v>
      </c>
    </row>
    <row r="333" spans="3:12" ht="15">
      <c r="C333" s="254" t="s">
        <v>5</v>
      </c>
      <c r="D333"/>
      <c r="G333" s="255" t="s">
        <v>40</v>
      </c>
      <c r="H333"/>
      <c r="K333" s="255" t="s">
        <v>40</v>
      </c>
    </row>
    <row r="334" spans="3:12" ht="15">
      <c r="C334" s="255" t="s">
        <v>43</v>
      </c>
      <c r="D334"/>
      <c r="G334" s="254" t="s">
        <v>106</v>
      </c>
      <c r="H334"/>
      <c r="K334" s="254" t="s">
        <v>106</v>
      </c>
    </row>
    <row r="335" spans="3:12" ht="15">
      <c r="C335" s="255" t="s">
        <v>41</v>
      </c>
      <c r="D335"/>
      <c r="G335" s="255" t="s">
        <v>43</v>
      </c>
      <c r="H335"/>
      <c r="K335" s="255" t="s">
        <v>43</v>
      </c>
    </row>
    <row r="336" spans="3:12" ht="15">
      <c r="C336" s="255" t="s">
        <v>40</v>
      </c>
      <c r="D336"/>
      <c r="G336" s="255" t="s">
        <v>41</v>
      </c>
      <c r="H336"/>
      <c r="K336" s="255" t="s">
        <v>41</v>
      </c>
    </row>
    <row r="337" spans="3:11" ht="15">
      <c r="C337" s="254" t="s">
        <v>6</v>
      </c>
      <c r="D337"/>
      <c r="G337" s="255" t="s">
        <v>40</v>
      </c>
      <c r="H337"/>
      <c r="K337" s="255" t="s">
        <v>40</v>
      </c>
    </row>
    <row r="338" spans="3:11" ht="15">
      <c r="C338" s="255" t="s">
        <v>43</v>
      </c>
      <c r="D338"/>
      <c r="G338" s="256">
        <v>42832</v>
      </c>
      <c r="H338"/>
      <c r="K338" s="256">
        <v>42860</v>
      </c>
    </row>
    <row r="339" spans="3:11" ht="15">
      <c r="C339" s="255" t="s">
        <v>41</v>
      </c>
      <c r="D339"/>
      <c r="G339" s="254" t="s">
        <v>115</v>
      </c>
      <c r="H339"/>
      <c r="K339" s="254" t="s">
        <v>18</v>
      </c>
    </row>
    <row r="340" spans="3:11" ht="15">
      <c r="C340" s="255" t="s">
        <v>40</v>
      </c>
      <c r="D340"/>
      <c r="G340" s="255" t="s">
        <v>43</v>
      </c>
      <c r="H340"/>
      <c r="K340" s="255" t="s">
        <v>43</v>
      </c>
    </row>
    <row r="341" spans="3:11" ht="15">
      <c r="C341" s="254" t="s">
        <v>7</v>
      </c>
      <c r="D341"/>
      <c r="G341" s="255" t="s">
        <v>41</v>
      </c>
      <c r="H341"/>
      <c r="K341" s="255" t="s">
        <v>41</v>
      </c>
    </row>
    <row r="342" spans="3:11" ht="15">
      <c r="C342" s="255" t="s">
        <v>43</v>
      </c>
      <c r="D342"/>
      <c r="G342" s="255" t="s">
        <v>40</v>
      </c>
      <c r="H342"/>
      <c r="K342" s="255" t="s">
        <v>40</v>
      </c>
    </row>
    <row r="343" spans="3:11" ht="15">
      <c r="C343" s="255" t="s">
        <v>41</v>
      </c>
      <c r="D343"/>
      <c r="G343" s="254" t="s">
        <v>146</v>
      </c>
      <c r="H343"/>
      <c r="K343" s="254" t="s">
        <v>19</v>
      </c>
    </row>
    <row r="344" spans="3:11" ht="15">
      <c r="C344" s="255" t="s">
        <v>40</v>
      </c>
      <c r="D344"/>
      <c r="G344" s="255" t="s">
        <v>43</v>
      </c>
      <c r="H344"/>
      <c r="K344" s="255" t="s">
        <v>43</v>
      </c>
    </row>
    <row r="345" spans="3:11" ht="15">
      <c r="C345" s="254" t="s">
        <v>8</v>
      </c>
      <c r="D345"/>
      <c r="G345" s="255" t="s">
        <v>41</v>
      </c>
      <c r="H345"/>
      <c r="K345" s="255" t="s">
        <v>41</v>
      </c>
    </row>
    <row r="346" spans="3:11" ht="15">
      <c r="C346" s="255" t="s">
        <v>43</v>
      </c>
      <c r="D346"/>
      <c r="G346" s="255" t="s">
        <v>40</v>
      </c>
      <c r="H346"/>
      <c r="K346" s="255" t="s">
        <v>40</v>
      </c>
    </row>
    <row r="347" spans="3:11" ht="15">
      <c r="C347" s="255" t="s">
        <v>41</v>
      </c>
      <c r="D347"/>
      <c r="G347" s="254" t="s">
        <v>147</v>
      </c>
      <c r="H347"/>
      <c r="K347" s="254" t="s">
        <v>106</v>
      </c>
    </row>
    <row r="348" spans="3:11" ht="15">
      <c r="C348" s="255" t="s">
        <v>40</v>
      </c>
      <c r="D348"/>
      <c r="G348" s="255" t="s">
        <v>43</v>
      </c>
      <c r="H348"/>
      <c r="K348" s="255" t="s">
        <v>43</v>
      </c>
    </row>
    <row r="349" spans="3:11" ht="15">
      <c r="C349" s="254" t="s">
        <v>312</v>
      </c>
      <c r="D349"/>
      <c r="G349" s="255" t="s">
        <v>41</v>
      </c>
      <c r="H349"/>
      <c r="K349" s="255" t="s">
        <v>41</v>
      </c>
    </row>
    <row r="350" spans="3:11" ht="15">
      <c r="C350" s="255" t="s">
        <v>43</v>
      </c>
      <c r="D350"/>
      <c r="G350" s="255" t="s">
        <v>40</v>
      </c>
      <c r="H350"/>
      <c r="K350" s="255" t="s">
        <v>40</v>
      </c>
    </row>
    <row r="351" spans="3:11" ht="15">
      <c r="C351" s="255" t="s">
        <v>41</v>
      </c>
      <c r="D351"/>
      <c r="G351" s="254" t="s">
        <v>15</v>
      </c>
      <c r="H351"/>
      <c r="K351" s="256">
        <v>42861</v>
      </c>
    </row>
    <row r="352" spans="3:11" ht="15">
      <c r="C352" s="255" t="s">
        <v>40</v>
      </c>
      <c r="D352"/>
      <c r="G352" s="255" t="s">
        <v>43</v>
      </c>
      <c r="H352"/>
      <c r="K352" s="254" t="s">
        <v>18</v>
      </c>
    </row>
    <row r="353" spans="3:11" ht="15">
      <c r="C353" s="254" t="s">
        <v>9</v>
      </c>
      <c r="D353"/>
      <c r="G353" s="255" t="s">
        <v>41</v>
      </c>
      <c r="H353"/>
      <c r="K353" s="255" t="s">
        <v>43</v>
      </c>
    </row>
    <row r="354" spans="3:11" ht="15">
      <c r="C354" s="255" t="s">
        <v>43</v>
      </c>
      <c r="D354"/>
      <c r="G354" s="255" t="s">
        <v>40</v>
      </c>
      <c r="H354"/>
      <c r="K354" s="255" t="s">
        <v>41</v>
      </c>
    </row>
    <row r="355" spans="3:11" ht="15">
      <c r="C355" s="255" t="s">
        <v>41</v>
      </c>
      <c r="D355"/>
      <c r="G355" s="254" t="s">
        <v>312</v>
      </c>
      <c r="H355"/>
      <c r="K355" s="255" t="s">
        <v>40</v>
      </c>
    </row>
    <row r="356" spans="3:11" ht="15">
      <c r="C356" s="255" t="s">
        <v>40</v>
      </c>
      <c r="D356"/>
      <c r="G356" s="255" t="s">
        <v>43</v>
      </c>
      <c r="H356"/>
      <c r="K356" s="254" t="s">
        <v>19</v>
      </c>
    </row>
    <row r="357" spans="3:11" ht="15">
      <c r="C357" s="254" t="s">
        <v>10</v>
      </c>
      <c r="D357"/>
      <c r="G357" s="255" t="s">
        <v>41</v>
      </c>
      <c r="H357"/>
      <c r="K357" s="255" t="s">
        <v>43</v>
      </c>
    </row>
    <row r="358" spans="3:11" ht="15">
      <c r="C358" s="255" t="s">
        <v>43</v>
      </c>
      <c r="D358"/>
      <c r="G358" s="255" t="s">
        <v>40</v>
      </c>
      <c r="H358"/>
      <c r="K358" s="255" t="s">
        <v>41</v>
      </c>
    </row>
    <row r="359" spans="3:11" ht="15">
      <c r="C359" s="255" t="s">
        <v>41</v>
      </c>
      <c r="D359"/>
      <c r="G359" s="254" t="s">
        <v>16</v>
      </c>
      <c r="H359"/>
      <c r="K359" s="255" t="s">
        <v>40</v>
      </c>
    </row>
    <row r="360" spans="3:11" ht="15">
      <c r="C360" s="255" t="s">
        <v>40</v>
      </c>
      <c r="D360"/>
      <c r="G360" s="255" t="s">
        <v>43</v>
      </c>
      <c r="H360"/>
      <c r="K360" s="254" t="s">
        <v>106</v>
      </c>
    </row>
    <row r="361" spans="3:11" ht="15">
      <c r="C361" s="254" t="s">
        <v>11</v>
      </c>
      <c r="D361"/>
      <c r="G361" s="255" t="s">
        <v>41</v>
      </c>
      <c r="H361"/>
      <c r="K361" s="255" t="s">
        <v>43</v>
      </c>
    </row>
    <row r="362" spans="3:11" ht="15">
      <c r="C362" s="255" t="s">
        <v>43</v>
      </c>
      <c r="D362"/>
      <c r="G362" s="255" t="s">
        <v>40</v>
      </c>
      <c r="H362"/>
      <c r="K362" s="255" t="s">
        <v>41</v>
      </c>
    </row>
    <row r="363" spans="3:11" ht="15">
      <c r="C363" s="255" t="s">
        <v>41</v>
      </c>
      <c r="D363"/>
      <c r="G363" s="254" t="s">
        <v>17</v>
      </c>
      <c r="H363"/>
      <c r="K363" s="255" t="s">
        <v>40</v>
      </c>
    </row>
    <row r="364" spans="3:11" ht="15">
      <c r="C364" s="255" t="s">
        <v>40</v>
      </c>
      <c r="D364"/>
      <c r="G364" s="255" t="s">
        <v>43</v>
      </c>
      <c r="H364"/>
      <c r="K364" s="256">
        <v>42862</v>
      </c>
    </row>
    <row r="365" spans="3:11" ht="15">
      <c r="C365" s="254" t="s">
        <v>12</v>
      </c>
      <c r="D365"/>
      <c r="G365" s="255" t="s">
        <v>41</v>
      </c>
      <c r="H365"/>
      <c r="K365" s="254" t="s">
        <v>18</v>
      </c>
    </row>
    <row r="366" spans="3:11" ht="15">
      <c r="C366" s="255" t="s">
        <v>43</v>
      </c>
      <c r="D366"/>
      <c r="G366" s="255" t="s">
        <v>40</v>
      </c>
      <c r="H366"/>
      <c r="K366" s="255" t="s">
        <v>43</v>
      </c>
    </row>
    <row r="367" spans="3:11" ht="15">
      <c r="C367" s="255" t="s">
        <v>41</v>
      </c>
      <c r="D367"/>
      <c r="G367" s="254" t="s">
        <v>145</v>
      </c>
      <c r="H367"/>
      <c r="K367" s="255" t="s">
        <v>41</v>
      </c>
    </row>
    <row r="368" spans="3:11" ht="15">
      <c r="C368" s="255" t="s">
        <v>40</v>
      </c>
      <c r="D368"/>
      <c r="G368" s="255" t="s">
        <v>43</v>
      </c>
      <c r="H368"/>
      <c r="K368" s="255" t="s">
        <v>40</v>
      </c>
    </row>
    <row r="369" spans="3:11" ht="15">
      <c r="C369" s="254" t="s">
        <v>13</v>
      </c>
      <c r="D369"/>
      <c r="G369" s="255" t="s">
        <v>41</v>
      </c>
      <c r="H369"/>
      <c r="K369" s="254" t="s">
        <v>19</v>
      </c>
    </row>
    <row r="370" spans="3:11" ht="15">
      <c r="C370" s="255" t="s">
        <v>43</v>
      </c>
      <c r="D370"/>
      <c r="G370" s="255" t="s">
        <v>40</v>
      </c>
      <c r="H370"/>
      <c r="K370" s="255" t="s">
        <v>43</v>
      </c>
    </row>
    <row r="371" spans="3:11" ht="15">
      <c r="C371" s="255" t="s">
        <v>41</v>
      </c>
      <c r="D371"/>
      <c r="G371" s="254" t="s">
        <v>116</v>
      </c>
      <c r="H371"/>
      <c r="K371" s="255" t="s">
        <v>41</v>
      </c>
    </row>
    <row r="372" spans="3:11" ht="15">
      <c r="C372" s="255" t="s">
        <v>40</v>
      </c>
      <c r="D372"/>
      <c r="G372" s="255" t="s">
        <v>43</v>
      </c>
      <c r="H372"/>
      <c r="K372" s="255" t="s">
        <v>40</v>
      </c>
    </row>
    <row r="373" spans="3:11" ht="15">
      <c r="C373" s="254" t="s">
        <v>14</v>
      </c>
      <c r="D373"/>
      <c r="G373" s="255" t="s">
        <v>41</v>
      </c>
      <c r="H373"/>
      <c r="K373" s="254" t="s">
        <v>106</v>
      </c>
    </row>
    <row r="374" spans="3:11" ht="15">
      <c r="C374" s="255" t="s">
        <v>43</v>
      </c>
      <c r="D374"/>
      <c r="G374" s="255" t="s">
        <v>40</v>
      </c>
      <c r="H374"/>
      <c r="K374" s="255" t="s">
        <v>43</v>
      </c>
    </row>
    <row r="375" spans="3:11" ht="15">
      <c r="C375" s="255" t="s">
        <v>41</v>
      </c>
      <c r="D375"/>
      <c r="G375" s="254" t="s">
        <v>106</v>
      </c>
      <c r="H375"/>
      <c r="K375" s="255" t="s">
        <v>41</v>
      </c>
    </row>
    <row r="376" spans="3:11" ht="15">
      <c r="C376" s="255" t="s">
        <v>40</v>
      </c>
      <c r="D376"/>
      <c r="G376" s="255" t="s">
        <v>43</v>
      </c>
      <c r="H376"/>
      <c r="K376" s="255" t="s">
        <v>40</v>
      </c>
    </row>
    <row r="377" spans="3:11" ht="15">
      <c r="C377" s="254" t="s">
        <v>106</v>
      </c>
      <c r="D377"/>
      <c r="G377" s="255" t="s">
        <v>41</v>
      </c>
      <c r="H377"/>
      <c r="K377" s="235">
        <v>19</v>
      </c>
    </row>
    <row r="378" spans="3:11" ht="15">
      <c r="C378" s="255" t="s">
        <v>43</v>
      </c>
      <c r="D378"/>
      <c r="G378" s="255" t="s">
        <v>40</v>
      </c>
      <c r="H378"/>
      <c r="K378" s="256">
        <v>42863</v>
      </c>
    </row>
    <row r="379" spans="3:11" ht="15">
      <c r="C379" s="255" t="s">
        <v>41</v>
      </c>
      <c r="D379"/>
      <c r="G379" s="256">
        <v>42833</v>
      </c>
      <c r="H379"/>
      <c r="K379" s="254" t="s">
        <v>18</v>
      </c>
    </row>
    <row r="380" spans="3:11" ht="15">
      <c r="C380" s="255" t="s">
        <v>40</v>
      </c>
      <c r="D380"/>
      <c r="G380" s="254" t="s">
        <v>115</v>
      </c>
      <c r="H380"/>
      <c r="K380" s="255" t="s">
        <v>43</v>
      </c>
    </row>
    <row r="381" spans="3:11" ht="15">
      <c r="C381" s="256">
        <v>42831</v>
      </c>
      <c r="D381"/>
      <c r="G381" s="255" t="s">
        <v>43</v>
      </c>
      <c r="H381"/>
      <c r="K381" s="255" t="s">
        <v>41</v>
      </c>
    </row>
    <row r="382" spans="3:11" ht="15">
      <c r="C382" s="254" t="s">
        <v>4</v>
      </c>
      <c r="D382"/>
      <c r="G382" s="255" t="s">
        <v>41</v>
      </c>
      <c r="H382"/>
      <c r="K382" s="255" t="s">
        <v>40</v>
      </c>
    </row>
    <row r="383" spans="3:11" ht="15">
      <c r="C383" s="255" t="s">
        <v>43</v>
      </c>
      <c r="D383"/>
      <c r="G383" s="255" t="s">
        <v>40</v>
      </c>
      <c r="H383"/>
      <c r="K383" s="254" t="s">
        <v>19</v>
      </c>
    </row>
    <row r="384" spans="3:11" ht="15">
      <c r="C384" s="255" t="s">
        <v>41</v>
      </c>
      <c r="D384"/>
      <c r="G384" s="254" t="s">
        <v>146</v>
      </c>
      <c r="H384"/>
      <c r="K384" s="255" t="s">
        <v>43</v>
      </c>
    </row>
    <row r="385" spans="3:11" ht="15">
      <c r="C385" s="255" t="s">
        <v>40</v>
      </c>
      <c r="D385"/>
      <c r="G385" s="255" t="s">
        <v>43</v>
      </c>
      <c r="H385"/>
      <c r="K385" s="255" t="s">
        <v>41</v>
      </c>
    </row>
    <row r="386" spans="3:11" ht="15">
      <c r="C386" s="254" t="s">
        <v>5</v>
      </c>
      <c r="D386"/>
      <c r="G386" s="255" t="s">
        <v>41</v>
      </c>
      <c r="H386"/>
      <c r="K386" s="255" t="s">
        <v>40</v>
      </c>
    </row>
    <row r="387" spans="3:11" ht="15">
      <c r="C387" s="255" t="s">
        <v>43</v>
      </c>
      <c r="D387"/>
      <c r="G387" s="255" t="s">
        <v>40</v>
      </c>
      <c r="H387"/>
      <c r="K387" s="254" t="s">
        <v>106</v>
      </c>
    </row>
    <row r="388" spans="3:11" ht="15">
      <c r="C388" s="255" t="s">
        <v>41</v>
      </c>
      <c r="D388"/>
      <c r="G388" s="254" t="s">
        <v>147</v>
      </c>
      <c r="H388"/>
      <c r="K388" s="255" t="s">
        <v>43</v>
      </c>
    </row>
    <row r="389" spans="3:11" ht="15">
      <c r="C389" s="255" t="s">
        <v>40</v>
      </c>
      <c r="D389"/>
      <c r="G389" s="255" t="s">
        <v>43</v>
      </c>
      <c r="H389"/>
      <c r="K389" s="255" t="s">
        <v>41</v>
      </c>
    </row>
    <row r="390" spans="3:11" ht="15">
      <c r="C390" s="254" t="s">
        <v>6</v>
      </c>
      <c r="D390"/>
      <c r="G390" s="255" t="s">
        <v>41</v>
      </c>
      <c r="H390"/>
      <c r="K390" s="255" t="s">
        <v>40</v>
      </c>
    </row>
    <row r="391" spans="3:11" ht="15">
      <c r="C391" s="255" t="s">
        <v>43</v>
      </c>
      <c r="D391"/>
      <c r="G391" s="255" t="s">
        <v>40</v>
      </c>
      <c r="H391"/>
      <c r="K391" s="256">
        <v>42864</v>
      </c>
    </row>
    <row r="392" spans="3:11" ht="15">
      <c r="C392" s="255" t="s">
        <v>41</v>
      </c>
      <c r="D392"/>
      <c r="G392" s="254" t="s">
        <v>15</v>
      </c>
      <c r="H392"/>
      <c r="K392" s="254" t="s">
        <v>18</v>
      </c>
    </row>
    <row r="393" spans="3:11" ht="15">
      <c r="C393" s="255" t="s">
        <v>40</v>
      </c>
      <c r="D393"/>
      <c r="G393" s="255" t="s">
        <v>43</v>
      </c>
      <c r="H393"/>
      <c r="K393" s="255" t="s">
        <v>43</v>
      </c>
    </row>
    <row r="394" spans="3:11" ht="15">
      <c r="C394" s="254" t="s">
        <v>7</v>
      </c>
      <c r="D394"/>
      <c r="G394" s="255" t="s">
        <v>41</v>
      </c>
      <c r="H394"/>
      <c r="K394" s="255" t="s">
        <v>41</v>
      </c>
    </row>
    <row r="395" spans="3:11" ht="15">
      <c r="C395" s="255" t="s">
        <v>43</v>
      </c>
      <c r="D395"/>
      <c r="G395" s="255" t="s">
        <v>40</v>
      </c>
      <c r="H395"/>
      <c r="K395" s="255" t="s">
        <v>40</v>
      </c>
    </row>
    <row r="396" spans="3:11" ht="15">
      <c r="C396" s="255" t="s">
        <v>41</v>
      </c>
      <c r="D396"/>
      <c r="G396" s="254" t="s">
        <v>312</v>
      </c>
      <c r="H396"/>
      <c r="K396" s="254" t="s">
        <v>19</v>
      </c>
    </row>
    <row r="397" spans="3:11" ht="15">
      <c r="C397" s="255" t="s">
        <v>40</v>
      </c>
      <c r="D397"/>
      <c r="G397" s="255" t="s">
        <v>43</v>
      </c>
      <c r="H397"/>
      <c r="K397" s="255" t="s">
        <v>43</v>
      </c>
    </row>
    <row r="398" spans="3:11" ht="15">
      <c r="C398" s="254" t="s">
        <v>8</v>
      </c>
      <c r="D398"/>
      <c r="G398" s="255" t="s">
        <v>41</v>
      </c>
      <c r="H398"/>
      <c r="K398" s="255" t="s">
        <v>41</v>
      </c>
    </row>
    <row r="399" spans="3:11" ht="15">
      <c r="C399" s="255" t="s">
        <v>43</v>
      </c>
      <c r="D399"/>
      <c r="G399" s="255" t="s">
        <v>40</v>
      </c>
      <c r="H399"/>
      <c r="K399" s="255" t="s">
        <v>40</v>
      </c>
    </row>
    <row r="400" spans="3:11" ht="15">
      <c r="C400" s="255" t="s">
        <v>41</v>
      </c>
      <c r="D400"/>
      <c r="G400" s="254" t="s">
        <v>16</v>
      </c>
      <c r="H400"/>
      <c r="K400" s="254" t="s">
        <v>106</v>
      </c>
    </row>
    <row r="401" spans="3:11" ht="15">
      <c r="C401" s="255" t="s">
        <v>40</v>
      </c>
      <c r="D401"/>
      <c r="G401" s="255" t="s">
        <v>43</v>
      </c>
      <c r="H401"/>
      <c r="K401" s="255" t="s">
        <v>43</v>
      </c>
    </row>
    <row r="402" spans="3:11" ht="15">
      <c r="C402" s="254" t="s">
        <v>312</v>
      </c>
      <c r="D402"/>
      <c r="G402" s="255" t="s">
        <v>41</v>
      </c>
      <c r="H402"/>
      <c r="K402" s="255" t="s">
        <v>41</v>
      </c>
    </row>
    <row r="403" spans="3:11" ht="15">
      <c r="C403" s="255" t="s">
        <v>43</v>
      </c>
      <c r="D403"/>
      <c r="G403" s="255" t="s">
        <v>40</v>
      </c>
      <c r="H403"/>
      <c r="K403" s="255" t="s">
        <v>40</v>
      </c>
    </row>
    <row r="404" spans="3:11" ht="15">
      <c r="C404" s="255" t="s">
        <v>41</v>
      </c>
      <c r="D404"/>
      <c r="G404" s="254" t="s">
        <v>17</v>
      </c>
      <c r="H404"/>
      <c r="K404" s="256">
        <v>42865</v>
      </c>
    </row>
    <row r="405" spans="3:11" ht="15">
      <c r="C405" s="255" t="s">
        <v>40</v>
      </c>
      <c r="D405"/>
      <c r="G405" s="255" t="s">
        <v>43</v>
      </c>
      <c r="H405"/>
      <c r="K405" s="254" t="s">
        <v>18</v>
      </c>
    </row>
    <row r="406" spans="3:11" ht="15">
      <c r="C406" s="254" t="s">
        <v>9</v>
      </c>
      <c r="D406"/>
      <c r="G406" s="255" t="s">
        <v>41</v>
      </c>
      <c r="H406"/>
      <c r="K406" s="255" t="s">
        <v>43</v>
      </c>
    </row>
    <row r="407" spans="3:11" ht="15">
      <c r="C407" s="255" t="s">
        <v>43</v>
      </c>
      <c r="D407"/>
      <c r="G407" s="255" t="s">
        <v>40</v>
      </c>
      <c r="H407"/>
      <c r="K407" s="255" t="s">
        <v>41</v>
      </c>
    </row>
    <row r="408" spans="3:11" ht="15">
      <c r="C408" s="255" t="s">
        <v>41</v>
      </c>
      <c r="D408"/>
      <c r="G408" s="254" t="s">
        <v>145</v>
      </c>
      <c r="H408"/>
      <c r="K408" s="255" t="s">
        <v>40</v>
      </c>
    </row>
    <row r="409" spans="3:11" ht="15">
      <c r="C409" s="255" t="s">
        <v>40</v>
      </c>
      <c r="D409"/>
      <c r="G409" s="255" t="s">
        <v>43</v>
      </c>
      <c r="H409"/>
      <c r="K409" s="254" t="s">
        <v>19</v>
      </c>
    </row>
    <row r="410" spans="3:11" ht="15">
      <c r="C410" s="254" t="s">
        <v>10</v>
      </c>
      <c r="D410"/>
      <c r="G410" s="255" t="s">
        <v>41</v>
      </c>
      <c r="H410"/>
      <c r="K410" s="255" t="s">
        <v>43</v>
      </c>
    </row>
    <row r="411" spans="3:11" ht="15">
      <c r="C411" s="255" t="s">
        <v>43</v>
      </c>
      <c r="D411"/>
      <c r="G411" s="255" t="s">
        <v>40</v>
      </c>
      <c r="H411"/>
      <c r="K411" s="255" t="s">
        <v>41</v>
      </c>
    </row>
    <row r="412" spans="3:11" ht="15">
      <c r="C412" s="255" t="s">
        <v>41</v>
      </c>
      <c r="D412"/>
      <c r="G412" s="254" t="s">
        <v>116</v>
      </c>
      <c r="H412"/>
      <c r="K412" s="255" t="s">
        <v>40</v>
      </c>
    </row>
    <row r="413" spans="3:11" ht="15">
      <c r="C413" s="255" t="s">
        <v>40</v>
      </c>
      <c r="D413"/>
      <c r="G413" s="255" t="s">
        <v>43</v>
      </c>
      <c r="H413"/>
      <c r="K413" s="254" t="s">
        <v>106</v>
      </c>
    </row>
    <row r="414" spans="3:11" ht="15">
      <c r="C414" s="254" t="s">
        <v>11</v>
      </c>
      <c r="D414"/>
      <c r="G414" s="255" t="s">
        <v>41</v>
      </c>
      <c r="H414"/>
      <c r="K414" s="255" t="s">
        <v>43</v>
      </c>
    </row>
    <row r="415" spans="3:11" ht="15">
      <c r="C415" s="255" t="s">
        <v>43</v>
      </c>
      <c r="D415"/>
      <c r="G415" s="255" t="s">
        <v>40</v>
      </c>
      <c r="H415"/>
      <c r="K415" s="255" t="s">
        <v>41</v>
      </c>
    </row>
    <row r="416" spans="3:11" ht="15">
      <c r="C416" s="255" t="s">
        <v>41</v>
      </c>
      <c r="D416"/>
      <c r="G416" s="254" t="s">
        <v>106</v>
      </c>
      <c r="H416"/>
      <c r="K416" s="255" t="s">
        <v>40</v>
      </c>
    </row>
    <row r="417" spans="3:11" ht="15">
      <c r="C417" s="255" t="s">
        <v>40</v>
      </c>
      <c r="D417"/>
      <c r="G417" s="255" t="s">
        <v>43</v>
      </c>
      <c r="H417"/>
      <c r="K417" s="256">
        <v>42866</v>
      </c>
    </row>
    <row r="418" spans="3:11" ht="15">
      <c r="C418" s="254" t="s">
        <v>12</v>
      </c>
      <c r="D418"/>
      <c r="G418" s="255" t="s">
        <v>41</v>
      </c>
      <c r="H418"/>
      <c r="K418" s="254" t="s">
        <v>18</v>
      </c>
    </row>
    <row r="419" spans="3:11" ht="15">
      <c r="C419" s="255" t="s">
        <v>43</v>
      </c>
      <c r="D419"/>
      <c r="G419" s="255" t="s">
        <v>40</v>
      </c>
      <c r="H419"/>
      <c r="K419" s="255" t="s">
        <v>43</v>
      </c>
    </row>
    <row r="420" spans="3:11" ht="15">
      <c r="C420" s="255" t="s">
        <v>41</v>
      </c>
      <c r="D420"/>
      <c r="G420" s="256">
        <v>42834</v>
      </c>
      <c r="H420"/>
      <c r="K420" s="255" t="s">
        <v>41</v>
      </c>
    </row>
    <row r="421" spans="3:11" ht="15">
      <c r="C421" s="255" t="s">
        <v>40</v>
      </c>
      <c r="D421"/>
      <c r="G421" s="254" t="s">
        <v>115</v>
      </c>
      <c r="H421"/>
      <c r="K421" s="255" t="s">
        <v>40</v>
      </c>
    </row>
    <row r="422" spans="3:11" ht="15">
      <c r="C422" s="254" t="s">
        <v>13</v>
      </c>
      <c r="D422"/>
      <c r="G422" s="255" t="s">
        <v>43</v>
      </c>
      <c r="H422"/>
      <c r="K422" s="254" t="s">
        <v>19</v>
      </c>
    </row>
    <row r="423" spans="3:11" ht="15">
      <c r="C423" s="255" t="s">
        <v>43</v>
      </c>
      <c r="D423"/>
      <c r="G423" s="255" t="s">
        <v>41</v>
      </c>
      <c r="H423"/>
      <c r="K423" s="255" t="s">
        <v>43</v>
      </c>
    </row>
    <row r="424" spans="3:11" ht="15">
      <c r="C424" s="255" t="s">
        <v>41</v>
      </c>
      <c r="D424"/>
      <c r="G424" s="255" t="s">
        <v>40</v>
      </c>
      <c r="H424"/>
      <c r="K424" s="255" t="s">
        <v>41</v>
      </c>
    </row>
    <row r="425" spans="3:11" ht="15">
      <c r="C425" s="255" t="s">
        <v>40</v>
      </c>
      <c r="D425"/>
      <c r="G425" s="254" t="s">
        <v>146</v>
      </c>
      <c r="H425"/>
      <c r="K425" s="255" t="s">
        <v>40</v>
      </c>
    </row>
    <row r="426" spans="3:11" ht="15">
      <c r="C426" s="254" t="s">
        <v>14</v>
      </c>
      <c r="D426"/>
      <c r="G426" s="255" t="s">
        <v>43</v>
      </c>
      <c r="H426"/>
      <c r="K426" s="254" t="s">
        <v>106</v>
      </c>
    </row>
    <row r="427" spans="3:11" ht="15">
      <c r="C427" s="255" t="s">
        <v>43</v>
      </c>
      <c r="D427"/>
      <c r="G427" s="255" t="s">
        <v>41</v>
      </c>
      <c r="H427"/>
      <c r="K427" s="255" t="s">
        <v>43</v>
      </c>
    </row>
    <row r="428" spans="3:11" ht="15">
      <c r="C428" s="255" t="s">
        <v>41</v>
      </c>
      <c r="D428"/>
      <c r="G428" s="255" t="s">
        <v>40</v>
      </c>
      <c r="H428"/>
      <c r="K428" s="255" t="s">
        <v>41</v>
      </c>
    </row>
    <row r="429" spans="3:11" ht="15">
      <c r="C429" s="255" t="s">
        <v>40</v>
      </c>
      <c r="D429"/>
      <c r="G429" s="254" t="s">
        <v>147</v>
      </c>
      <c r="H429"/>
      <c r="K429" s="255" t="s">
        <v>40</v>
      </c>
    </row>
    <row r="430" spans="3:11" ht="15">
      <c r="C430" s="254" t="s">
        <v>106</v>
      </c>
      <c r="D430"/>
      <c r="G430" s="255" t="s">
        <v>43</v>
      </c>
      <c r="H430"/>
      <c r="K430" s="256">
        <v>42867</v>
      </c>
    </row>
    <row r="431" spans="3:11" ht="15">
      <c r="C431" s="255" t="s">
        <v>43</v>
      </c>
      <c r="D431"/>
      <c r="G431" s="255" t="s">
        <v>41</v>
      </c>
      <c r="H431"/>
      <c r="K431" s="254" t="s">
        <v>18</v>
      </c>
    </row>
    <row r="432" spans="3:11" ht="15">
      <c r="C432" s="255" t="s">
        <v>41</v>
      </c>
      <c r="D432"/>
      <c r="G432" s="255" t="s">
        <v>40</v>
      </c>
      <c r="H432"/>
      <c r="K432" s="255" t="s">
        <v>43</v>
      </c>
    </row>
    <row r="433" spans="3:11" ht="15">
      <c r="C433" s="255" t="s">
        <v>40</v>
      </c>
      <c r="D433"/>
      <c r="G433" s="254" t="s">
        <v>15</v>
      </c>
      <c r="H433"/>
      <c r="K433" s="255" t="s">
        <v>41</v>
      </c>
    </row>
    <row r="434" spans="3:11" ht="15">
      <c r="C434" s="256">
        <v>42832</v>
      </c>
      <c r="D434"/>
      <c r="G434" s="255" t="s">
        <v>43</v>
      </c>
      <c r="H434"/>
      <c r="K434" s="255" t="s">
        <v>40</v>
      </c>
    </row>
    <row r="435" spans="3:11" ht="15">
      <c r="C435" s="254" t="s">
        <v>4</v>
      </c>
      <c r="D435"/>
      <c r="G435" s="255" t="s">
        <v>41</v>
      </c>
      <c r="H435"/>
      <c r="K435" s="254" t="s">
        <v>19</v>
      </c>
    </row>
    <row r="436" spans="3:11" ht="15">
      <c r="C436" s="255" t="s">
        <v>43</v>
      </c>
      <c r="D436"/>
      <c r="G436" s="255" t="s">
        <v>40</v>
      </c>
      <c r="H436"/>
      <c r="K436" s="255" t="s">
        <v>43</v>
      </c>
    </row>
    <row r="437" spans="3:11" ht="15">
      <c r="C437" s="255" t="s">
        <v>41</v>
      </c>
      <c r="D437"/>
      <c r="G437" s="254" t="s">
        <v>312</v>
      </c>
      <c r="H437"/>
      <c r="K437" s="255" t="s">
        <v>41</v>
      </c>
    </row>
    <row r="438" spans="3:11" ht="15">
      <c r="C438" s="255" t="s">
        <v>40</v>
      </c>
      <c r="D438"/>
      <c r="G438" s="255" t="s">
        <v>43</v>
      </c>
      <c r="H438"/>
      <c r="K438" s="255" t="s">
        <v>40</v>
      </c>
    </row>
    <row r="439" spans="3:11" ht="15">
      <c r="C439" s="254" t="s">
        <v>5</v>
      </c>
      <c r="D439"/>
      <c r="G439" s="255" t="s">
        <v>41</v>
      </c>
      <c r="H439"/>
      <c r="K439" s="254" t="s">
        <v>106</v>
      </c>
    </row>
    <row r="440" spans="3:11" ht="15">
      <c r="C440" s="255" t="s">
        <v>43</v>
      </c>
      <c r="D440"/>
      <c r="G440" s="255" t="s">
        <v>40</v>
      </c>
      <c r="H440"/>
      <c r="K440" s="255" t="s">
        <v>43</v>
      </c>
    </row>
    <row r="441" spans="3:11" ht="15">
      <c r="C441" s="255" t="s">
        <v>41</v>
      </c>
      <c r="D441"/>
      <c r="G441" s="254" t="s">
        <v>16</v>
      </c>
      <c r="H441"/>
      <c r="K441" s="255" t="s">
        <v>41</v>
      </c>
    </row>
    <row r="442" spans="3:11" ht="15">
      <c r="C442" s="255" t="s">
        <v>40</v>
      </c>
      <c r="D442"/>
      <c r="G442" s="255" t="s">
        <v>43</v>
      </c>
      <c r="H442"/>
      <c r="K442" s="255" t="s">
        <v>40</v>
      </c>
    </row>
    <row r="443" spans="3:11" ht="15">
      <c r="C443" s="254" t="s">
        <v>6</v>
      </c>
      <c r="D443"/>
      <c r="G443" s="255" t="s">
        <v>41</v>
      </c>
      <c r="H443"/>
      <c r="K443" s="256">
        <v>42868</v>
      </c>
    </row>
    <row r="444" spans="3:11" ht="15">
      <c r="C444" s="255" t="s">
        <v>43</v>
      </c>
      <c r="D444"/>
      <c r="G444" s="255" t="s">
        <v>40</v>
      </c>
      <c r="H444"/>
      <c r="K444" s="254" t="s">
        <v>18</v>
      </c>
    </row>
    <row r="445" spans="3:11" ht="15">
      <c r="C445" s="255" t="s">
        <v>41</v>
      </c>
      <c r="D445"/>
      <c r="G445" s="254" t="s">
        <v>17</v>
      </c>
      <c r="H445"/>
      <c r="K445" s="255" t="s">
        <v>43</v>
      </c>
    </row>
    <row r="446" spans="3:11" ht="15">
      <c r="C446" s="255" t="s">
        <v>40</v>
      </c>
      <c r="D446"/>
      <c r="G446" s="255" t="s">
        <v>43</v>
      </c>
      <c r="H446"/>
      <c r="K446" s="255" t="s">
        <v>41</v>
      </c>
    </row>
    <row r="447" spans="3:11" ht="15">
      <c r="C447" s="254" t="s">
        <v>7</v>
      </c>
      <c r="D447"/>
      <c r="G447" s="255" t="s">
        <v>41</v>
      </c>
      <c r="H447"/>
      <c r="K447" s="255" t="s">
        <v>40</v>
      </c>
    </row>
    <row r="448" spans="3:11" ht="15">
      <c r="C448" s="255" t="s">
        <v>43</v>
      </c>
      <c r="D448"/>
      <c r="G448" s="255" t="s">
        <v>40</v>
      </c>
      <c r="H448"/>
      <c r="K448" s="254" t="s">
        <v>19</v>
      </c>
    </row>
    <row r="449" spans="3:11" ht="15">
      <c r="C449" s="255" t="s">
        <v>41</v>
      </c>
      <c r="D449"/>
      <c r="G449" s="254" t="s">
        <v>145</v>
      </c>
      <c r="H449"/>
      <c r="K449" s="255" t="s">
        <v>43</v>
      </c>
    </row>
    <row r="450" spans="3:11" ht="15">
      <c r="C450" s="255" t="s">
        <v>40</v>
      </c>
      <c r="D450"/>
      <c r="G450" s="255" t="s">
        <v>43</v>
      </c>
      <c r="H450"/>
      <c r="K450" s="255" t="s">
        <v>41</v>
      </c>
    </row>
    <row r="451" spans="3:11" ht="15">
      <c r="C451" s="254" t="s">
        <v>8</v>
      </c>
      <c r="D451"/>
      <c r="G451" s="255" t="s">
        <v>41</v>
      </c>
      <c r="H451"/>
      <c r="K451" s="255" t="s">
        <v>40</v>
      </c>
    </row>
    <row r="452" spans="3:11" ht="15">
      <c r="C452" s="255" t="s">
        <v>43</v>
      </c>
      <c r="D452"/>
      <c r="G452" s="255" t="s">
        <v>40</v>
      </c>
      <c r="H452"/>
      <c r="K452" s="254" t="s">
        <v>106</v>
      </c>
    </row>
    <row r="453" spans="3:11" ht="15">
      <c r="C453" s="255" t="s">
        <v>41</v>
      </c>
      <c r="D453"/>
      <c r="G453" s="254" t="s">
        <v>116</v>
      </c>
      <c r="H453"/>
      <c r="K453" s="255" t="s">
        <v>43</v>
      </c>
    </row>
    <row r="454" spans="3:11" ht="15">
      <c r="C454" s="255" t="s">
        <v>40</v>
      </c>
      <c r="D454"/>
      <c r="G454" s="255" t="s">
        <v>43</v>
      </c>
      <c r="H454"/>
      <c r="K454" s="255" t="s">
        <v>41</v>
      </c>
    </row>
    <row r="455" spans="3:11" ht="15">
      <c r="C455" s="254" t="s">
        <v>312</v>
      </c>
      <c r="D455"/>
      <c r="G455" s="255" t="s">
        <v>41</v>
      </c>
      <c r="H455"/>
      <c r="K455" s="255" t="s">
        <v>40</v>
      </c>
    </row>
    <row r="456" spans="3:11" ht="15">
      <c r="C456" s="255" t="s">
        <v>43</v>
      </c>
      <c r="D456"/>
      <c r="G456" s="255" t="s">
        <v>40</v>
      </c>
      <c r="H456"/>
      <c r="K456" s="256">
        <v>42869</v>
      </c>
    </row>
    <row r="457" spans="3:11" ht="15">
      <c r="C457" s="255" t="s">
        <v>41</v>
      </c>
      <c r="D457"/>
      <c r="G457" s="254" t="s">
        <v>106</v>
      </c>
      <c r="H457"/>
      <c r="K457" s="254" t="s">
        <v>18</v>
      </c>
    </row>
    <row r="458" spans="3:11" ht="15">
      <c r="C458" s="255" t="s">
        <v>40</v>
      </c>
      <c r="D458"/>
      <c r="G458" s="255" t="s">
        <v>43</v>
      </c>
      <c r="H458"/>
      <c r="K458" s="255" t="s">
        <v>43</v>
      </c>
    </row>
    <row r="459" spans="3:11" ht="15">
      <c r="C459" s="254" t="s">
        <v>9</v>
      </c>
      <c r="D459"/>
      <c r="G459" s="255" t="s">
        <v>41</v>
      </c>
      <c r="H459"/>
      <c r="K459" s="255" t="s">
        <v>41</v>
      </c>
    </row>
    <row r="460" spans="3:11" ht="15">
      <c r="C460" s="255" t="s">
        <v>43</v>
      </c>
      <c r="D460"/>
      <c r="G460" s="255" t="s">
        <v>40</v>
      </c>
      <c r="H460"/>
      <c r="K460" s="255" t="s">
        <v>40</v>
      </c>
    </row>
    <row r="461" spans="3:11" ht="15">
      <c r="C461" s="255" t="s">
        <v>41</v>
      </c>
      <c r="D461"/>
      <c r="G461" s="235">
        <v>15</v>
      </c>
      <c r="H461"/>
      <c r="K461" s="254" t="s">
        <v>19</v>
      </c>
    </row>
    <row r="462" spans="3:11" ht="15">
      <c r="C462" s="255" t="s">
        <v>40</v>
      </c>
      <c r="D462"/>
      <c r="G462" s="256">
        <v>42835</v>
      </c>
      <c r="H462"/>
      <c r="K462" s="255" t="s">
        <v>43</v>
      </c>
    </row>
    <row r="463" spans="3:11" ht="15">
      <c r="C463" s="254" t="s">
        <v>10</v>
      </c>
      <c r="D463"/>
      <c r="G463" s="254" t="s">
        <v>115</v>
      </c>
      <c r="H463"/>
      <c r="K463" s="255" t="s">
        <v>41</v>
      </c>
    </row>
    <row r="464" spans="3:11" ht="15">
      <c r="C464" s="255" t="s">
        <v>43</v>
      </c>
      <c r="D464"/>
      <c r="G464" s="255" t="s">
        <v>43</v>
      </c>
      <c r="H464"/>
      <c r="K464" s="255" t="s">
        <v>40</v>
      </c>
    </row>
    <row r="465" spans="3:11" ht="15">
      <c r="C465" s="255" t="s">
        <v>41</v>
      </c>
      <c r="D465"/>
      <c r="G465" s="255" t="s">
        <v>41</v>
      </c>
      <c r="H465"/>
      <c r="K465" s="254" t="s">
        <v>106</v>
      </c>
    </row>
    <row r="466" spans="3:11" ht="15">
      <c r="C466" s="255" t="s">
        <v>40</v>
      </c>
      <c r="D466"/>
      <c r="G466" s="255" t="s">
        <v>40</v>
      </c>
      <c r="H466"/>
      <c r="K466" s="255" t="s">
        <v>43</v>
      </c>
    </row>
    <row r="467" spans="3:11" ht="15">
      <c r="C467" s="254" t="s">
        <v>11</v>
      </c>
      <c r="D467"/>
      <c r="G467" s="254" t="s">
        <v>146</v>
      </c>
      <c r="H467"/>
      <c r="K467" s="255" t="s">
        <v>41</v>
      </c>
    </row>
    <row r="468" spans="3:11" ht="15">
      <c r="C468" s="255" t="s">
        <v>43</v>
      </c>
      <c r="D468"/>
      <c r="G468" s="255" t="s">
        <v>43</v>
      </c>
      <c r="H468"/>
      <c r="K468" s="255" t="s">
        <v>40</v>
      </c>
    </row>
    <row r="469" spans="3:11" ht="15">
      <c r="C469" s="255" t="s">
        <v>41</v>
      </c>
      <c r="D469"/>
      <c r="G469" s="255" t="s">
        <v>41</v>
      </c>
      <c r="H469"/>
      <c r="K469" s="235">
        <v>20</v>
      </c>
    </row>
    <row r="470" spans="3:11" ht="15">
      <c r="C470" s="255" t="s">
        <v>40</v>
      </c>
      <c r="D470"/>
      <c r="G470" s="255" t="s">
        <v>40</v>
      </c>
      <c r="H470"/>
      <c r="K470" s="256">
        <v>42870</v>
      </c>
    </row>
    <row r="471" spans="3:11" ht="15">
      <c r="C471" s="254" t="s">
        <v>12</v>
      </c>
      <c r="D471"/>
      <c r="G471" s="254" t="s">
        <v>147</v>
      </c>
      <c r="H471"/>
      <c r="K471" s="254" t="s">
        <v>18</v>
      </c>
    </row>
    <row r="472" spans="3:11" ht="15">
      <c r="C472" s="255" t="s">
        <v>43</v>
      </c>
      <c r="D472"/>
      <c r="G472" s="255" t="s">
        <v>43</v>
      </c>
      <c r="H472"/>
      <c r="K472" s="255" t="s">
        <v>43</v>
      </c>
    </row>
    <row r="473" spans="3:11" ht="15">
      <c r="C473" s="255" t="s">
        <v>41</v>
      </c>
      <c r="D473"/>
      <c r="G473" s="255" t="s">
        <v>41</v>
      </c>
      <c r="H473"/>
      <c r="K473" s="255" t="s">
        <v>41</v>
      </c>
    </row>
    <row r="474" spans="3:11" ht="15">
      <c r="C474" s="255" t="s">
        <v>40</v>
      </c>
      <c r="D474"/>
      <c r="G474" s="255" t="s">
        <v>40</v>
      </c>
      <c r="H474"/>
      <c r="K474" s="255" t="s">
        <v>40</v>
      </c>
    </row>
    <row r="475" spans="3:11" ht="15">
      <c r="C475" s="254" t="s">
        <v>13</v>
      </c>
      <c r="D475"/>
      <c r="G475" s="254" t="s">
        <v>15</v>
      </c>
      <c r="H475"/>
      <c r="K475" s="254" t="s">
        <v>19</v>
      </c>
    </row>
    <row r="476" spans="3:11" ht="15">
      <c r="C476" s="255" t="s">
        <v>43</v>
      </c>
      <c r="D476"/>
      <c r="G476" s="255" t="s">
        <v>43</v>
      </c>
      <c r="H476"/>
      <c r="K476" s="255" t="s">
        <v>43</v>
      </c>
    </row>
    <row r="477" spans="3:11" ht="15">
      <c r="C477" s="255" t="s">
        <v>41</v>
      </c>
      <c r="D477"/>
      <c r="G477" s="255" t="s">
        <v>41</v>
      </c>
      <c r="H477"/>
      <c r="K477" s="255" t="s">
        <v>41</v>
      </c>
    </row>
    <row r="478" spans="3:11" ht="15">
      <c r="C478" s="255" t="s">
        <v>40</v>
      </c>
      <c r="D478"/>
      <c r="G478" s="255" t="s">
        <v>40</v>
      </c>
      <c r="H478"/>
      <c r="K478" s="255" t="s">
        <v>40</v>
      </c>
    </row>
    <row r="479" spans="3:11" ht="15">
      <c r="C479" s="254" t="s">
        <v>14</v>
      </c>
      <c r="D479"/>
      <c r="G479" s="254" t="s">
        <v>312</v>
      </c>
      <c r="H479"/>
      <c r="K479" s="254" t="s">
        <v>106</v>
      </c>
    </row>
    <row r="480" spans="3:11" ht="15">
      <c r="C480" s="255" t="s">
        <v>43</v>
      </c>
      <c r="D480"/>
      <c r="G480" s="255" t="s">
        <v>43</v>
      </c>
      <c r="H480"/>
      <c r="K480" s="255" t="s">
        <v>43</v>
      </c>
    </row>
    <row r="481" spans="3:11" ht="15">
      <c r="C481" s="255" t="s">
        <v>41</v>
      </c>
      <c r="D481"/>
      <c r="G481" s="255" t="s">
        <v>41</v>
      </c>
      <c r="H481"/>
      <c r="K481" s="255" t="s">
        <v>41</v>
      </c>
    </row>
    <row r="482" spans="3:11" ht="15">
      <c r="C482" s="255" t="s">
        <v>40</v>
      </c>
      <c r="D482"/>
      <c r="G482" s="255" t="s">
        <v>40</v>
      </c>
      <c r="H482"/>
      <c r="K482" s="255" t="s">
        <v>40</v>
      </c>
    </row>
    <row r="483" spans="3:11" ht="15">
      <c r="C483" s="254" t="s">
        <v>106</v>
      </c>
      <c r="D483"/>
      <c r="G483" s="254" t="s">
        <v>16</v>
      </c>
      <c r="H483"/>
      <c r="K483" s="256">
        <v>42871</v>
      </c>
    </row>
    <row r="484" spans="3:11" ht="15">
      <c r="C484" s="255" t="s">
        <v>43</v>
      </c>
      <c r="D484"/>
      <c r="G484" s="255" t="s">
        <v>43</v>
      </c>
      <c r="H484"/>
      <c r="K484" s="254" t="s">
        <v>18</v>
      </c>
    </row>
    <row r="485" spans="3:11" ht="15">
      <c r="C485" s="255" t="s">
        <v>41</v>
      </c>
      <c r="D485"/>
      <c r="G485" s="255" t="s">
        <v>41</v>
      </c>
      <c r="H485"/>
      <c r="K485" s="255" t="s">
        <v>43</v>
      </c>
    </row>
    <row r="486" spans="3:11" ht="15">
      <c r="C486" s="255" t="s">
        <v>40</v>
      </c>
      <c r="D486"/>
      <c r="G486" s="255" t="s">
        <v>40</v>
      </c>
      <c r="H486"/>
      <c r="K486" s="255" t="s">
        <v>41</v>
      </c>
    </row>
    <row r="487" spans="3:11" ht="15">
      <c r="C487" s="256">
        <v>42833</v>
      </c>
      <c r="D487"/>
      <c r="G487" s="254" t="s">
        <v>17</v>
      </c>
      <c r="H487"/>
      <c r="K487" s="255" t="s">
        <v>40</v>
      </c>
    </row>
    <row r="488" spans="3:11" ht="15">
      <c r="C488" s="254" t="s">
        <v>4</v>
      </c>
      <c r="D488"/>
      <c r="G488" s="255" t="s">
        <v>43</v>
      </c>
      <c r="H488"/>
      <c r="K488" s="254" t="s">
        <v>19</v>
      </c>
    </row>
    <row r="489" spans="3:11" ht="15">
      <c r="C489" s="255" t="s">
        <v>43</v>
      </c>
      <c r="D489"/>
      <c r="G489" s="255" t="s">
        <v>41</v>
      </c>
      <c r="H489"/>
      <c r="K489" s="255" t="s">
        <v>43</v>
      </c>
    </row>
    <row r="490" spans="3:11" ht="15">
      <c r="C490" s="255" t="s">
        <v>41</v>
      </c>
      <c r="D490"/>
      <c r="G490" s="255" t="s">
        <v>40</v>
      </c>
      <c r="H490"/>
      <c r="K490" s="255" t="s">
        <v>41</v>
      </c>
    </row>
    <row r="491" spans="3:11" ht="15">
      <c r="C491" s="255" t="s">
        <v>40</v>
      </c>
      <c r="D491"/>
      <c r="G491" s="254" t="s">
        <v>145</v>
      </c>
      <c r="H491"/>
      <c r="K491" s="255" t="s">
        <v>40</v>
      </c>
    </row>
    <row r="492" spans="3:11" ht="15">
      <c r="C492" s="254" t="s">
        <v>5</v>
      </c>
      <c r="D492"/>
      <c r="G492" s="255" t="s">
        <v>43</v>
      </c>
      <c r="H492"/>
      <c r="K492" s="254" t="s">
        <v>106</v>
      </c>
    </row>
    <row r="493" spans="3:11" ht="15">
      <c r="C493" s="255" t="s">
        <v>43</v>
      </c>
      <c r="D493"/>
      <c r="G493" s="255" t="s">
        <v>41</v>
      </c>
      <c r="H493"/>
      <c r="K493" s="255" t="s">
        <v>43</v>
      </c>
    </row>
    <row r="494" spans="3:11" ht="15">
      <c r="C494" s="255" t="s">
        <v>41</v>
      </c>
      <c r="D494"/>
      <c r="G494" s="255" t="s">
        <v>40</v>
      </c>
      <c r="H494"/>
      <c r="K494" s="255" t="s">
        <v>41</v>
      </c>
    </row>
    <row r="495" spans="3:11" ht="15">
      <c r="C495" s="255" t="s">
        <v>40</v>
      </c>
      <c r="D495"/>
      <c r="G495" s="254" t="s">
        <v>116</v>
      </c>
      <c r="H495"/>
      <c r="K495" s="255" t="s">
        <v>40</v>
      </c>
    </row>
    <row r="496" spans="3:11" ht="15">
      <c r="C496" s="254" t="s">
        <v>6</v>
      </c>
      <c r="D496"/>
      <c r="G496" s="255" t="s">
        <v>43</v>
      </c>
      <c r="H496"/>
      <c r="K496" s="256">
        <v>42872</v>
      </c>
    </row>
    <row r="497" spans="3:11" ht="15">
      <c r="C497" s="255" t="s">
        <v>43</v>
      </c>
      <c r="D497"/>
      <c r="G497" s="255" t="s">
        <v>41</v>
      </c>
      <c r="H497"/>
      <c r="K497" s="254" t="s">
        <v>18</v>
      </c>
    </row>
    <row r="498" spans="3:11" ht="15">
      <c r="C498" s="255" t="s">
        <v>41</v>
      </c>
      <c r="D498"/>
      <c r="G498" s="255" t="s">
        <v>40</v>
      </c>
      <c r="H498"/>
      <c r="K498" s="255" t="s">
        <v>43</v>
      </c>
    </row>
    <row r="499" spans="3:11" ht="15">
      <c r="C499" s="255" t="s">
        <v>40</v>
      </c>
      <c r="D499"/>
      <c r="G499" s="254" t="s">
        <v>106</v>
      </c>
      <c r="H499"/>
      <c r="K499" s="255" t="s">
        <v>41</v>
      </c>
    </row>
    <row r="500" spans="3:11" ht="15">
      <c r="C500" s="254" t="s">
        <v>7</v>
      </c>
      <c r="D500"/>
      <c r="G500" s="255" t="s">
        <v>43</v>
      </c>
      <c r="H500"/>
      <c r="K500" s="255" t="s">
        <v>40</v>
      </c>
    </row>
    <row r="501" spans="3:11" ht="15">
      <c r="C501" s="255" t="s">
        <v>43</v>
      </c>
      <c r="D501"/>
      <c r="G501" s="255" t="s">
        <v>41</v>
      </c>
      <c r="H501"/>
      <c r="K501" s="254" t="s">
        <v>19</v>
      </c>
    </row>
    <row r="502" spans="3:11" ht="15">
      <c r="C502" s="255" t="s">
        <v>41</v>
      </c>
      <c r="D502"/>
      <c r="G502" s="255" t="s">
        <v>40</v>
      </c>
      <c r="H502"/>
      <c r="K502" s="255" t="s">
        <v>43</v>
      </c>
    </row>
    <row r="503" spans="3:11" ht="15">
      <c r="C503" s="255" t="s">
        <v>40</v>
      </c>
      <c r="D503"/>
      <c r="G503" s="256">
        <v>42836</v>
      </c>
      <c r="H503"/>
      <c r="K503" s="255" t="s">
        <v>41</v>
      </c>
    </row>
    <row r="504" spans="3:11" ht="15">
      <c r="C504" s="254" t="s">
        <v>8</v>
      </c>
      <c r="D504"/>
      <c r="G504" s="254" t="s">
        <v>115</v>
      </c>
      <c r="H504"/>
      <c r="K504" s="255" t="s">
        <v>40</v>
      </c>
    </row>
    <row r="505" spans="3:11" ht="15">
      <c r="C505" s="255" t="s">
        <v>43</v>
      </c>
      <c r="D505"/>
      <c r="G505" s="255" t="s">
        <v>43</v>
      </c>
      <c r="H505"/>
      <c r="K505" s="254" t="s">
        <v>106</v>
      </c>
    </row>
    <row r="506" spans="3:11" ht="15">
      <c r="C506" s="255" t="s">
        <v>41</v>
      </c>
      <c r="D506"/>
      <c r="G506" s="255" t="s">
        <v>41</v>
      </c>
      <c r="H506"/>
      <c r="K506" s="255" t="s">
        <v>43</v>
      </c>
    </row>
    <row r="507" spans="3:11" ht="15">
      <c r="C507" s="255" t="s">
        <v>40</v>
      </c>
      <c r="D507"/>
      <c r="G507" s="255" t="s">
        <v>40</v>
      </c>
      <c r="H507"/>
      <c r="K507" s="255" t="s">
        <v>41</v>
      </c>
    </row>
    <row r="508" spans="3:11" ht="15">
      <c r="C508" s="254" t="s">
        <v>312</v>
      </c>
      <c r="D508"/>
      <c r="G508" s="254" t="s">
        <v>146</v>
      </c>
      <c r="H508"/>
      <c r="K508" s="255" t="s">
        <v>40</v>
      </c>
    </row>
    <row r="509" spans="3:11" ht="15">
      <c r="C509" s="255" t="s">
        <v>43</v>
      </c>
      <c r="D509"/>
      <c r="G509" s="255" t="s">
        <v>43</v>
      </c>
      <c r="H509"/>
      <c r="K509" s="256">
        <v>42873</v>
      </c>
    </row>
    <row r="510" spans="3:11" ht="15">
      <c r="C510" s="255" t="s">
        <v>41</v>
      </c>
      <c r="D510"/>
      <c r="G510" s="255" t="s">
        <v>41</v>
      </c>
      <c r="H510"/>
      <c r="K510" s="254" t="s">
        <v>18</v>
      </c>
    </row>
    <row r="511" spans="3:11" ht="15">
      <c r="C511" s="255" t="s">
        <v>40</v>
      </c>
      <c r="D511"/>
      <c r="G511" s="255" t="s">
        <v>40</v>
      </c>
      <c r="H511"/>
      <c r="K511" s="255" t="s">
        <v>43</v>
      </c>
    </row>
    <row r="512" spans="3:11" ht="15">
      <c r="C512" s="254" t="s">
        <v>9</v>
      </c>
      <c r="D512"/>
      <c r="G512" s="254" t="s">
        <v>147</v>
      </c>
      <c r="H512"/>
      <c r="K512" s="255" t="s">
        <v>41</v>
      </c>
    </row>
    <row r="513" spans="3:11" ht="15">
      <c r="C513" s="255" t="s">
        <v>43</v>
      </c>
      <c r="D513"/>
      <c r="G513" s="255" t="s">
        <v>43</v>
      </c>
      <c r="H513"/>
      <c r="K513" s="255" t="s">
        <v>40</v>
      </c>
    </row>
    <row r="514" spans="3:11" ht="15">
      <c r="C514" s="255" t="s">
        <v>41</v>
      </c>
      <c r="D514"/>
      <c r="G514" s="255" t="s">
        <v>41</v>
      </c>
      <c r="H514"/>
      <c r="K514" s="254" t="s">
        <v>19</v>
      </c>
    </row>
    <row r="515" spans="3:11" ht="15">
      <c r="C515" s="255" t="s">
        <v>40</v>
      </c>
      <c r="D515"/>
      <c r="G515" s="255" t="s">
        <v>40</v>
      </c>
      <c r="H515"/>
      <c r="K515" s="255" t="s">
        <v>43</v>
      </c>
    </row>
    <row r="516" spans="3:11" ht="15">
      <c r="C516" s="254" t="s">
        <v>10</v>
      </c>
      <c r="D516"/>
      <c r="G516" s="254" t="s">
        <v>15</v>
      </c>
      <c r="H516"/>
      <c r="K516" s="255" t="s">
        <v>41</v>
      </c>
    </row>
    <row r="517" spans="3:11" ht="15">
      <c r="C517" s="255" t="s">
        <v>43</v>
      </c>
      <c r="D517"/>
      <c r="G517" s="255" t="s">
        <v>43</v>
      </c>
      <c r="H517"/>
      <c r="K517" s="255" t="s">
        <v>40</v>
      </c>
    </row>
    <row r="518" spans="3:11" ht="15">
      <c r="C518" s="255" t="s">
        <v>41</v>
      </c>
      <c r="D518"/>
      <c r="G518" s="255" t="s">
        <v>41</v>
      </c>
      <c r="H518"/>
      <c r="K518" s="254" t="s">
        <v>106</v>
      </c>
    </row>
    <row r="519" spans="3:11" ht="15">
      <c r="C519" s="255" t="s">
        <v>40</v>
      </c>
      <c r="D519"/>
      <c r="G519" s="255" t="s">
        <v>40</v>
      </c>
      <c r="H519"/>
      <c r="K519" s="255" t="s">
        <v>43</v>
      </c>
    </row>
    <row r="520" spans="3:11" ht="15">
      <c r="C520" s="254" t="s">
        <v>11</v>
      </c>
      <c r="D520"/>
      <c r="G520" s="254" t="s">
        <v>312</v>
      </c>
      <c r="H520"/>
      <c r="K520" s="255" t="s">
        <v>41</v>
      </c>
    </row>
    <row r="521" spans="3:11" ht="15">
      <c r="C521" s="255" t="s">
        <v>43</v>
      </c>
      <c r="D521"/>
      <c r="G521" s="255" t="s">
        <v>43</v>
      </c>
      <c r="H521"/>
      <c r="K521" s="255" t="s">
        <v>40</v>
      </c>
    </row>
    <row r="522" spans="3:11" ht="15">
      <c r="C522" s="255" t="s">
        <v>41</v>
      </c>
      <c r="D522"/>
      <c r="G522" s="255" t="s">
        <v>41</v>
      </c>
      <c r="H522"/>
      <c r="K522" s="256">
        <v>42874</v>
      </c>
    </row>
    <row r="523" spans="3:11" ht="15">
      <c r="C523" s="255" t="s">
        <v>40</v>
      </c>
      <c r="D523"/>
      <c r="G523" s="255" t="s">
        <v>40</v>
      </c>
      <c r="H523"/>
      <c r="K523" s="254" t="s">
        <v>18</v>
      </c>
    </row>
    <row r="524" spans="3:11" ht="15">
      <c r="C524" s="254" t="s">
        <v>12</v>
      </c>
      <c r="D524"/>
      <c r="G524" s="254" t="s">
        <v>16</v>
      </c>
      <c r="H524"/>
      <c r="K524" s="255" t="s">
        <v>43</v>
      </c>
    </row>
    <row r="525" spans="3:11" ht="15">
      <c r="C525" s="255" t="s">
        <v>43</v>
      </c>
      <c r="D525"/>
      <c r="G525" s="255" t="s">
        <v>43</v>
      </c>
      <c r="H525"/>
      <c r="K525" s="255" t="s">
        <v>41</v>
      </c>
    </row>
    <row r="526" spans="3:11" ht="15">
      <c r="C526" s="255" t="s">
        <v>41</v>
      </c>
      <c r="D526"/>
      <c r="G526" s="255" t="s">
        <v>41</v>
      </c>
      <c r="H526"/>
      <c r="K526" s="255" t="s">
        <v>40</v>
      </c>
    </row>
    <row r="527" spans="3:11" ht="15">
      <c r="C527" s="255" t="s">
        <v>40</v>
      </c>
      <c r="D527"/>
      <c r="G527" s="255" t="s">
        <v>40</v>
      </c>
      <c r="H527"/>
      <c r="K527" s="254" t="s">
        <v>19</v>
      </c>
    </row>
    <row r="528" spans="3:11" ht="15">
      <c r="C528" s="254" t="s">
        <v>13</v>
      </c>
      <c r="D528"/>
      <c r="G528" s="254" t="s">
        <v>17</v>
      </c>
      <c r="H528"/>
      <c r="K528" s="255" t="s">
        <v>43</v>
      </c>
    </row>
    <row r="529" spans="3:11" ht="15">
      <c r="C529" s="255" t="s">
        <v>43</v>
      </c>
      <c r="D529"/>
      <c r="G529" s="255" t="s">
        <v>43</v>
      </c>
      <c r="H529"/>
      <c r="K529" s="255" t="s">
        <v>41</v>
      </c>
    </row>
    <row r="530" spans="3:11" ht="15">
      <c r="C530" s="255" t="s">
        <v>41</v>
      </c>
      <c r="D530"/>
      <c r="G530" s="255" t="s">
        <v>41</v>
      </c>
      <c r="H530"/>
      <c r="K530" s="255" t="s">
        <v>40</v>
      </c>
    </row>
    <row r="531" spans="3:11" ht="15">
      <c r="C531" s="255" t="s">
        <v>40</v>
      </c>
      <c r="D531"/>
      <c r="G531" s="255" t="s">
        <v>40</v>
      </c>
      <c r="H531"/>
      <c r="K531" s="254" t="s">
        <v>106</v>
      </c>
    </row>
    <row r="532" spans="3:11" ht="15">
      <c r="C532" s="254" t="s">
        <v>14</v>
      </c>
      <c r="D532"/>
      <c r="G532" s="254" t="s">
        <v>145</v>
      </c>
      <c r="H532"/>
      <c r="K532" s="255" t="s">
        <v>43</v>
      </c>
    </row>
    <row r="533" spans="3:11" ht="15">
      <c r="C533" s="255" t="s">
        <v>43</v>
      </c>
      <c r="D533"/>
      <c r="G533" s="255" t="s">
        <v>43</v>
      </c>
      <c r="H533"/>
      <c r="K533" s="255" t="s">
        <v>41</v>
      </c>
    </row>
    <row r="534" spans="3:11" ht="15">
      <c r="C534" s="255" t="s">
        <v>41</v>
      </c>
      <c r="D534"/>
      <c r="G534" s="255" t="s">
        <v>41</v>
      </c>
      <c r="H534"/>
      <c r="K534" s="255" t="s">
        <v>40</v>
      </c>
    </row>
    <row r="535" spans="3:11" ht="15">
      <c r="C535" s="255" t="s">
        <v>40</v>
      </c>
      <c r="D535"/>
      <c r="G535" s="255" t="s">
        <v>40</v>
      </c>
      <c r="H535"/>
      <c r="K535" s="256">
        <v>42875</v>
      </c>
    </row>
    <row r="536" spans="3:11" ht="15">
      <c r="C536" s="254" t="s">
        <v>106</v>
      </c>
      <c r="D536"/>
      <c r="G536" s="254" t="s">
        <v>116</v>
      </c>
      <c r="H536"/>
      <c r="K536" s="254" t="s">
        <v>18</v>
      </c>
    </row>
    <row r="537" spans="3:11" ht="15">
      <c r="C537" s="255" t="s">
        <v>43</v>
      </c>
      <c r="D537"/>
      <c r="G537" s="255" t="s">
        <v>43</v>
      </c>
      <c r="H537"/>
      <c r="K537" s="255" t="s">
        <v>43</v>
      </c>
    </row>
    <row r="538" spans="3:11" ht="15">
      <c r="C538" s="255" t="s">
        <v>41</v>
      </c>
      <c r="D538"/>
      <c r="G538" s="255" t="s">
        <v>41</v>
      </c>
      <c r="H538"/>
      <c r="K538" s="255" t="s">
        <v>41</v>
      </c>
    </row>
    <row r="539" spans="3:11" ht="15">
      <c r="C539" s="255" t="s">
        <v>40</v>
      </c>
      <c r="D539"/>
      <c r="G539" s="255" t="s">
        <v>40</v>
      </c>
      <c r="H539"/>
      <c r="K539" s="255" t="s">
        <v>40</v>
      </c>
    </row>
    <row r="540" spans="3:11" ht="15">
      <c r="C540" s="256">
        <v>42834</v>
      </c>
      <c r="D540"/>
      <c r="G540" s="254" t="s">
        <v>106</v>
      </c>
      <c r="H540"/>
      <c r="K540" s="254" t="s">
        <v>19</v>
      </c>
    </row>
    <row r="541" spans="3:11" ht="15">
      <c r="C541" s="254" t="s">
        <v>4</v>
      </c>
      <c r="D541"/>
      <c r="G541" s="255" t="s">
        <v>43</v>
      </c>
      <c r="H541"/>
      <c r="K541" s="255" t="s">
        <v>43</v>
      </c>
    </row>
    <row r="542" spans="3:11" ht="15">
      <c r="C542" s="255" t="s">
        <v>43</v>
      </c>
      <c r="D542"/>
      <c r="G542" s="255" t="s">
        <v>41</v>
      </c>
      <c r="H542"/>
      <c r="K542" s="255" t="s">
        <v>41</v>
      </c>
    </row>
    <row r="543" spans="3:11" ht="15">
      <c r="C543" s="255" t="s">
        <v>41</v>
      </c>
      <c r="D543"/>
      <c r="G543" s="255" t="s">
        <v>40</v>
      </c>
      <c r="H543"/>
      <c r="K543" s="255" t="s">
        <v>40</v>
      </c>
    </row>
    <row r="544" spans="3:11" ht="15">
      <c r="C544" s="255" t="s">
        <v>40</v>
      </c>
      <c r="D544"/>
      <c r="G544" s="256">
        <v>42837</v>
      </c>
      <c r="H544"/>
      <c r="K544" s="254" t="s">
        <v>106</v>
      </c>
    </row>
    <row r="545" spans="3:11" ht="15">
      <c r="C545" s="254" t="s">
        <v>5</v>
      </c>
      <c r="D545"/>
      <c r="G545" s="254" t="s">
        <v>115</v>
      </c>
      <c r="H545"/>
      <c r="K545" s="255" t="s">
        <v>43</v>
      </c>
    </row>
    <row r="546" spans="3:11" ht="15">
      <c r="C546" s="255" t="s">
        <v>43</v>
      </c>
      <c r="D546"/>
      <c r="G546" s="255" t="s">
        <v>43</v>
      </c>
      <c r="H546"/>
      <c r="K546" s="255" t="s">
        <v>41</v>
      </c>
    </row>
    <row r="547" spans="3:11" ht="15">
      <c r="C547" s="255" t="s">
        <v>41</v>
      </c>
      <c r="D547"/>
      <c r="G547" s="255" t="s">
        <v>41</v>
      </c>
      <c r="H547"/>
      <c r="K547" s="255" t="s">
        <v>40</v>
      </c>
    </row>
    <row r="548" spans="3:11" ht="15">
      <c r="C548" s="255" t="s">
        <v>40</v>
      </c>
      <c r="D548"/>
      <c r="G548" s="255" t="s">
        <v>40</v>
      </c>
      <c r="H548"/>
      <c r="K548" s="256">
        <v>42876</v>
      </c>
    </row>
    <row r="549" spans="3:11" ht="15">
      <c r="C549" s="254" t="s">
        <v>6</v>
      </c>
      <c r="D549"/>
      <c r="G549" s="254" t="s">
        <v>146</v>
      </c>
      <c r="H549"/>
      <c r="K549" s="254" t="s">
        <v>18</v>
      </c>
    </row>
    <row r="550" spans="3:11" ht="15">
      <c r="C550" s="255" t="s">
        <v>43</v>
      </c>
      <c r="D550"/>
      <c r="G550" s="255" t="s">
        <v>43</v>
      </c>
      <c r="H550"/>
      <c r="K550" s="255" t="s">
        <v>43</v>
      </c>
    </row>
    <row r="551" spans="3:11" ht="15">
      <c r="C551" s="255" t="s">
        <v>41</v>
      </c>
      <c r="D551"/>
      <c r="G551" s="255" t="s">
        <v>41</v>
      </c>
      <c r="H551"/>
      <c r="K551" s="255" t="s">
        <v>41</v>
      </c>
    </row>
    <row r="552" spans="3:11" ht="15">
      <c r="C552" s="255" t="s">
        <v>40</v>
      </c>
      <c r="D552"/>
      <c r="G552" s="255" t="s">
        <v>40</v>
      </c>
      <c r="H552"/>
      <c r="K552" s="255" t="s">
        <v>40</v>
      </c>
    </row>
    <row r="553" spans="3:11" ht="15">
      <c r="C553" s="254" t="s">
        <v>7</v>
      </c>
      <c r="D553"/>
      <c r="G553" s="254" t="s">
        <v>147</v>
      </c>
      <c r="H553"/>
      <c r="K553" s="254" t="s">
        <v>19</v>
      </c>
    </row>
    <row r="554" spans="3:11" ht="15">
      <c r="C554" s="255" t="s">
        <v>43</v>
      </c>
      <c r="D554"/>
      <c r="G554" s="255" t="s">
        <v>43</v>
      </c>
      <c r="H554"/>
      <c r="K554" s="255" t="s">
        <v>43</v>
      </c>
    </row>
    <row r="555" spans="3:11" ht="15">
      <c r="C555" s="255" t="s">
        <v>41</v>
      </c>
      <c r="D555"/>
      <c r="G555" s="255" t="s">
        <v>41</v>
      </c>
      <c r="H555"/>
      <c r="K555" s="255" t="s">
        <v>41</v>
      </c>
    </row>
    <row r="556" spans="3:11" ht="15">
      <c r="C556" s="255" t="s">
        <v>40</v>
      </c>
      <c r="D556"/>
      <c r="G556" s="255" t="s">
        <v>40</v>
      </c>
      <c r="H556"/>
      <c r="K556" s="255" t="s">
        <v>40</v>
      </c>
    </row>
    <row r="557" spans="3:11" ht="15">
      <c r="C557" s="254" t="s">
        <v>8</v>
      </c>
      <c r="D557"/>
      <c r="G557" s="254" t="s">
        <v>15</v>
      </c>
      <c r="H557"/>
      <c r="K557" s="254" t="s">
        <v>106</v>
      </c>
    </row>
    <row r="558" spans="3:11" ht="15">
      <c r="C558" s="255" t="s">
        <v>43</v>
      </c>
      <c r="D558"/>
      <c r="G558" s="255" t="s">
        <v>43</v>
      </c>
      <c r="H558"/>
      <c r="K558" s="255" t="s">
        <v>43</v>
      </c>
    </row>
    <row r="559" spans="3:11" ht="15">
      <c r="C559" s="255" t="s">
        <v>41</v>
      </c>
      <c r="D559"/>
      <c r="G559" s="255" t="s">
        <v>41</v>
      </c>
      <c r="H559"/>
      <c r="K559" s="255" t="s">
        <v>41</v>
      </c>
    </row>
    <row r="560" spans="3:11" ht="15">
      <c r="C560" s="255" t="s">
        <v>40</v>
      </c>
      <c r="D560"/>
      <c r="G560" s="255" t="s">
        <v>40</v>
      </c>
      <c r="H560"/>
      <c r="K560" s="255" t="s">
        <v>40</v>
      </c>
    </row>
    <row r="561" spans="3:11" ht="15">
      <c r="C561" s="254" t="s">
        <v>312</v>
      </c>
      <c r="D561"/>
      <c r="G561" s="254" t="s">
        <v>312</v>
      </c>
      <c r="H561"/>
      <c r="K561" s="235">
        <v>21</v>
      </c>
    </row>
    <row r="562" spans="3:11" ht="15">
      <c r="C562" s="255" t="s">
        <v>43</v>
      </c>
      <c r="D562"/>
      <c r="G562" s="255" t="s">
        <v>43</v>
      </c>
      <c r="H562"/>
      <c r="K562" s="254" t="s">
        <v>18</v>
      </c>
    </row>
    <row r="563" spans="3:11" ht="15">
      <c r="C563" s="255" t="s">
        <v>41</v>
      </c>
      <c r="D563"/>
      <c r="G563" s="255" t="s">
        <v>41</v>
      </c>
      <c r="H563"/>
      <c r="K563" s="255" t="s">
        <v>43</v>
      </c>
    </row>
    <row r="564" spans="3:11" ht="15">
      <c r="C564" s="255" t="s">
        <v>40</v>
      </c>
      <c r="D564"/>
      <c r="G564" s="255" t="s">
        <v>40</v>
      </c>
      <c r="H564"/>
      <c r="K564" s="255" t="s">
        <v>41</v>
      </c>
    </row>
    <row r="565" spans="3:11" ht="15">
      <c r="C565" s="254" t="s">
        <v>9</v>
      </c>
      <c r="D565"/>
      <c r="G565" s="254" t="s">
        <v>16</v>
      </c>
      <c r="H565"/>
      <c r="K565" s="255" t="s">
        <v>40</v>
      </c>
    </row>
    <row r="566" spans="3:11" ht="15">
      <c r="C566" s="255" t="s">
        <v>43</v>
      </c>
      <c r="D566"/>
      <c r="G566" s="255" t="s">
        <v>43</v>
      </c>
      <c r="H566"/>
      <c r="K566" s="254" t="s">
        <v>19</v>
      </c>
    </row>
    <row r="567" spans="3:11" ht="15">
      <c r="C567" s="255" t="s">
        <v>41</v>
      </c>
      <c r="D567"/>
      <c r="G567" s="255" t="s">
        <v>41</v>
      </c>
      <c r="H567"/>
      <c r="K567" s="255" t="s">
        <v>43</v>
      </c>
    </row>
    <row r="568" spans="3:11" ht="15">
      <c r="C568" s="255" t="s">
        <v>40</v>
      </c>
      <c r="D568"/>
      <c r="G568" s="255" t="s">
        <v>40</v>
      </c>
      <c r="H568"/>
      <c r="K568" s="255" t="s">
        <v>41</v>
      </c>
    </row>
    <row r="569" spans="3:11" ht="15">
      <c r="C569" s="254" t="s">
        <v>10</v>
      </c>
      <c r="D569"/>
      <c r="G569" s="254" t="s">
        <v>17</v>
      </c>
      <c r="H569"/>
      <c r="K569" s="255" t="s">
        <v>40</v>
      </c>
    </row>
    <row r="570" spans="3:11" ht="15">
      <c r="C570" s="255" t="s">
        <v>43</v>
      </c>
      <c r="D570"/>
      <c r="G570" s="255" t="s">
        <v>43</v>
      </c>
      <c r="H570"/>
      <c r="K570" s="254" t="s">
        <v>106</v>
      </c>
    </row>
    <row r="571" spans="3:11" ht="15">
      <c r="C571" s="255" t="s">
        <v>41</v>
      </c>
      <c r="D571"/>
      <c r="G571" s="255" t="s">
        <v>41</v>
      </c>
      <c r="H571"/>
      <c r="K571" s="255" t="s">
        <v>43</v>
      </c>
    </row>
    <row r="572" spans="3:11" ht="15">
      <c r="C572" s="255" t="s">
        <v>40</v>
      </c>
      <c r="D572"/>
      <c r="G572" s="255" t="s">
        <v>40</v>
      </c>
      <c r="H572"/>
      <c r="K572" s="255" t="s">
        <v>41</v>
      </c>
    </row>
    <row r="573" spans="3:11" ht="15">
      <c r="C573" s="254" t="s">
        <v>11</v>
      </c>
      <c r="D573"/>
      <c r="G573" s="254" t="s">
        <v>145</v>
      </c>
      <c r="H573"/>
      <c r="K573" s="255" t="s">
        <v>40</v>
      </c>
    </row>
    <row r="574" spans="3:11" ht="15">
      <c r="C574" s="255" t="s">
        <v>43</v>
      </c>
      <c r="D574"/>
      <c r="G574" s="255" t="s">
        <v>43</v>
      </c>
      <c r="H574"/>
      <c r="K574" s="235">
        <v>22</v>
      </c>
    </row>
    <row r="575" spans="3:11" ht="15">
      <c r="C575" s="255" t="s">
        <v>41</v>
      </c>
      <c r="D575"/>
      <c r="G575" s="255" t="s">
        <v>41</v>
      </c>
      <c r="H575"/>
      <c r="K575" s="254" t="s">
        <v>18</v>
      </c>
    </row>
    <row r="576" spans="3:11" ht="15">
      <c r="C576" s="255" t="s">
        <v>40</v>
      </c>
      <c r="D576"/>
      <c r="G576" s="255" t="s">
        <v>40</v>
      </c>
      <c r="H576"/>
      <c r="K576" s="255" t="s">
        <v>43</v>
      </c>
    </row>
    <row r="577" spans="3:11" ht="15">
      <c r="C577" s="254" t="s">
        <v>12</v>
      </c>
      <c r="D577"/>
      <c r="G577" s="254" t="s">
        <v>116</v>
      </c>
      <c r="H577"/>
      <c r="K577" s="255" t="s">
        <v>41</v>
      </c>
    </row>
    <row r="578" spans="3:11" ht="15">
      <c r="C578" s="255" t="s">
        <v>43</v>
      </c>
      <c r="D578"/>
      <c r="G578" s="255" t="s">
        <v>43</v>
      </c>
      <c r="H578"/>
      <c r="K578" s="255" t="s">
        <v>40</v>
      </c>
    </row>
    <row r="579" spans="3:11" ht="15">
      <c r="C579" s="255" t="s">
        <v>41</v>
      </c>
      <c r="D579"/>
      <c r="G579" s="255" t="s">
        <v>41</v>
      </c>
      <c r="H579"/>
      <c r="K579" s="254" t="s">
        <v>19</v>
      </c>
    </row>
    <row r="580" spans="3:11" ht="15">
      <c r="C580" s="255" t="s">
        <v>40</v>
      </c>
      <c r="D580"/>
      <c r="G580" s="255" t="s">
        <v>40</v>
      </c>
      <c r="H580"/>
      <c r="K580" s="255" t="s">
        <v>43</v>
      </c>
    </row>
    <row r="581" spans="3:11" ht="15">
      <c r="C581" s="254" t="s">
        <v>13</v>
      </c>
      <c r="D581"/>
      <c r="G581" s="254" t="s">
        <v>106</v>
      </c>
      <c r="H581"/>
      <c r="K581" s="255" t="s">
        <v>41</v>
      </c>
    </row>
    <row r="582" spans="3:11" ht="15">
      <c r="C582" s="255" t="s">
        <v>43</v>
      </c>
      <c r="D582"/>
      <c r="G582" s="255" t="s">
        <v>43</v>
      </c>
      <c r="H582"/>
      <c r="K582" s="255" t="s">
        <v>40</v>
      </c>
    </row>
    <row r="583" spans="3:11" ht="15">
      <c r="C583" s="255" t="s">
        <v>41</v>
      </c>
      <c r="D583"/>
      <c r="G583" s="255" t="s">
        <v>41</v>
      </c>
      <c r="H583"/>
      <c r="K583" s="254" t="s">
        <v>106</v>
      </c>
    </row>
    <row r="584" spans="3:11" ht="15">
      <c r="C584" s="255" t="s">
        <v>40</v>
      </c>
      <c r="D584"/>
      <c r="G584" s="255" t="s">
        <v>40</v>
      </c>
      <c r="H584"/>
      <c r="K584" s="255" t="s">
        <v>43</v>
      </c>
    </row>
    <row r="585" spans="3:11" ht="15">
      <c r="C585" s="254" t="s">
        <v>14</v>
      </c>
      <c r="D585"/>
      <c r="G585" s="256">
        <v>42838</v>
      </c>
      <c r="H585"/>
      <c r="K585" s="255" t="s">
        <v>41</v>
      </c>
    </row>
    <row r="586" spans="3:11" ht="15">
      <c r="C586" s="255" t="s">
        <v>43</v>
      </c>
      <c r="D586"/>
      <c r="G586" s="254" t="s">
        <v>115</v>
      </c>
      <c r="H586"/>
      <c r="K586" s="255" t="s">
        <v>40</v>
      </c>
    </row>
    <row r="587" spans="3:11" ht="15">
      <c r="C587" s="255" t="s">
        <v>41</v>
      </c>
      <c r="D587"/>
      <c r="G587" s="255" t="s">
        <v>43</v>
      </c>
      <c r="H587"/>
      <c r="K587" s="233" t="s">
        <v>114</v>
      </c>
    </row>
    <row r="588" spans="3:11" ht="15">
      <c r="C588" s="255" t="s">
        <v>40</v>
      </c>
      <c r="D588"/>
      <c r="G588" s="255" t="s">
        <v>41</v>
      </c>
      <c r="H588"/>
      <c r="K588" s="254" t="s">
        <v>18</v>
      </c>
    </row>
    <row r="589" spans="3:11" ht="15">
      <c r="C589" s="254" t="s">
        <v>106</v>
      </c>
      <c r="D589"/>
      <c r="G589" s="255" t="s">
        <v>40</v>
      </c>
      <c r="H589"/>
      <c r="K589" s="255" t="s">
        <v>43</v>
      </c>
    </row>
    <row r="590" spans="3:11" ht="15">
      <c r="C590" s="255" t="s">
        <v>43</v>
      </c>
      <c r="D590"/>
      <c r="G590" s="254" t="s">
        <v>146</v>
      </c>
      <c r="H590"/>
      <c r="K590" s="255" t="s">
        <v>41</v>
      </c>
    </row>
    <row r="591" spans="3:11" ht="15">
      <c r="C591" s="255" t="s">
        <v>41</v>
      </c>
      <c r="D591"/>
      <c r="G591" s="255" t="s">
        <v>43</v>
      </c>
      <c r="H591"/>
      <c r="K591" s="255" t="s">
        <v>40</v>
      </c>
    </row>
    <row r="592" spans="3:11" ht="15">
      <c r="C592" s="255" t="s">
        <v>40</v>
      </c>
      <c r="D592"/>
      <c r="G592" s="255" t="s">
        <v>41</v>
      </c>
      <c r="H592"/>
      <c r="K592" s="254" t="s">
        <v>19</v>
      </c>
    </row>
    <row r="593" spans="3:11" ht="15">
      <c r="C593" s="235">
        <v>15</v>
      </c>
      <c r="D593"/>
      <c r="G593" s="255" t="s">
        <v>40</v>
      </c>
      <c r="H593"/>
      <c r="K593" s="255" t="s">
        <v>43</v>
      </c>
    </row>
    <row r="594" spans="3:11" ht="15">
      <c r="C594" s="256">
        <v>42835</v>
      </c>
      <c r="D594"/>
      <c r="G594" s="254" t="s">
        <v>147</v>
      </c>
      <c r="H594"/>
      <c r="K594" s="255" t="s">
        <v>41</v>
      </c>
    </row>
    <row r="595" spans="3:11" ht="15">
      <c r="C595" s="254" t="s">
        <v>4</v>
      </c>
      <c r="D595"/>
      <c r="G595" s="255" t="s">
        <v>43</v>
      </c>
      <c r="H595"/>
      <c r="K595" s="255" t="s">
        <v>40</v>
      </c>
    </row>
    <row r="596" spans="3:11" ht="15">
      <c r="C596" s="255" t="s">
        <v>43</v>
      </c>
      <c r="D596"/>
      <c r="G596" s="255" t="s">
        <v>41</v>
      </c>
      <c r="H596"/>
      <c r="K596" s="254" t="s">
        <v>106</v>
      </c>
    </row>
    <row r="597" spans="3:11" ht="15">
      <c r="C597" s="255" t="s">
        <v>41</v>
      </c>
      <c r="D597"/>
      <c r="G597" s="255" t="s">
        <v>40</v>
      </c>
      <c r="H597"/>
      <c r="K597" s="255" t="s">
        <v>43</v>
      </c>
    </row>
    <row r="598" spans="3:11" ht="15">
      <c r="C598" s="255" t="s">
        <v>40</v>
      </c>
      <c r="D598"/>
      <c r="G598" s="254" t="s">
        <v>15</v>
      </c>
      <c r="H598"/>
      <c r="K598" s="255" t="s">
        <v>41</v>
      </c>
    </row>
    <row r="599" spans="3:11" ht="15">
      <c r="C599" s="254" t="s">
        <v>5</v>
      </c>
      <c r="D599"/>
      <c r="G599" s="255" t="s">
        <v>43</v>
      </c>
      <c r="H599"/>
      <c r="K599" s="255" t="s">
        <v>40</v>
      </c>
    </row>
    <row r="600" spans="3:11" ht="15">
      <c r="C600" s="255" t="s">
        <v>43</v>
      </c>
      <c r="D600"/>
      <c r="G600" s="255" t="s">
        <v>41</v>
      </c>
      <c r="H600"/>
      <c r="K600" s="233" t="s">
        <v>318</v>
      </c>
    </row>
    <row r="601" spans="3:11" ht="15">
      <c r="C601" s="255" t="s">
        <v>41</v>
      </c>
      <c r="D601"/>
      <c r="G601" s="255" t="s">
        <v>40</v>
      </c>
      <c r="H601"/>
      <c r="K601" s="254" t="s">
        <v>18</v>
      </c>
    </row>
    <row r="602" spans="3:11" ht="15">
      <c r="C602" s="255" t="s">
        <v>40</v>
      </c>
      <c r="D602"/>
      <c r="G602" s="254" t="s">
        <v>312</v>
      </c>
      <c r="H602"/>
      <c r="K602" s="255" t="s">
        <v>43</v>
      </c>
    </row>
    <row r="603" spans="3:11" ht="15">
      <c r="C603" s="254" t="s">
        <v>6</v>
      </c>
      <c r="D603"/>
      <c r="G603" s="255" t="s">
        <v>43</v>
      </c>
      <c r="H603"/>
      <c r="K603" s="255" t="s">
        <v>41</v>
      </c>
    </row>
    <row r="604" spans="3:11" ht="15">
      <c r="C604" s="255" t="s">
        <v>43</v>
      </c>
      <c r="D604"/>
      <c r="G604" s="255" t="s">
        <v>41</v>
      </c>
      <c r="H604"/>
      <c r="K604" s="255" t="s">
        <v>40</v>
      </c>
    </row>
    <row r="605" spans="3:11" ht="15">
      <c r="C605" s="255" t="s">
        <v>41</v>
      </c>
      <c r="D605"/>
      <c r="G605" s="255" t="s">
        <v>40</v>
      </c>
      <c r="H605"/>
      <c r="K605" s="254" t="s">
        <v>19</v>
      </c>
    </row>
    <row r="606" spans="3:11" ht="15">
      <c r="C606" s="255" t="s">
        <v>40</v>
      </c>
      <c r="D606"/>
      <c r="G606" s="254" t="s">
        <v>16</v>
      </c>
      <c r="H606"/>
      <c r="K606" s="255" t="s">
        <v>43</v>
      </c>
    </row>
    <row r="607" spans="3:11" ht="15">
      <c r="C607" s="254" t="s">
        <v>7</v>
      </c>
      <c r="D607"/>
      <c r="G607" s="255" t="s">
        <v>43</v>
      </c>
      <c r="H607"/>
      <c r="K607" s="255" t="s">
        <v>41</v>
      </c>
    </row>
    <row r="608" spans="3:11" ht="15">
      <c r="C608" s="255" t="s">
        <v>43</v>
      </c>
      <c r="D608"/>
      <c r="G608" s="255" t="s">
        <v>41</v>
      </c>
      <c r="H608"/>
      <c r="K608" s="255" t="s">
        <v>40</v>
      </c>
    </row>
    <row r="609" spans="3:11" ht="15">
      <c r="C609" s="255" t="s">
        <v>41</v>
      </c>
      <c r="D609"/>
      <c r="G609" s="255" t="s">
        <v>40</v>
      </c>
      <c r="H609"/>
      <c r="K609" s="254" t="s">
        <v>106</v>
      </c>
    </row>
    <row r="610" spans="3:11" ht="15">
      <c r="C610" s="255" t="s">
        <v>40</v>
      </c>
      <c r="D610"/>
      <c r="G610" s="254" t="s">
        <v>17</v>
      </c>
      <c r="H610"/>
      <c r="K610" s="255" t="s">
        <v>43</v>
      </c>
    </row>
    <row r="611" spans="3:11" ht="15">
      <c r="C611" s="254" t="s">
        <v>8</v>
      </c>
      <c r="D611"/>
      <c r="G611" s="255" t="s">
        <v>43</v>
      </c>
      <c r="H611"/>
      <c r="K611" s="255" t="s">
        <v>41</v>
      </c>
    </row>
    <row r="612" spans="3:11" ht="15">
      <c r="C612" s="255" t="s">
        <v>43</v>
      </c>
      <c r="D612"/>
      <c r="G612" s="255" t="s">
        <v>41</v>
      </c>
      <c r="H612"/>
      <c r="K612" s="255" t="s">
        <v>40</v>
      </c>
    </row>
    <row r="613" spans="3:11" ht="15">
      <c r="C613" s="255" t="s">
        <v>41</v>
      </c>
      <c r="D613"/>
      <c r="G613" s="255" t="s">
        <v>40</v>
      </c>
      <c r="H613"/>
      <c r="K613" s="231">
        <v>2018</v>
      </c>
    </row>
    <row r="614" spans="3:11" ht="15">
      <c r="C614" s="255" t="s">
        <v>40</v>
      </c>
      <c r="D614"/>
      <c r="G614" s="254" t="s">
        <v>145</v>
      </c>
      <c r="H614"/>
      <c r="K614" s="254" t="s">
        <v>18</v>
      </c>
    </row>
    <row r="615" spans="3:11" ht="15">
      <c r="C615" s="254" t="s">
        <v>312</v>
      </c>
      <c r="D615"/>
      <c r="G615" s="255" t="s">
        <v>43</v>
      </c>
      <c r="H615"/>
      <c r="K615" s="255" t="s">
        <v>43</v>
      </c>
    </row>
    <row r="616" spans="3:11" ht="15">
      <c r="C616" s="255" t="s">
        <v>43</v>
      </c>
      <c r="D616"/>
      <c r="G616" s="255" t="s">
        <v>41</v>
      </c>
      <c r="H616"/>
      <c r="K616" s="255" t="s">
        <v>41</v>
      </c>
    </row>
    <row r="617" spans="3:11" ht="15">
      <c r="C617" s="255" t="s">
        <v>41</v>
      </c>
      <c r="D617"/>
      <c r="G617" s="255" t="s">
        <v>40</v>
      </c>
      <c r="H617"/>
      <c r="K617" s="255" t="s">
        <v>40</v>
      </c>
    </row>
    <row r="618" spans="3:11" ht="15">
      <c r="C618" s="255" t="s">
        <v>40</v>
      </c>
      <c r="D618"/>
      <c r="G618" s="254" t="s">
        <v>116</v>
      </c>
      <c r="H618"/>
      <c r="K618" s="254" t="s">
        <v>19</v>
      </c>
    </row>
    <row r="619" spans="3:11" ht="15">
      <c r="C619" s="254" t="s">
        <v>9</v>
      </c>
      <c r="D619"/>
      <c r="G619" s="255" t="s">
        <v>43</v>
      </c>
      <c r="H619"/>
      <c r="K619" s="255" t="s">
        <v>43</v>
      </c>
    </row>
    <row r="620" spans="3:11" ht="15">
      <c r="C620" s="255" t="s">
        <v>43</v>
      </c>
      <c r="D620"/>
      <c r="G620" s="255" t="s">
        <v>41</v>
      </c>
      <c r="H620"/>
      <c r="K620" s="255" t="s">
        <v>41</v>
      </c>
    </row>
    <row r="621" spans="3:11" ht="15">
      <c r="C621" s="255" t="s">
        <v>41</v>
      </c>
      <c r="D621"/>
      <c r="G621" s="255" t="s">
        <v>40</v>
      </c>
      <c r="H621"/>
      <c r="K621" s="255" t="s">
        <v>40</v>
      </c>
    </row>
    <row r="622" spans="3:11" ht="15">
      <c r="C622" s="255" t="s">
        <v>40</v>
      </c>
      <c r="D622"/>
      <c r="G622" s="254" t="s">
        <v>106</v>
      </c>
      <c r="H622"/>
      <c r="K622" s="254" t="s">
        <v>106</v>
      </c>
    </row>
    <row r="623" spans="3:11" ht="15">
      <c r="C623" s="254" t="s">
        <v>10</v>
      </c>
      <c r="D623"/>
      <c r="G623" s="255" t="s">
        <v>43</v>
      </c>
      <c r="H623"/>
      <c r="K623" s="255" t="s">
        <v>43</v>
      </c>
    </row>
    <row r="624" spans="3:11" ht="15">
      <c r="C624" s="255" t="s">
        <v>43</v>
      </c>
      <c r="D624"/>
      <c r="G624" s="255" t="s">
        <v>41</v>
      </c>
      <c r="H624"/>
      <c r="K624" s="255" t="s">
        <v>41</v>
      </c>
    </row>
    <row r="625" spans="3:11" ht="15">
      <c r="C625" s="255" t="s">
        <v>41</v>
      </c>
      <c r="D625"/>
      <c r="G625" s="255" t="s">
        <v>40</v>
      </c>
      <c r="H625"/>
      <c r="K625" s="255" t="s">
        <v>40</v>
      </c>
    </row>
    <row r="626" spans="3:11" ht="15">
      <c r="C626" s="255" t="s">
        <v>40</v>
      </c>
      <c r="D626"/>
      <c r="G626" s="256">
        <v>42839</v>
      </c>
      <c r="H626"/>
      <c r="K626" s="231">
        <v>2019</v>
      </c>
    </row>
    <row r="627" spans="3:11" ht="15">
      <c r="C627" s="254" t="s">
        <v>11</v>
      </c>
      <c r="D627"/>
      <c r="G627" s="254" t="s">
        <v>115</v>
      </c>
      <c r="H627"/>
      <c r="K627" s="254" t="s">
        <v>18</v>
      </c>
    </row>
    <row r="628" spans="3:11" ht="15">
      <c r="C628" s="255" t="s">
        <v>43</v>
      </c>
      <c r="D628"/>
      <c r="G628" s="255" t="s">
        <v>43</v>
      </c>
      <c r="H628"/>
      <c r="K628" s="255" t="s">
        <v>43</v>
      </c>
    </row>
    <row r="629" spans="3:11" ht="15">
      <c r="C629" s="255" t="s">
        <v>41</v>
      </c>
      <c r="D629"/>
      <c r="G629" s="255" t="s">
        <v>41</v>
      </c>
      <c r="H629"/>
      <c r="K629" s="255" t="s">
        <v>41</v>
      </c>
    </row>
    <row r="630" spans="3:11" ht="15">
      <c r="C630" s="255" t="s">
        <v>40</v>
      </c>
      <c r="D630"/>
      <c r="G630" s="255" t="s">
        <v>40</v>
      </c>
      <c r="H630"/>
      <c r="K630" s="255" t="s">
        <v>40</v>
      </c>
    </row>
    <row r="631" spans="3:11" ht="15">
      <c r="C631" s="254" t="s">
        <v>12</v>
      </c>
      <c r="D631"/>
      <c r="G631" s="254" t="s">
        <v>146</v>
      </c>
      <c r="H631"/>
      <c r="K631" s="254" t="s">
        <v>19</v>
      </c>
    </row>
    <row r="632" spans="3:11" ht="15">
      <c r="C632" s="255" t="s">
        <v>43</v>
      </c>
      <c r="D632"/>
      <c r="G632" s="255" t="s">
        <v>43</v>
      </c>
      <c r="H632"/>
      <c r="K632" s="255" t="s">
        <v>43</v>
      </c>
    </row>
    <row r="633" spans="3:11" ht="15">
      <c r="C633" s="255" t="s">
        <v>41</v>
      </c>
      <c r="D633"/>
      <c r="G633" s="255" t="s">
        <v>41</v>
      </c>
      <c r="H633"/>
      <c r="K633" s="255" t="s">
        <v>41</v>
      </c>
    </row>
    <row r="634" spans="3:11" ht="15">
      <c r="C634" s="255" t="s">
        <v>40</v>
      </c>
      <c r="D634"/>
      <c r="G634" s="255" t="s">
        <v>40</v>
      </c>
      <c r="H634"/>
      <c r="K634" s="255" t="s">
        <v>40</v>
      </c>
    </row>
    <row r="635" spans="3:11" ht="15">
      <c r="C635" s="254" t="s">
        <v>13</v>
      </c>
      <c r="D635"/>
      <c r="G635" s="254" t="s">
        <v>147</v>
      </c>
      <c r="H635"/>
      <c r="K635" s="254" t="s">
        <v>106</v>
      </c>
    </row>
    <row r="636" spans="3:11" ht="15">
      <c r="C636" s="255" t="s">
        <v>43</v>
      </c>
      <c r="D636"/>
      <c r="G636" s="255" t="s">
        <v>43</v>
      </c>
      <c r="H636"/>
      <c r="K636" s="255" t="s">
        <v>43</v>
      </c>
    </row>
    <row r="637" spans="3:11" ht="15">
      <c r="C637" s="255" t="s">
        <v>41</v>
      </c>
      <c r="D637"/>
      <c r="G637" s="255" t="s">
        <v>41</v>
      </c>
      <c r="H637"/>
      <c r="K637" s="255" t="s">
        <v>41</v>
      </c>
    </row>
    <row r="638" spans="3:11" ht="15">
      <c r="C638" s="255" t="s">
        <v>40</v>
      </c>
      <c r="D638"/>
      <c r="G638" s="255" t="s">
        <v>40</v>
      </c>
      <c r="H638"/>
      <c r="K638" s="255" t="s">
        <v>40</v>
      </c>
    </row>
    <row r="639" spans="3:11" ht="15">
      <c r="C639" s="254" t="s">
        <v>14</v>
      </c>
      <c r="D639"/>
      <c r="G639" s="254" t="s">
        <v>15</v>
      </c>
      <c r="H639"/>
      <c r="K639" s="231">
        <v>2020</v>
      </c>
    </row>
    <row r="640" spans="3:11" ht="15">
      <c r="C640" s="255" t="s">
        <v>43</v>
      </c>
      <c r="D640"/>
      <c r="G640" s="255" t="s">
        <v>43</v>
      </c>
      <c r="H640"/>
      <c r="K640" s="254" t="s">
        <v>18</v>
      </c>
    </row>
    <row r="641" spans="3:11" ht="15">
      <c r="C641" s="255" t="s">
        <v>41</v>
      </c>
      <c r="D641"/>
      <c r="G641" s="255" t="s">
        <v>41</v>
      </c>
      <c r="H641"/>
      <c r="K641" s="255" t="s">
        <v>43</v>
      </c>
    </row>
    <row r="642" spans="3:11" ht="15">
      <c r="C642" s="255" t="s">
        <v>40</v>
      </c>
      <c r="D642"/>
      <c r="G642" s="255" t="s">
        <v>40</v>
      </c>
      <c r="H642"/>
      <c r="K642" s="255" t="s">
        <v>41</v>
      </c>
    </row>
    <row r="643" spans="3:11" ht="15">
      <c r="C643" s="254" t="s">
        <v>106</v>
      </c>
      <c r="D643"/>
      <c r="G643" s="254" t="s">
        <v>312</v>
      </c>
      <c r="H643"/>
      <c r="K643" s="255" t="s">
        <v>40</v>
      </c>
    </row>
    <row r="644" spans="3:11" ht="15">
      <c r="C644" s="255" t="s">
        <v>43</v>
      </c>
      <c r="D644"/>
      <c r="G644" s="255" t="s">
        <v>43</v>
      </c>
      <c r="H644"/>
      <c r="K644" s="254" t="s">
        <v>19</v>
      </c>
    </row>
    <row r="645" spans="3:11" ht="15">
      <c r="C645" s="255" t="s">
        <v>41</v>
      </c>
      <c r="D645"/>
      <c r="G645" s="255" t="s">
        <v>41</v>
      </c>
      <c r="H645"/>
      <c r="K645" s="255" t="s">
        <v>43</v>
      </c>
    </row>
    <row r="646" spans="3:11" ht="15">
      <c r="C646" s="255" t="s">
        <v>40</v>
      </c>
      <c r="D646"/>
      <c r="G646" s="255" t="s">
        <v>40</v>
      </c>
      <c r="H646"/>
      <c r="K646" s="255" t="s">
        <v>41</v>
      </c>
    </row>
    <row r="647" spans="3:11" ht="15">
      <c r="C647" s="256">
        <v>42836</v>
      </c>
      <c r="D647"/>
      <c r="G647" s="254" t="s">
        <v>16</v>
      </c>
      <c r="H647"/>
      <c r="K647" s="255" t="s">
        <v>40</v>
      </c>
    </row>
    <row r="648" spans="3:11" ht="15">
      <c r="C648" s="254" t="s">
        <v>4</v>
      </c>
      <c r="D648"/>
      <c r="G648" s="255" t="s">
        <v>43</v>
      </c>
      <c r="H648"/>
      <c r="K648" s="254" t="s">
        <v>106</v>
      </c>
    </row>
    <row r="649" spans="3:11" ht="15">
      <c r="C649" s="255" t="s">
        <v>43</v>
      </c>
      <c r="D649"/>
      <c r="G649" s="255" t="s">
        <v>41</v>
      </c>
      <c r="H649"/>
      <c r="K649" s="255" t="s">
        <v>43</v>
      </c>
    </row>
    <row r="650" spans="3:11" ht="15">
      <c r="C650" s="255" t="s">
        <v>41</v>
      </c>
      <c r="D650"/>
      <c r="G650" s="255" t="s">
        <v>40</v>
      </c>
      <c r="H650"/>
      <c r="K650" s="255" t="s">
        <v>41</v>
      </c>
    </row>
    <row r="651" spans="3:11" ht="15">
      <c r="C651" s="255" t="s">
        <v>40</v>
      </c>
      <c r="D651"/>
      <c r="G651" s="254" t="s">
        <v>17</v>
      </c>
      <c r="H651"/>
      <c r="K651" s="255" t="s">
        <v>40</v>
      </c>
    </row>
    <row r="652" spans="3:11" ht="15">
      <c r="C652" s="254" t="s">
        <v>5</v>
      </c>
      <c r="D652"/>
      <c r="G652" s="255" t="s">
        <v>43</v>
      </c>
      <c r="H652"/>
      <c r="K652" s="231">
        <v>2021</v>
      </c>
    </row>
    <row r="653" spans="3:11" ht="15">
      <c r="C653" s="255" t="s">
        <v>43</v>
      </c>
      <c r="D653"/>
      <c r="G653" s="255" t="s">
        <v>41</v>
      </c>
      <c r="H653"/>
      <c r="K653" s="254" t="s">
        <v>18</v>
      </c>
    </row>
    <row r="654" spans="3:11" ht="15">
      <c r="C654" s="255" t="s">
        <v>41</v>
      </c>
      <c r="D654"/>
      <c r="G654" s="255" t="s">
        <v>40</v>
      </c>
      <c r="H654"/>
      <c r="K654" s="255" t="s">
        <v>43</v>
      </c>
    </row>
    <row r="655" spans="3:11" ht="15">
      <c r="C655" s="255" t="s">
        <v>40</v>
      </c>
      <c r="D655"/>
      <c r="G655" s="254" t="s">
        <v>145</v>
      </c>
      <c r="H655"/>
      <c r="K655" s="255" t="s">
        <v>41</v>
      </c>
    </row>
    <row r="656" spans="3:11" ht="15">
      <c r="C656" s="254" t="s">
        <v>6</v>
      </c>
      <c r="D656"/>
      <c r="G656" s="255" t="s">
        <v>43</v>
      </c>
      <c r="H656"/>
      <c r="K656" s="255" t="s">
        <v>40</v>
      </c>
    </row>
    <row r="657" spans="3:11" ht="15">
      <c r="C657" s="255" t="s">
        <v>43</v>
      </c>
      <c r="D657"/>
      <c r="G657" s="255" t="s">
        <v>41</v>
      </c>
      <c r="H657"/>
      <c r="K657" s="254" t="s">
        <v>19</v>
      </c>
    </row>
    <row r="658" spans="3:11" ht="15">
      <c r="C658" s="255" t="s">
        <v>41</v>
      </c>
      <c r="D658"/>
      <c r="G658" s="255" t="s">
        <v>40</v>
      </c>
      <c r="H658"/>
      <c r="K658" s="255" t="s">
        <v>43</v>
      </c>
    </row>
    <row r="659" spans="3:11" ht="15">
      <c r="C659" s="255" t="s">
        <v>40</v>
      </c>
      <c r="D659"/>
      <c r="G659" s="254" t="s">
        <v>116</v>
      </c>
      <c r="H659"/>
      <c r="K659" s="255" t="s">
        <v>41</v>
      </c>
    </row>
    <row r="660" spans="3:11" ht="15">
      <c r="C660" s="254" t="s">
        <v>7</v>
      </c>
      <c r="D660"/>
      <c r="G660" s="255" t="s">
        <v>43</v>
      </c>
      <c r="H660"/>
      <c r="K660" s="255" t="s">
        <v>40</v>
      </c>
    </row>
    <row r="661" spans="3:11" ht="15">
      <c r="C661" s="255" t="s">
        <v>43</v>
      </c>
      <c r="D661"/>
      <c r="G661" s="255" t="s">
        <v>41</v>
      </c>
      <c r="H661"/>
      <c r="K661" s="254" t="s">
        <v>106</v>
      </c>
    </row>
    <row r="662" spans="3:11" ht="15">
      <c r="C662" s="255" t="s">
        <v>41</v>
      </c>
      <c r="D662"/>
      <c r="G662" s="255" t="s">
        <v>40</v>
      </c>
      <c r="H662"/>
      <c r="K662" s="255" t="s">
        <v>43</v>
      </c>
    </row>
    <row r="663" spans="3:11" ht="15">
      <c r="C663" s="255" t="s">
        <v>40</v>
      </c>
      <c r="D663"/>
      <c r="G663" s="254" t="s">
        <v>106</v>
      </c>
      <c r="H663"/>
      <c r="K663" s="255" t="s">
        <v>41</v>
      </c>
    </row>
    <row r="664" spans="3:11" ht="15">
      <c r="C664" s="254" t="s">
        <v>8</v>
      </c>
      <c r="D664"/>
      <c r="G664" s="255" t="s">
        <v>43</v>
      </c>
      <c r="H664"/>
      <c r="K664" s="255" t="s">
        <v>40</v>
      </c>
    </row>
    <row r="665" spans="3:11" ht="15">
      <c r="C665" s="255" t="s">
        <v>43</v>
      </c>
      <c r="D665"/>
      <c r="G665" s="255" t="s">
        <v>41</v>
      </c>
      <c r="H665"/>
      <c r="K665" s="231">
        <v>2022</v>
      </c>
    </row>
    <row r="666" spans="3:11" ht="15">
      <c r="C666" s="255" t="s">
        <v>41</v>
      </c>
      <c r="D666"/>
      <c r="G666" s="255" t="s">
        <v>40</v>
      </c>
      <c r="H666"/>
      <c r="K666" s="254" t="s">
        <v>18</v>
      </c>
    </row>
    <row r="667" spans="3:11" ht="15">
      <c r="C667" s="255" t="s">
        <v>40</v>
      </c>
      <c r="D667"/>
      <c r="G667" s="256">
        <v>42840</v>
      </c>
      <c r="H667"/>
      <c r="K667" s="255" t="s">
        <v>43</v>
      </c>
    </row>
    <row r="668" spans="3:11" ht="15">
      <c r="C668" s="254" t="s">
        <v>312</v>
      </c>
      <c r="D668"/>
      <c r="G668" s="254" t="s">
        <v>115</v>
      </c>
      <c r="H668"/>
      <c r="K668" s="255" t="s">
        <v>41</v>
      </c>
    </row>
    <row r="669" spans="3:11" ht="15">
      <c r="C669" s="255" t="s">
        <v>43</v>
      </c>
      <c r="D669"/>
      <c r="G669" s="255" t="s">
        <v>43</v>
      </c>
      <c r="H669"/>
      <c r="K669" s="255" t="s">
        <v>40</v>
      </c>
    </row>
    <row r="670" spans="3:11" ht="15">
      <c r="C670" s="255" t="s">
        <v>41</v>
      </c>
      <c r="D670"/>
      <c r="G670" s="255" t="s">
        <v>41</v>
      </c>
      <c r="H670"/>
      <c r="K670" s="254" t="s">
        <v>19</v>
      </c>
    </row>
    <row r="671" spans="3:11" ht="15">
      <c r="C671" s="255" t="s">
        <v>40</v>
      </c>
      <c r="D671"/>
      <c r="G671" s="255" t="s">
        <v>40</v>
      </c>
      <c r="H671"/>
      <c r="K671" s="255" t="s">
        <v>43</v>
      </c>
    </row>
    <row r="672" spans="3:11" ht="15">
      <c r="C672" s="254" t="s">
        <v>9</v>
      </c>
      <c r="D672"/>
      <c r="G672" s="254" t="s">
        <v>146</v>
      </c>
      <c r="H672"/>
      <c r="K672" s="255" t="s">
        <v>41</v>
      </c>
    </row>
    <row r="673" spans="3:11" ht="15">
      <c r="C673" s="255" t="s">
        <v>43</v>
      </c>
      <c r="D673"/>
      <c r="G673" s="255" t="s">
        <v>43</v>
      </c>
      <c r="H673"/>
      <c r="K673" s="255" t="s">
        <v>40</v>
      </c>
    </row>
    <row r="674" spans="3:11" ht="15">
      <c r="C674" s="255" t="s">
        <v>41</v>
      </c>
      <c r="D674"/>
      <c r="G674" s="255" t="s">
        <v>41</v>
      </c>
      <c r="H674"/>
      <c r="K674" s="254" t="s">
        <v>106</v>
      </c>
    </row>
    <row r="675" spans="3:11" ht="15">
      <c r="C675" s="255" t="s">
        <v>40</v>
      </c>
      <c r="D675"/>
      <c r="G675" s="255" t="s">
        <v>40</v>
      </c>
      <c r="H675"/>
      <c r="K675" s="255" t="s">
        <v>43</v>
      </c>
    </row>
    <row r="676" spans="3:11" ht="15">
      <c r="C676" s="254" t="s">
        <v>10</v>
      </c>
      <c r="D676"/>
      <c r="G676" s="254" t="s">
        <v>147</v>
      </c>
      <c r="H676"/>
      <c r="K676" s="255" t="s">
        <v>41</v>
      </c>
    </row>
    <row r="677" spans="3:11" ht="15">
      <c r="C677" s="255" t="s">
        <v>43</v>
      </c>
      <c r="D677"/>
      <c r="G677" s="255" t="s">
        <v>43</v>
      </c>
      <c r="H677"/>
      <c r="K677" s="255" t="s">
        <v>40</v>
      </c>
    </row>
    <row r="678" spans="3:11" ht="15">
      <c r="C678" s="255" t="s">
        <v>41</v>
      </c>
      <c r="D678"/>
      <c r="G678" s="255" t="s">
        <v>41</v>
      </c>
      <c r="H678"/>
      <c r="K678" s="231" t="s">
        <v>90</v>
      </c>
    </row>
    <row r="679" spans="3:11" ht="15">
      <c r="C679" s="255" t="s">
        <v>40</v>
      </c>
      <c r="D679"/>
      <c r="G679" s="255" t="s">
        <v>40</v>
      </c>
      <c r="H679"/>
    </row>
    <row r="680" spans="3:11" ht="15">
      <c r="C680" s="254" t="s">
        <v>11</v>
      </c>
      <c r="D680"/>
      <c r="G680" s="254" t="s">
        <v>15</v>
      </c>
      <c r="H680"/>
    </row>
    <row r="681" spans="3:11" ht="15">
      <c r="C681" s="255" t="s">
        <v>43</v>
      </c>
      <c r="D681"/>
      <c r="G681" s="255" t="s">
        <v>43</v>
      </c>
      <c r="H681"/>
    </row>
    <row r="682" spans="3:11" ht="15">
      <c r="C682" s="255" t="s">
        <v>41</v>
      </c>
      <c r="D682"/>
      <c r="G682" s="255" t="s">
        <v>41</v>
      </c>
      <c r="H682"/>
    </row>
    <row r="683" spans="3:11" ht="15">
      <c r="C683" s="255" t="s">
        <v>40</v>
      </c>
      <c r="D683"/>
      <c r="G683" s="255" t="s">
        <v>40</v>
      </c>
      <c r="H683"/>
    </row>
    <row r="684" spans="3:11" ht="15">
      <c r="C684" s="254" t="s">
        <v>12</v>
      </c>
      <c r="D684"/>
      <c r="G684" s="254" t="s">
        <v>312</v>
      </c>
      <c r="H684"/>
    </row>
    <row r="685" spans="3:11" ht="15">
      <c r="C685" s="255" t="s">
        <v>43</v>
      </c>
      <c r="D685"/>
      <c r="G685" s="255" t="s">
        <v>43</v>
      </c>
      <c r="H685"/>
    </row>
    <row r="686" spans="3:11" ht="15">
      <c r="C686" s="255" t="s">
        <v>41</v>
      </c>
      <c r="D686"/>
      <c r="G686" s="255" t="s">
        <v>41</v>
      </c>
      <c r="H686"/>
    </row>
    <row r="687" spans="3:11" ht="15">
      <c r="C687" s="255" t="s">
        <v>40</v>
      </c>
      <c r="D687"/>
      <c r="G687" s="255" t="s">
        <v>40</v>
      </c>
      <c r="H687"/>
    </row>
    <row r="688" spans="3:11" ht="15">
      <c r="C688" s="254" t="s">
        <v>13</v>
      </c>
      <c r="D688"/>
      <c r="G688" s="254" t="s">
        <v>16</v>
      </c>
      <c r="H688"/>
    </row>
    <row r="689" spans="3:8" ht="15">
      <c r="C689" s="255" t="s">
        <v>43</v>
      </c>
      <c r="D689"/>
      <c r="G689" s="255" t="s">
        <v>43</v>
      </c>
      <c r="H689"/>
    </row>
    <row r="690" spans="3:8" ht="15">
      <c r="C690" s="255" t="s">
        <v>41</v>
      </c>
      <c r="D690"/>
      <c r="G690" s="255" t="s">
        <v>41</v>
      </c>
      <c r="H690"/>
    </row>
    <row r="691" spans="3:8" ht="15">
      <c r="C691" s="255" t="s">
        <v>40</v>
      </c>
      <c r="D691"/>
      <c r="G691" s="255" t="s">
        <v>40</v>
      </c>
      <c r="H691"/>
    </row>
    <row r="692" spans="3:8" ht="15">
      <c r="C692" s="254" t="s">
        <v>14</v>
      </c>
      <c r="D692"/>
      <c r="G692" s="254" t="s">
        <v>17</v>
      </c>
      <c r="H692"/>
    </row>
    <row r="693" spans="3:8" ht="15">
      <c r="C693" s="255" t="s">
        <v>43</v>
      </c>
      <c r="D693"/>
      <c r="G693" s="255" t="s">
        <v>43</v>
      </c>
      <c r="H693"/>
    </row>
    <row r="694" spans="3:8" ht="15">
      <c r="C694" s="255" t="s">
        <v>41</v>
      </c>
      <c r="D694"/>
      <c r="G694" s="255" t="s">
        <v>41</v>
      </c>
      <c r="H694"/>
    </row>
    <row r="695" spans="3:8" ht="15">
      <c r="C695" s="255" t="s">
        <v>40</v>
      </c>
      <c r="D695"/>
      <c r="G695" s="255" t="s">
        <v>40</v>
      </c>
      <c r="H695"/>
    </row>
    <row r="696" spans="3:8" ht="15">
      <c r="C696" s="254" t="s">
        <v>106</v>
      </c>
      <c r="D696"/>
      <c r="G696" s="254" t="s">
        <v>145</v>
      </c>
      <c r="H696"/>
    </row>
    <row r="697" spans="3:8" ht="15">
      <c r="C697" s="255" t="s">
        <v>43</v>
      </c>
      <c r="D697"/>
      <c r="G697" s="255" t="s">
        <v>43</v>
      </c>
      <c r="H697"/>
    </row>
    <row r="698" spans="3:8" ht="15">
      <c r="C698" s="255" t="s">
        <v>41</v>
      </c>
      <c r="D698"/>
      <c r="G698" s="255" t="s">
        <v>41</v>
      </c>
      <c r="H698"/>
    </row>
    <row r="699" spans="3:8" ht="15">
      <c r="C699" s="255" t="s">
        <v>40</v>
      </c>
      <c r="D699"/>
      <c r="G699" s="255" t="s">
        <v>40</v>
      </c>
      <c r="H699"/>
    </row>
    <row r="700" spans="3:8" ht="15">
      <c r="C700" s="256">
        <v>42837</v>
      </c>
      <c r="D700"/>
      <c r="G700" s="254" t="s">
        <v>116</v>
      </c>
      <c r="H700"/>
    </row>
    <row r="701" spans="3:8" ht="15">
      <c r="C701" s="254" t="s">
        <v>4</v>
      </c>
      <c r="D701"/>
      <c r="G701" s="255" t="s">
        <v>43</v>
      </c>
      <c r="H701"/>
    </row>
    <row r="702" spans="3:8" ht="15">
      <c r="C702" s="255" t="s">
        <v>43</v>
      </c>
      <c r="D702"/>
      <c r="G702" s="255" t="s">
        <v>41</v>
      </c>
      <c r="H702"/>
    </row>
    <row r="703" spans="3:8" ht="15">
      <c r="C703" s="255" t="s">
        <v>41</v>
      </c>
      <c r="D703"/>
      <c r="G703" s="255" t="s">
        <v>40</v>
      </c>
      <c r="H703"/>
    </row>
    <row r="704" spans="3:8" ht="15">
      <c r="C704" s="255" t="s">
        <v>40</v>
      </c>
      <c r="D704"/>
      <c r="G704" s="254" t="s">
        <v>106</v>
      </c>
      <c r="H704"/>
    </row>
    <row r="705" spans="3:8" ht="15">
      <c r="C705" s="254" t="s">
        <v>5</v>
      </c>
      <c r="D705"/>
      <c r="G705" s="255" t="s">
        <v>43</v>
      </c>
      <c r="H705"/>
    </row>
    <row r="706" spans="3:8" ht="15">
      <c r="C706" s="255" t="s">
        <v>43</v>
      </c>
      <c r="D706"/>
      <c r="G706" s="255" t="s">
        <v>41</v>
      </c>
      <c r="H706"/>
    </row>
    <row r="707" spans="3:8" ht="15">
      <c r="C707" s="255" t="s">
        <v>41</v>
      </c>
      <c r="D707"/>
      <c r="G707" s="255" t="s">
        <v>40</v>
      </c>
      <c r="H707"/>
    </row>
    <row r="708" spans="3:8" ht="15">
      <c r="C708" s="255" t="s">
        <v>40</v>
      </c>
      <c r="D708"/>
      <c r="G708" s="256">
        <v>42841</v>
      </c>
      <c r="H708"/>
    </row>
    <row r="709" spans="3:8" ht="15">
      <c r="C709" s="254" t="s">
        <v>6</v>
      </c>
      <c r="D709"/>
      <c r="G709" s="254" t="s">
        <v>115</v>
      </c>
      <c r="H709"/>
    </row>
    <row r="710" spans="3:8" ht="15">
      <c r="C710" s="255" t="s">
        <v>43</v>
      </c>
      <c r="D710"/>
      <c r="G710" s="255" t="s">
        <v>43</v>
      </c>
      <c r="H710"/>
    </row>
    <row r="711" spans="3:8" ht="15">
      <c r="C711" s="255" t="s">
        <v>41</v>
      </c>
      <c r="D711"/>
      <c r="G711" s="255" t="s">
        <v>41</v>
      </c>
      <c r="H711"/>
    </row>
    <row r="712" spans="3:8" ht="15">
      <c r="C712" s="255" t="s">
        <v>40</v>
      </c>
      <c r="D712"/>
      <c r="G712" s="255" t="s">
        <v>40</v>
      </c>
      <c r="H712"/>
    </row>
    <row r="713" spans="3:8" ht="15">
      <c r="C713" s="254" t="s">
        <v>7</v>
      </c>
      <c r="D713"/>
      <c r="G713" s="254" t="s">
        <v>146</v>
      </c>
      <c r="H713"/>
    </row>
    <row r="714" spans="3:8" ht="15">
      <c r="C714" s="255" t="s">
        <v>43</v>
      </c>
      <c r="D714"/>
      <c r="G714" s="255" t="s">
        <v>43</v>
      </c>
      <c r="H714"/>
    </row>
    <row r="715" spans="3:8" ht="15">
      <c r="C715" s="255" t="s">
        <v>41</v>
      </c>
      <c r="D715"/>
      <c r="G715" s="255" t="s">
        <v>41</v>
      </c>
      <c r="H715"/>
    </row>
    <row r="716" spans="3:8" ht="15">
      <c r="C716" s="255" t="s">
        <v>40</v>
      </c>
      <c r="D716"/>
      <c r="G716" s="255" t="s">
        <v>40</v>
      </c>
      <c r="H716"/>
    </row>
    <row r="717" spans="3:8" ht="15">
      <c r="C717" s="254" t="s">
        <v>8</v>
      </c>
      <c r="D717"/>
      <c r="G717" s="254" t="s">
        <v>147</v>
      </c>
      <c r="H717"/>
    </row>
    <row r="718" spans="3:8" ht="15">
      <c r="C718" s="255" t="s">
        <v>43</v>
      </c>
      <c r="D718"/>
      <c r="G718" s="255" t="s">
        <v>43</v>
      </c>
      <c r="H718"/>
    </row>
    <row r="719" spans="3:8" ht="15">
      <c r="C719" s="255" t="s">
        <v>41</v>
      </c>
      <c r="D719"/>
      <c r="G719" s="255" t="s">
        <v>41</v>
      </c>
      <c r="H719"/>
    </row>
    <row r="720" spans="3:8" ht="15">
      <c r="C720" s="255" t="s">
        <v>40</v>
      </c>
      <c r="D720"/>
      <c r="G720" s="255" t="s">
        <v>40</v>
      </c>
      <c r="H720"/>
    </row>
    <row r="721" spans="3:8" ht="15">
      <c r="C721" s="254" t="s">
        <v>312</v>
      </c>
      <c r="D721"/>
      <c r="G721" s="254" t="s">
        <v>15</v>
      </c>
      <c r="H721"/>
    </row>
    <row r="722" spans="3:8" ht="15">
      <c r="C722" s="255" t="s">
        <v>43</v>
      </c>
      <c r="D722"/>
      <c r="G722" s="255" t="s">
        <v>43</v>
      </c>
      <c r="H722"/>
    </row>
    <row r="723" spans="3:8" ht="15">
      <c r="C723" s="255" t="s">
        <v>41</v>
      </c>
      <c r="D723"/>
      <c r="G723" s="255" t="s">
        <v>41</v>
      </c>
      <c r="H723"/>
    </row>
    <row r="724" spans="3:8" ht="15">
      <c r="C724" s="255" t="s">
        <v>40</v>
      </c>
      <c r="D724"/>
      <c r="G724" s="255" t="s">
        <v>40</v>
      </c>
      <c r="H724"/>
    </row>
    <row r="725" spans="3:8" ht="15">
      <c r="C725" s="254" t="s">
        <v>9</v>
      </c>
      <c r="D725"/>
      <c r="G725" s="254" t="s">
        <v>312</v>
      </c>
      <c r="H725"/>
    </row>
    <row r="726" spans="3:8" ht="15">
      <c r="C726" s="255" t="s">
        <v>43</v>
      </c>
      <c r="D726"/>
      <c r="G726" s="255" t="s">
        <v>43</v>
      </c>
      <c r="H726"/>
    </row>
    <row r="727" spans="3:8" ht="15">
      <c r="C727" s="255" t="s">
        <v>41</v>
      </c>
      <c r="D727"/>
      <c r="G727" s="255" t="s">
        <v>41</v>
      </c>
      <c r="H727"/>
    </row>
    <row r="728" spans="3:8" ht="15">
      <c r="C728" s="255" t="s">
        <v>40</v>
      </c>
      <c r="D728"/>
      <c r="G728" s="255" t="s">
        <v>40</v>
      </c>
      <c r="H728"/>
    </row>
    <row r="729" spans="3:8" ht="15">
      <c r="C729" s="254" t="s">
        <v>10</v>
      </c>
      <c r="D729"/>
      <c r="G729" s="254" t="s">
        <v>16</v>
      </c>
      <c r="H729"/>
    </row>
    <row r="730" spans="3:8" ht="15">
      <c r="C730" s="255" t="s">
        <v>43</v>
      </c>
      <c r="D730"/>
      <c r="G730" s="255" t="s">
        <v>43</v>
      </c>
      <c r="H730"/>
    </row>
    <row r="731" spans="3:8" ht="15">
      <c r="C731" s="255" t="s">
        <v>41</v>
      </c>
      <c r="D731"/>
      <c r="G731" s="255" t="s">
        <v>41</v>
      </c>
      <c r="H731"/>
    </row>
    <row r="732" spans="3:8" ht="15">
      <c r="C732" s="255" t="s">
        <v>40</v>
      </c>
      <c r="D732"/>
      <c r="G732" s="255" t="s">
        <v>40</v>
      </c>
      <c r="H732"/>
    </row>
    <row r="733" spans="3:8" ht="15">
      <c r="C733" s="254" t="s">
        <v>11</v>
      </c>
      <c r="D733"/>
      <c r="G733" s="254" t="s">
        <v>17</v>
      </c>
      <c r="H733"/>
    </row>
    <row r="734" spans="3:8" ht="15">
      <c r="C734" s="255" t="s">
        <v>43</v>
      </c>
      <c r="D734"/>
      <c r="G734" s="255" t="s">
        <v>43</v>
      </c>
      <c r="H734"/>
    </row>
    <row r="735" spans="3:8" ht="15">
      <c r="C735" s="255" t="s">
        <v>41</v>
      </c>
      <c r="D735"/>
      <c r="G735" s="255" t="s">
        <v>41</v>
      </c>
      <c r="H735"/>
    </row>
    <row r="736" spans="3:8" ht="15">
      <c r="C736" s="255" t="s">
        <v>40</v>
      </c>
      <c r="D736"/>
      <c r="G736" s="255" t="s">
        <v>40</v>
      </c>
      <c r="H736"/>
    </row>
    <row r="737" spans="3:8" ht="15">
      <c r="C737" s="254" t="s">
        <v>12</v>
      </c>
      <c r="D737"/>
      <c r="G737" s="254" t="s">
        <v>145</v>
      </c>
      <c r="H737"/>
    </row>
    <row r="738" spans="3:8" ht="15">
      <c r="C738" s="255" t="s">
        <v>43</v>
      </c>
      <c r="D738"/>
      <c r="G738" s="255" t="s">
        <v>43</v>
      </c>
      <c r="H738"/>
    </row>
    <row r="739" spans="3:8" ht="15">
      <c r="C739" s="255" t="s">
        <v>41</v>
      </c>
      <c r="D739"/>
      <c r="G739" s="255" t="s">
        <v>41</v>
      </c>
      <c r="H739"/>
    </row>
    <row r="740" spans="3:8" ht="15">
      <c r="C740" s="255" t="s">
        <v>40</v>
      </c>
      <c r="D740"/>
      <c r="G740" s="255" t="s">
        <v>40</v>
      </c>
      <c r="H740"/>
    </row>
    <row r="741" spans="3:8" ht="15">
      <c r="C741" s="254" t="s">
        <v>13</v>
      </c>
      <c r="D741"/>
      <c r="G741" s="254" t="s">
        <v>116</v>
      </c>
      <c r="H741"/>
    </row>
    <row r="742" spans="3:8" ht="15">
      <c r="C742" s="255" t="s">
        <v>43</v>
      </c>
      <c r="D742"/>
      <c r="G742" s="255" t="s">
        <v>43</v>
      </c>
      <c r="H742"/>
    </row>
    <row r="743" spans="3:8" ht="15">
      <c r="C743" s="255" t="s">
        <v>41</v>
      </c>
      <c r="D743"/>
      <c r="G743" s="255" t="s">
        <v>41</v>
      </c>
      <c r="H743"/>
    </row>
    <row r="744" spans="3:8" ht="15">
      <c r="C744" s="255" t="s">
        <v>40</v>
      </c>
      <c r="D744"/>
      <c r="G744" s="255" t="s">
        <v>40</v>
      </c>
      <c r="H744"/>
    </row>
    <row r="745" spans="3:8" ht="15">
      <c r="C745" s="254" t="s">
        <v>14</v>
      </c>
      <c r="D745"/>
      <c r="G745" s="254" t="s">
        <v>106</v>
      </c>
      <c r="H745"/>
    </row>
    <row r="746" spans="3:8" ht="15">
      <c r="C746" s="255" t="s">
        <v>43</v>
      </c>
      <c r="D746"/>
      <c r="G746" s="255" t="s">
        <v>43</v>
      </c>
      <c r="H746"/>
    </row>
    <row r="747" spans="3:8" ht="15">
      <c r="C747" s="255" t="s">
        <v>41</v>
      </c>
      <c r="D747"/>
      <c r="G747" s="255" t="s">
        <v>41</v>
      </c>
      <c r="H747"/>
    </row>
    <row r="748" spans="3:8" ht="15">
      <c r="C748" s="255" t="s">
        <v>40</v>
      </c>
      <c r="D748"/>
      <c r="G748" s="255" t="s">
        <v>40</v>
      </c>
      <c r="H748"/>
    </row>
    <row r="749" spans="3:8" ht="15">
      <c r="C749" s="254" t="s">
        <v>106</v>
      </c>
      <c r="D749"/>
      <c r="G749" s="235">
        <v>16</v>
      </c>
      <c r="H749"/>
    </row>
    <row r="750" spans="3:8" ht="15">
      <c r="C750" s="255" t="s">
        <v>43</v>
      </c>
      <c r="D750"/>
      <c r="G750" s="256">
        <v>42842</v>
      </c>
      <c r="H750"/>
    </row>
    <row r="751" spans="3:8" ht="15">
      <c r="C751" s="255" t="s">
        <v>41</v>
      </c>
      <c r="D751"/>
      <c r="G751" s="254" t="s">
        <v>115</v>
      </c>
      <c r="H751"/>
    </row>
    <row r="752" spans="3:8" ht="15">
      <c r="C752" s="255" t="s">
        <v>40</v>
      </c>
      <c r="D752"/>
      <c r="G752" s="255" t="s">
        <v>43</v>
      </c>
    </row>
    <row r="753" spans="3:7" ht="15">
      <c r="C753" s="256">
        <v>42838</v>
      </c>
      <c r="D753"/>
      <c r="G753" s="255" t="s">
        <v>41</v>
      </c>
    </row>
    <row r="754" spans="3:7" ht="15">
      <c r="C754" s="254" t="s">
        <v>4</v>
      </c>
      <c r="D754"/>
      <c r="G754" s="255" t="s">
        <v>40</v>
      </c>
    </row>
    <row r="755" spans="3:7" ht="15">
      <c r="C755" s="255" t="s">
        <v>43</v>
      </c>
      <c r="D755"/>
      <c r="G755" s="254" t="s">
        <v>146</v>
      </c>
    </row>
    <row r="756" spans="3:7" ht="15">
      <c r="C756" s="255" t="s">
        <v>41</v>
      </c>
      <c r="D756"/>
      <c r="G756" s="255" t="s">
        <v>43</v>
      </c>
    </row>
    <row r="757" spans="3:7" ht="15">
      <c r="C757" s="255" t="s">
        <v>40</v>
      </c>
      <c r="D757"/>
      <c r="G757" s="255" t="s">
        <v>41</v>
      </c>
    </row>
    <row r="758" spans="3:7" ht="15">
      <c r="C758" s="254" t="s">
        <v>5</v>
      </c>
      <c r="D758"/>
      <c r="G758" s="255" t="s">
        <v>40</v>
      </c>
    </row>
    <row r="759" spans="3:7" ht="15">
      <c r="C759" s="255" t="s">
        <v>43</v>
      </c>
      <c r="D759"/>
      <c r="G759" s="254" t="s">
        <v>147</v>
      </c>
    </row>
    <row r="760" spans="3:7" ht="15">
      <c r="C760" s="255" t="s">
        <v>41</v>
      </c>
      <c r="D760"/>
      <c r="G760" s="255" t="s">
        <v>43</v>
      </c>
    </row>
    <row r="761" spans="3:7" ht="15">
      <c r="C761" s="255" t="s">
        <v>40</v>
      </c>
      <c r="D761"/>
      <c r="G761" s="255" t="s">
        <v>41</v>
      </c>
    </row>
    <row r="762" spans="3:7" ht="15">
      <c r="C762" s="254" t="s">
        <v>6</v>
      </c>
      <c r="D762"/>
      <c r="G762" s="255" t="s">
        <v>40</v>
      </c>
    </row>
    <row r="763" spans="3:7" ht="15">
      <c r="C763" s="255" t="s">
        <v>43</v>
      </c>
      <c r="D763"/>
      <c r="G763" s="254" t="s">
        <v>15</v>
      </c>
    </row>
    <row r="764" spans="3:7" ht="15">
      <c r="C764" s="255" t="s">
        <v>41</v>
      </c>
      <c r="D764"/>
      <c r="G764" s="255" t="s">
        <v>43</v>
      </c>
    </row>
    <row r="765" spans="3:7" ht="15">
      <c r="C765" s="255" t="s">
        <v>40</v>
      </c>
      <c r="D765"/>
      <c r="G765" s="255" t="s">
        <v>41</v>
      </c>
    </row>
    <row r="766" spans="3:7" ht="15">
      <c r="C766" s="254" t="s">
        <v>7</v>
      </c>
      <c r="D766"/>
      <c r="G766" s="255" t="s">
        <v>40</v>
      </c>
    </row>
    <row r="767" spans="3:7" ht="15">
      <c r="C767" s="255" t="s">
        <v>43</v>
      </c>
      <c r="D767"/>
      <c r="G767" s="254" t="s">
        <v>312</v>
      </c>
    </row>
    <row r="768" spans="3:7" ht="15">
      <c r="C768" s="255" t="s">
        <v>41</v>
      </c>
      <c r="D768"/>
      <c r="G768" s="255" t="s">
        <v>43</v>
      </c>
    </row>
    <row r="769" spans="3:7" ht="15">
      <c r="C769" s="255" t="s">
        <v>40</v>
      </c>
      <c r="D769"/>
      <c r="G769" s="255" t="s">
        <v>41</v>
      </c>
    </row>
    <row r="770" spans="3:7" ht="15">
      <c r="C770" s="254" t="s">
        <v>8</v>
      </c>
      <c r="D770"/>
      <c r="G770" s="255" t="s">
        <v>40</v>
      </c>
    </row>
    <row r="771" spans="3:7" ht="15">
      <c r="C771" s="255" t="s">
        <v>43</v>
      </c>
      <c r="D771"/>
      <c r="G771" s="254" t="s">
        <v>16</v>
      </c>
    </row>
    <row r="772" spans="3:7" ht="15">
      <c r="C772" s="255" t="s">
        <v>41</v>
      </c>
      <c r="D772"/>
      <c r="G772" s="255" t="s">
        <v>43</v>
      </c>
    </row>
    <row r="773" spans="3:7" ht="15">
      <c r="C773" s="255" t="s">
        <v>40</v>
      </c>
      <c r="D773"/>
      <c r="G773" s="255" t="s">
        <v>41</v>
      </c>
    </row>
    <row r="774" spans="3:7" ht="15">
      <c r="C774" s="254" t="s">
        <v>312</v>
      </c>
      <c r="D774"/>
      <c r="G774" s="255" t="s">
        <v>40</v>
      </c>
    </row>
    <row r="775" spans="3:7" ht="15">
      <c r="C775" s="255" t="s">
        <v>43</v>
      </c>
      <c r="D775"/>
      <c r="G775" s="254" t="s">
        <v>17</v>
      </c>
    </row>
    <row r="776" spans="3:7" ht="15">
      <c r="C776" s="255" t="s">
        <v>41</v>
      </c>
      <c r="D776"/>
      <c r="G776" s="255" t="s">
        <v>43</v>
      </c>
    </row>
    <row r="777" spans="3:7" ht="15">
      <c r="C777" s="255" t="s">
        <v>40</v>
      </c>
      <c r="D777"/>
      <c r="G777" s="255" t="s">
        <v>41</v>
      </c>
    </row>
    <row r="778" spans="3:7" ht="15">
      <c r="C778" s="254" t="s">
        <v>9</v>
      </c>
      <c r="D778"/>
      <c r="G778" s="255" t="s">
        <v>40</v>
      </c>
    </row>
    <row r="779" spans="3:7" ht="15">
      <c r="C779" s="255" t="s">
        <v>43</v>
      </c>
      <c r="D779"/>
      <c r="G779" s="254" t="s">
        <v>145</v>
      </c>
    </row>
    <row r="780" spans="3:7" ht="15">
      <c r="C780" s="255" t="s">
        <v>41</v>
      </c>
      <c r="D780"/>
      <c r="G780" s="255" t="s">
        <v>43</v>
      </c>
    </row>
    <row r="781" spans="3:7" ht="15">
      <c r="C781" s="255" t="s">
        <v>40</v>
      </c>
      <c r="D781"/>
      <c r="G781" s="255" t="s">
        <v>41</v>
      </c>
    </row>
    <row r="782" spans="3:7" ht="15">
      <c r="C782" s="254" t="s">
        <v>10</v>
      </c>
      <c r="D782"/>
      <c r="G782" s="255" t="s">
        <v>40</v>
      </c>
    </row>
    <row r="783" spans="3:7" ht="15">
      <c r="C783" s="255" t="s">
        <v>43</v>
      </c>
      <c r="D783"/>
      <c r="G783" s="254" t="s">
        <v>116</v>
      </c>
    </row>
    <row r="784" spans="3:7" ht="15">
      <c r="C784" s="255" t="s">
        <v>41</v>
      </c>
      <c r="D784"/>
      <c r="G784" s="255" t="s">
        <v>43</v>
      </c>
    </row>
    <row r="785" spans="3:7" ht="15">
      <c r="C785" s="255" t="s">
        <v>40</v>
      </c>
      <c r="D785"/>
      <c r="G785" s="255" t="s">
        <v>41</v>
      </c>
    </row>
    <row r="786" spans="3:7" ht="15">
      <c r="C786" s="254" t="s">
        <v>11</v>
      </c>
      <c r="D786"/>
      <c r="G786" s="255" t="s">
        <v>40</v>
      </c>
    </row>
    <row r="787" spans="3:7" ht="15">
      <c r="C787" s="255" t="s">
        <v>43</v>
      </c>
      <c r="D787"/>
      <c r="G787" s="254" t="s">
        <v>106</v>
      </c>
    </row>
    <row r="788" spans="3:7" ht="15">
      <c r="C788" s="255" t="s">
        <v>41</v>
      </c>
      <c r="D788"/>
      <c r="G788" s="255" t="s">
        <v>43</v>
      </c>
    </row>
    <row r="789" spans="3:7" ht="15">
      <c r="C789" s="255" t="s">
        <v>40</v>
      </c>
      <c r="D789"/>
      <c r="G789" s="255" t="s">
        <v>41</v>
      </c>
    </row>
    <row r="790" spans="3:7" ht="15">
      <c r="C790" s="254" t="s">
        <v>12</v>
      </c>
      <c r="D790"/>
      <c r="G790" s="255" t="s">
        <v>40</v>
      </c>
    </row>
    <row r="791" spans="3:7" ht="15">
      <c r="C791" s="255" t="s">
        <v>43</v>
      </c>
      <c r="D791"/>
      <c r="G791" s="256">
        <v>42843</v>
      </c>
    </row>
    <row r="792" spans="3:7" ht="15">
      <c r="C792" s="255" t="s">
        <v>41</v>
      </c>
      <c r="D792"/>
      <c r="G792" s="254" t="s">
        <v>115</v>
      </c>
    </row>
    <row r="793" spans="3:7" ht="15">
      <c r="C793" s="255" t="s">
        <v>40</v>
      </c>
      <c r="D793"/>
      <c r="G793" s="255" t="s">
        <v>43</v>
      </c>
    </row>
    <row r="794" spans="3:7" ht="15">
      <c r="C794" s="254" t="s">
        <v>13</v>
      </c>
      <c r="D794"/>
      <c r="G794" s="255" t="s">
        <v>41</v>
      </c>
    </row>
    <row r="795" spans="3:7" ht="15">
      <c r="C795" s="255" t="s">
        <v>43</v>
      </c>
      <c r="D795"/>
      <c r="G795" s="255" t="s">
        <v>40</v>
      </c>
    </row>
    <row r="796" spans="3:7" ht="15">
      <c r="C796" s="255" t="s">
        <v>41</v>
      </c>
      <c r="D796"/>
      <c r="G796" s="254" t="s">
        <v>146</v>
      </c>
    </row>
    <row r="797" spans="3:7" ht="15">
      <c r="C797" s="255" t="s">
        <v>40</v>
      </c>
      <c r="D797"/>
      <c r="G797" s="255" t="s">
        <v>43</v>
      </c>
    </row>
    <row r="798" spans="3:7" ht="15">
      <c r="C798" s="254" t="s">
        <v>14</v>
      </c>
      <c r="D798"/>
      <c r="G798" s="255" t="s">
        <v>41</v>
      </c>
    </row>
    <row r="799" spans="3:7" ht="15">
      <c r="C799" s="255" t="s">
        <v>43</v>
      </c>
      <c r="D799"/>
      <c r="G799" s="255" t="s">
        <v>40</v>
      </c>
    </row>
    <row r="800" spans="3:7" ht="15">
      <c r="C800" s="255" t="s">
        <v>41</v>
      </c>
      <c r="D800"/>
      <c r="G800" s="254" t="s">
        <v>147</v>
      </c>
    </row>
    <row r="801" spans="3:7" ht="15">
      <c r="C801" s="255" t="s">
        <v>40</v>
      </c>
      <c r="D801"/>
      <c r="G801" s="255" t="s">
        <v>43</v>
      </c>
    </row>
    <row r="802" spans="3:7" ht="15">
      <c r="C802" s="254" t="s">
        <v>106</v>
      </c>
      <c r="D802"/>
      <c r="G802" s="255" t="s">
        <v>41</v>
      </c>
    </row>
    <row r="803" spans="3:7" ht="15">
      <c r="C803" s="255" t="s">
        <v>43</v>
      </c>
      <c r="D803"/>
      <c r="G803" s="255" t="s">
        <v>40</v>
      </c>
    </row>
    <row r="804" spans="3:7" ht="15">
      <c r="C804" s="255" t="s">
        <v>41</v>
      </c>
      <c r="D804"/>
      <c r="G804" s="254" t="s">
        <v>15</v>
      </c>
    </row>
    <row r="805" spans="3:7" ht="15">
      <c r="C805" s="255" t="s">
        <v>40</v>
      </c>
      <c r="D805"/>
      <c r="G805" s="255" t="s">
        <v>43</v>
      </c>
    </row>
    <row r="806" spans="3:7" ht="15">
      <c r="C806" s="256">
        <v>42839</v>
      </c>
      <c r="D806"/>
      <c r="G806" s="255" t="s">
        <v>41</v>
      </c>
    </row>
    <row r="807" spans="3:7" ht="15">
      <c r="C807" s="254" t="s">
        <v>4</v>
      </c>
      <c r="D807"/>
      <c r="G807" s="255" t="s">
        <v>40</v>
      </c>
    </row>
    <row r="808" spans="3:7" ht="15">
      <c r="C808" s="255" t="s">
        <v>43</v>
      </c>
      <c r="D808"/>
      <c r="G808" s="254" t="s">
        <v>312</v>
      </c>
    </row>
    <row r="809" spans="3:7" ht="15">
      <c r="C809" s="255" t="s">
        <v>41</v>
      </c>
      <c r="D809"/>
      <c r="G809" s="255" t="s">
        <v>43</v>
      </c>
    </row>
    <row r="810" spans="3:7" ht="15">
      <c r="C810" s="255" t="s">
        <v>40</v>
      </c>
      <c r="D810"/>
      <c r="G810" s="255" t="s">
        <v>41</v>
      </c>
    </row>
    <row r="811" spans="3:7" ht="15">
      <c r="C811" s="254" t="s">
        <v>5</v>
      </c>
      <c r="D811"/>
      <c r="G811" s="255" t="s">
        <v>40</v>
      </c>
    </row>
    <row r="812" spans="3:7" ht="15">
      <c r="C812" s="255" t="s">
        <v>43</v>
      </c>
      <c r="D812"/>
      <c r="G812" s="254" t="s">
        <v>16</v>
      </c>
    </row>
    <row r="813" spans="3:7" ht="15">
      <c r="C813" s="255" t="s">
        <v>41</v>
      </c>
      <c r="D813"/>
      <c r="G813" s="255" t="s">
        <v>43</v>
      </c>
    </row>
    <row r="814" spans="3:7" ht="15">
      <c r="C814" s="255" t="s">
        <v>40</v>
      </c>
      <c r="D814"/>
      <c r="G814" s="255" t="s">
        <v>41</v>
      </c>
    </row>
    <row r="815" spans="3:7" ht="15">
      <c r="C815" s="254" t="s">
        <v>6</v>
      </c>
      <c r="D815"/>
      <c r="G815" s="255" t="s">
        <v>40</v>
      </c>
    </row>
    <row r="816" spans="3:7" ht="15">
      <c r="C816" s="255" t="s">
        <v>43</v>
      </c>
      <c r="D816"/>
      <c r="G816" s="254" t="s">
        <v>17</v>
      </c>
    </row>
    <row r="817" spans="3:7" ht="15">
      <c r="C817" s="255" t="s">
        <v>41</v>
      </c>
      <c r="D817"/>
      <c r="G817" s="255" t="s">
        <v>43</v>
      </c>
    </row>
    <row r="818" spans="3:7" ht="15">
      <c r="C818" s="255" t="s">
        <v>40</v>
      </c>
      <c r="D818"/>
      <c r="G818" s="255" t="s">
        <v>41</v>
      </c>
    </row>
    <row r="819" spans="3:7" ht="15">
      <c r="C819" s="254" t="s">
        <v>7</v>
      </c>
      <c r="D819"/>
      <c r="G819" s="255" t="s">
        <v>40</v>
      </c>
    </row>
    <row r="820" spans="3:7" ht="15">
      <c r="C820" s="255" t="s">
        <v>43</v>
      </c>
      <c r="D820"/>
      <c r="G820" s="254" t="s">
        <v>145</v>
      </c>
    </row>
    <row r="821" spans="3:7" ht="15">
      <c r="C821" s="255" t="s">
        <v>41</v>
      </c>
      <c r="D821"/>
      <c r="G821" s="255" t="s">
        <v>43</v>
      </c>
    </row>
    <row r="822" spans="3:7" ht="15">
      <c r="C822" s="255" t="s">
        <v>40</v>
      </c>
      <c r="D822"/>
      <c r="G822" s="255" t="s">
        <v>41</v>
      </c>
    </row>
    <row r="823" spans="3:7" ht="15">
      <c r="C823" s="254" t="s">
        <v>8</v>
      </c>
      <c r="D823"/>
      <c r="G823" s="255" t="s">
        <v>40</v>
      </c>
    </row>
    <row r="824" spans="3:7" ht="15">
      <c r="C824" s="255" t="s">
        <v>43</v>
      </c>
      <c r="D824"/>
      <c r="G824" s="254" t="s">
        <v>116</v>
      </c>
    </row>
    <row r="825" spans="3:7" ht="15">
      <c r="C825" s="255" t="s">
        <v>41</v>
      </c>
      <c r="D825"/>
      <c r="G825" s="255" t="s">
        <v>43</v>
      </c>
    </row>
    <row r="826" spans="3:7" ht="15">
      <c r="C826" s="255" t="s">
        <v>40</v>
      </c>
      <c r="D826"/>
      <c r="G826" s="255" t="s">
        <v>41</v>
      </c>
    </row>
    <row r="827" spans="3:7" ht="15">
      <c r="C827" s="254" t="s">
        <v>312</v>
      </c>
      <c r="D827"/>
      <c r="G827" s="255" t="s">
        <v>40</v>
      </c>
    </row>
    <row r="828" spans="3:7" ht="15">
      <c r="C828" s="255" t="s">
        <v>43</v>
      </c>
      <c r="D828"/>
      <c r="G828" s="254" t="s">
        <v>106</v>
      </c>
    </row>
    <row r="829" spans="3:7" ht="15">
      <c r="C829" s="255" t="s">
        <v>41</v>
      </c>
      <c r="D829"/>
      <c r="G829" s="255" t="s">
        <v>43</v>
      </c>
    </row>
    <row r="830" spans="3:7" ht="15">
      <c r="C830" s="255" t="s">
        <v>40</v>
      </c>
      <c r="D830"/>
      <c r="G830" s="255" t="s">
        <v>41</v>
      </c>
    </row>
    <row r="831" spans="3:7" ht="15">
      <c r="C831" s="254" t="s">
        <v>9</v>
      </c>
      <c r="D831"/>
      <c r="G831" s="255" t="s">
        <v>40</v>
      </c>
    </row>
    <row r="832" spans="3:7" ht="15">
      <c r="C832" s="255" t="s">
        <v>43</v>
      </c>
      <c r="D832"/>
      <c r="G832" s="256">
        <v>42844</v>
      </c>
    </row>
    <row r="833" spans="3:7" ht="15">
      <c r="C833" s="255" t="s">
        <v>41</v>
      </c>
      <c r="D833"/>
      <c r="G833" s="254" t="s">
        <v>115</v>
      </c>
    </row>
    <row r="834" spans="3:7" ht="15">
      <c r="C834" s="255" t="s">
        <v>40</v>
      </c>
      <c r="D834"/>
      <c r="G834" s="255" t="s">
        <v>43</v>
      </c>
    </row>
    <row r="835" spans="3:7" ht="15">
      <c r="C835" s="254" t="s">
        <v>10</v>
      </c>
      <c r="D835"/>
      <c r="G835" s="255" t="s">
        <v>41</v>
      </c>
    </row>
    <row r="836" spans="3:7" ht="15">
      <c r="C836" s="255" t="s">
        <v>43</v>
      </c>
      <c r="D836"/>
      <c r="G836" s="255" t="s">
        <v>40</v>
      </c>
    </row>
    <row r="837" spans="3:7" ht="15">
      <c r="C837" s="255" t="s">
        <v>41</v>
      </c>
      <c r="D837"/>
      <c r="G837" s="254" t="s">
        <v>146</v>
      </c>
    </row>
    <row r="838" spans="3:7" ht="15">
      <c r="C838" s="255" t="s">
        <v>40</v>
      </c>
      <c r="D838"/>
      <c r="G838" s="255" t="s">
        <v>43</v>
      </c>
    </row>
    <row r="839" spans="3:7" ht="15">
      <c r="C839" s="254" t="s">
        <v>11</v>
      </c>
      <c r="D839"/>
      <c r="G839" s="255" t="s">
        <v>41</v>
      </c>
    </row>
    <row r="840" spans="3:7" ht="15">
      <c r="C840" s="255" t="s">
        <v>43</v>
      </c>
      <c r="D840"/>
      <c r="G840" s="255" t="s">
        <v>40</v>
      </c>
    </row>
    <row r="841" spans="3:7" ht="15">
      <c r="C841" s="255" t="s">
        <v>41</v>
      </c>
      <c r="D841"/>
      <c r="G841" s="254" t="s">
        <v>147</v>
      </c>
    </row>
    <row r="842" spans="3:7" ht="15">
      <c r="C842" s="255" t="s">
        <v>40</v>
      </c>
      <c r="D842"/>
      <c r="G842" s="255" t="s">
        <v>43</v>
      </c>
    </row>
    <row r="843" spans="3:7" ht="15">
      <c r="C843" s="254" t="s">
        <v>12</v>
      </c>
      <c r="D843"/>
      <c r="G843" s="255" t="s">
        <v>41</v>
      </c>
    </row>
    <row r="844" spans="3:7" ht="15">
      <c r="C844" s="255" t="s">
        <v>43</v>
      </c>
      <c r="D844"/>
      <c r="G844" s="255" t="s">
        <v>40</v>
      </c>
    </row>
    <row r="845" spans="3:7" ht="15">
      <c r="C845" s="255" t="s">
        <v>41</v>
      </c>
      <c r="D845"/>
      <c r="G845" s="254" t="s">
        <v>15</v>
      </c>
    </row>
    <row r="846" spans="3:7" ht="15">
      <c r="C846" s="255" t="s">
        <v>40</v>
      </c>
      <c r="D846"/>
      <c r="G846" s="255" t="s">
        <v>43</v>
      </c>
    </row>
    <row r="847" spans="3:7" ht="15">
      <c r="C847" s="254" t="s">
        <v>13</v>
      </c>
      <c r="D847"/>
      <c r="G847" s="255" t="s">
        <v>41</v>
      </c>
    </row>
    <row r="848" spans="3:7" ht="15">
      <c r="C848" s="255" t="s">
        <v>43</v>
      </c>
      <c r="D848"/>
      <c r="G848" s="255" t="s">
        <v>40</v>
      </c>
    </row>
    <row r="849" spans="3:7" ht="15">
      <c r="C849" s="255" t="s">
        <v>41</v>
      </c>
      <c r="D849"/>
      <c r="G849" s="254" t="s">
        <v>312</v>
      </c>
    </row>
    <row r="850" spans="3:7" ht="15">
      <c r="C850" s="255" t="s">
        <v>40</v>
      </c>
      <c r="D850"/>
      <c r="G850" s="255" t="s">
        <v>43</v>
      </c>
    </row>
    <row r="851" spans="3:7" ht="15">
      <c r="C851" s="254" t="s">
        <v>14</v>
      </c>
      <c r="D851"/>
      <c r="G851" s="255" t="s">
        <v>41</v>
      </c>
    </row>
    <row r="852" spans="3:7" ht="15">
      <c r="C852" s="255" t="s">
        <v>43</v>
      </c>
      <c r="D852"/>
      <c r="G852" s="255" t="s">
        <v>40</v>
      </c>
    </row>
    <row r="853" spans="3:7" ht="15">
      <c r="C853" s="255" t="s">
        <v>41</v>
      </c>
      <c r="D853"/>
      <c r="G853" s="254" t="s">
        <v>16</v>
      </c>
    </row>
    <row r="854" spans="3:7" ht="15">
      <c r="C854" s="255" t="s">
        <v>40</v>
      </c>
      <c r="D854"/>
      <c r="G854" s="255" t="s">
        <v>43</v>
      </c>
    </row>
    <row r="855" spans="3:7" ht="15">
      <c r="C855" s="254" t="s">
        <v>106</v>
      </c>
      <c r="D855"/>
      <c r="G855" s="255" t="s">
        <v>41</v>
      </c>
    </row>
    <row r="856" spans="3:7" ht="15">
      <c r="C856" s="255" t="s">
        <v>43</v>
      </c>
      <c r="D856"/>
      <c r="G856" s="255" t="s">
        <v>40</v>
      </c>
    </row>
    <row r="857" spans="3:7" ht="15">
      <c r="C857" s="255" t="s">
        <v>41</v>
      </c>
      <c r="D857"/>
      <c r="G857" s="254" t="s">
        <v>17</v>
      </c>
    </row>
    <row r="858" spans="3:7" ht="15">
      <c r="C858" s="255" t="s">
        <v>40</v>
      </c>
      <c r="D858"/>
      <c r="G858" s="255" t="s">
        <v>43</v>
      </c>
    </row>
    <row r="859" spans="3:7" ht="15">
      <c r="C859" s="256">
        <v>42840</v>
      </c>
      <c r="D859"/>
      <c r="G859" s="255" t="s">
        <v>41</v>
      </c>
    </row>
    <row r="860" spans="3:7" ht="15">
      <c r="C860" s="254" t="s">
        <v>4</v>
      </c>
      <c r="D860"/>
      <c r="G860" s="255" t="s">
        <v>40</v>
      </c>
    </row>
    <row r="861" spans="3:7" ht="15">
      <c r="C861" s="255" t="s">
        <v>43</v>
      </c>
      <c r="D861"/>
      <c r="G861" s="254" t="s">
        <v>145</v>
      </c>
    </row>
    <row r="862" spans="3:7" ht="15">
      <c r="C862" s="255" t="s">
        <v>41</v>
      </c>
      <c r="D862"/>
      <c r="G862" s="255" t="s">
        <v>43</v>
      </c>
    </row>
    <row r="863" spans="3:7" ht="15">
      <c r="C863" s="255" t="s">
        <v>40</v>
      </c>
      <c r="D863"/>
      <c r="G863" s="255" t="s">
        <v>41</v>
      </c>
    </row>
    <row r="864" spans="3:7" ht="15">
      <c r="C864" s="254" t="s">
        <v>5</v>
      </c>
      <c r="D864"/>
      <c r="G864" s="255" t="s">
        <v>40</v>
      </c>
    </row>
    <row r="865" spans="3:7" ht="15">
      <c r="C865" s="255" t="s">
        <v>43</v>
      </c>
      <c r="D865"/>
      <c r="G865" s="254" t="s">
        <v>116</v>
      </c>
    </row>
    <row r="866" spans="3:7" ht="15">
      <c r="C866" s="255" t="s">
        <v>41</v>
      </c>
      <c r="D866"/>
      <c r="G866" s="255" t="s">
        <v>43</v>
      </c>
    </row>
    <row r="867" spans="3:7" ht="15">
      <c r="C867" s="255" t="s">
        <v>40</v>
      </c>
      <c r="D867"/>
      <c r="G867" s="255" t="s">
        <v>41</v>
      </c>
    </row>
    <row r="868" spans="3:7" ht="15">
      <c r="C868" s="254" t="s">
        <v>6</v>
      </c>
      <c r="D868"/>
      <c r="G868" s="255" t="s">
        <v>40</v>
      </c>
    </row>
    <row r="869" spans="3:7" ht="15">
      <c r="C869" s="255" t="s">
        <v>43</v>
      </c>
      <c r="D869"/>
      <c r="G869" s="254" t="s">
        <v>106</v>
      </c>
    </row>
    <row r="870" spans="3:7" ht="15">
      <c r="C870" s="255" t="s">
        <v>41</v>
      </c>
      <c r="D870"/>
      <c r="G870" s="255" t="s">
        <v>43</v>
      </c>
    </row>
    <row r="871" spans="3:7" ht="15">
      <c r="C871" s="255" t="s">
        <v>40</v>
      </c>
      <c r="D871"/>
      <c r="G871" s="255" t="s">
        <v>41</v>
      </c>
    </row>
    <row r="872" spans="3:7" ht="15">
      <c r="C872" s="254" t="s">
        <v>7</v>
      </c>
      <c r="D872"/>
      <c r="G872" s="255" t="s">
        <v>40</v>
      </c>
    </row>
    <row r="873" spans="3:7" ht="15">
      <c r="C873" s="255" t="s">
        <v>43</v>
      </c>
      <c r="D873"/>
      <c r="G873" s="256">
        <v>42845</v>
      </c>
    </row>
    <row r="874" spans="3:7" ht="15">
      <c r="C874" s="255" t="s">
        <v>41</v>
      </c>
      <c r="D874"/>
      <c r="G874" s="254" t="s">
        <v>115</v>
      </c>
    </row>
    <row r="875" spans="3:7" ht="15">
      <c r="C875" s="255" t="s">
        <v>40</v>
      </c>
      <c r="D875"/>
      <c r="G875" s="255" t="s">
        <v>43</v>
      </c>
    </row>
    <row r="876" spans="3:7" ht="15">
      <c r="C876" s="254" t="s">
        <v>8</v>
      </c>
      <c r="D876"/>
      <c r="G876" s="255" t="s">
        <v>41</v>
      </c>
    </row>
    <row r="877" spans="3:7" ht="15">
      <c r="C877" s="255" t="s">
        <v>43</v>
      </c>
      <c r="D877"/>
      <c r="G877" s="255" t="s">
        <v>40</v>
      </c>
    </row>
    <row r="878" spans="3:7" ht="15">
      <c r="C878" s="255" t="s">
        <v>41</v>
      </c>
      <c r="D878"/>
      <c r="G878" s="254" t="s">
        <v>146</v>
      </c>
    </row>
    <row r="879" spans="3:7" ht="15">
      <c r="C879" s="255" t="s">
        <v>40</v>
      </c>
      <c r="D879"/>
      <c r="G879" s="255" t="s">
        <v>43</v>
      </c>
    </row>
    <row r="880" spans="3:7" ht="15">
      <c r="C880" s="254" t="s">
        <v>312</v>
      </c>
      <c r="D880"/>
      <c r="G880" s="255" t="s">
        <v>41</v>
      </c>
    </row>
    <row r="881" spans="3:7" ht="15">
      <c r="C881" s="255" t="s">
        <v>43</v>
      </c>
      <c r="D881"/>
      <c r="G881" s="255" t="s">
        <v>40</v>
      </c>
    </row>
    <row r="882" spans="3:7" ht="15">
      <c r="C882" s="255" t="s">
        <v>41</v>
      </c>
      <c r="D882"/>
      <c r="G882" s="254" t="s">
        <v>147</v>
      </c>
    </row>
    <row r="883" spans="3:7" ht="15">
      <c r="C883" s="255" t="s">
        <v>40</v>
      </c>
      <c r="D883"/>
      <c r="G883" s="255" t="s">
        <v>43</v>
      </c>
    </row>
    <row r="884" spans="3:7" ht="15">
      <c r="C884" s="254" t="s">
        <v>9</v>
      </c>
      <c r="D884"/>
      <c r="G884" s="255" t="s">
        <v>41</v>
      </c>
    </row>
    <row r="885" spans="3:7" ht="15">
      <c r="C885" s="255" t="s">
        <v>43</v>
      </c>
      <c r="D885"/>
      <c r="G885" s="255" t="s">
        <v>40</v>
      </c>
    </row>
    <row r="886" spans="3:7" ht="15">
      <c r="C886" s="255" t="s">
        <v>41</v>
      </c>
      <c r="D886"/>
      <c r="G886" s="254" t="s">
        <v>15</v>
      </c>
    </row>
    <row r="887" spans="3:7" ht="15">
      <c r="C887" s="255" t="s">
        <v>40</v>
      </c>
      <c r="D887"/>
      <c r="G887" s="255" t="s">
        <v>43</v>
      </c>
    </row>
    <row r="888" spans="3:7" ht="15">
      <c r="C888" s="254" t="s">
        <v>10</v>
      </c>
      <c r="D888"/>
      <c r="G888" s="255" t="s">
        <v>41</v>
      </c>
    </row>
    <row r="889" spans="3:7" ht="15">
      <c r="C889" s="255" t="s">
        <v>43</v>
      </c>
      <c r="D889"/>
      <c r="G889" s="255" t="s">
        <v>40</v>
      </c>
    </row>
    <row r="890" spans="3:7" ht="15">
      <c r="C890" s="255" t="s">
        <v>41</v>
      </c>
      <c r="D890"/>
      <c r="G890" s="254" t="s">
        <v>312</v>
      </c>
    </row>
    <row r="891" spans="3:7" ht="15">
      <c r="C891" s="255" t="s">
        <v>40</v>
      </c>
      <c r="D891"/>
      <c r="G891" s="255" t="s">
        <v>43</v>
      </c>
    </row>
    <row r="892" spans="3:7" ht="15">
      <c r="C892" s="254" t="s">
        <v>11</v>
      </c>
      <c r="D892"/>
      <c r="G892" s="255" t="s">
        <v>41</v>
      </c>
    </row>
    <row r="893" spans="3:7" ht="15">
      <c r="C893" s="255" t="s">
        <v>43</v>
      </c>
      <c r="D893"/>
      <c r="G893" s="255" t="s">
        <v>40</v>
      </c>
    </row>
    <row r="894" spans="3:7" ht="15">
      <c r="C894" s="255" t="s">
        <v>41</v>
      </c>
      <c r="D894"/>
      <c r="G894" s="254" t="s">
        <v>16</v>
      </c>
    </row>
    <row r="895" spans="3:7" ht="15">
      <c r="C895" s="255" t="s">
        <v>40</v>
      </c>
      <c r="D895"/>
      <c r="G895" s="255" t="s">
        <v>43</v>
      </c>
    </row>
    <row r="896" spans="3:7" ht="15">
      <c r="C896" s="254" t="s">
        <v>12</v>
      </c>
      <c r="D896"/>
      <c r="G896" s="255" t="s">
        <v>41</v>
      </c>
    </row>
    <row r="897" spans="3:7" ht="15">
      <c r="C897" s="255" t="s">
        <v>43</v>
      </c>
      <c r="D897"/>
      <c r="G897" s="255" t="s">
        <v>40</v>
      </c>
    </row>
    <row r="898" spans="3:7" ht="15">
      <c r="C898" s="255" t="s">
        <v>41</v>
      </c>
      <c r="D898"/>
      <c r="G898" s="254" t="s">
        <v>17</v>
      </c>
    </row>
    <row r="899" spans="3:7" ht="15">
      <c r="C899" s="255" t="s">
        <v>40</v>
      </c>
      <c r="D899"/>
      <c r="G899" s="255" t="s">
        <v>43</v>
      </c>
    </row>
    <row r="900" spans="3:7" ht="15">
      <c r="C900" s="254" t="s">
        <v>13</v>
      </c>
      <c r="D900"/>
      <c r="G900" s="255" t="s">
        <v>41</v>
      </c>
    </row>
    <row r="901" spans="3:7" ht="15">
      <c r="C901" s="255" t="s">
        <v>43</v>
      </c>
      <c r="D901"/>
      <c r="G901" s="255" t="s">
        <v>40</v>
      </c>
    </row>
    <row r="902" spans="3:7" ht="15">
      <c r="C902" s="255" t="s">
        <v>41</v>
      </c>
      <c r="D902"/>
      <c r="G902" s="254" t="s">
        <v>145</v>
      </c>
    </row>
    <row r="903" spans="3:7" ht="15">
      <c r="C903" s="255" t="s">
        <v>40</v>
      </c>
      <c r="D903"/>
      <c r="G903" s="255" t="s">
        <v>43</v>
      </c>
    </row>
    <row r="904" spans="3:7" ht="15">
      <c r="C904" s="254" t="s">
        <v>14</v>
      </c>
      <c r="D904"/>
      <c r="G904" s="255" t="s">
        <v>41</v>
      </c>
    </row>
    <row r="905" spans="3:7" ht="15">
      <c r="C905" s="255" t="s">
        <v>43</v>
      </c>
      <c r="D905"/>
      <c r="G905" s="255" t="s">
        <v>40</v>
      </c>
    </row>
    <row r="906" spans="3:7" ht="15">
      <c r="C906" s="255" t="s">
        <v>41</v>
      </c>
      <c r="D906"/>
      <c r="G906" s="254" t="s">
        <v>116</v>
      </c>
    </row>
    <row r="907" spans="3:7" ht="15">
      <c r="C907" s="255" t="s">
        <v>40</v>
      </c>
      <c r="D907"/>
      <c r="G907" s="255" t="s">
        <v>43</v>
      </c>
    </row>
    <row r="908" spans="3:7" ht="15">
      <c r="C908" s="254" t="s">
        <v>106</v>
      </c>
      <c r="D908"/>
      <c r="G908" s="255" t="s">
        <v>41</v>
      </c>
    </row>
    <row r="909" spans="3:7" ht="15">
      <c r="C909" s="255" t="s">
        <v>43</v>
      </c>
      <c r="D909"/>
      <c r="G909" s="255" t="s">
        <v>40</v>
      </c>
    </row>
    <row r="910" spans="3:7" ht="15">
      <c r="C910" s="255" t="s">
        <v>41</v>
      </c>
      <c r="D910"/>
      <c r="G910" s="254" t="s">
        <v>106</v>
      </c>
    </row>
    <row r="911" spans="3:7" ht="15">
      <c r="C911" s="255" t="s">
        <v>40</v>
      </c>
      <c r="D911"/>
      <c r="G911" s="255" t="s">
        <v>43</v>
      </c>
    </row>
    <row r="912" spans="3:7" ht="15">
      <c r="C912" s="256">
        <v>42841</v>
      </c>
      <c r="D912"/>
      <c r="G912" s="255" t="s">
        <v>41</v>
      </c>
    </row>
    <row r="913" spans="3:7" ht="15">
      <c r="C913" s="254" t="s">
        <v>4</v>
      </c>
      <c r="D913"/>
      <c r="G913" s="255" t="s">
        <v>40</v>
      </c>
    </row>
    <row r="914" spans="3:7" ht="15">
      <c r="C914" s="255" t="s">
        <v>43</v>
      </c>
      <c r="D914"/>
      <c r="G914" s="256">
        <v>42846</v>
      </c>
    </row>
    <row r="915" spans="3:7" ht="15">
      <c r="C915" s="255" t="s">
        <v>41</v>
      </c>
      <c r="D915"/>
      <c r="G915" s="254" t="s">
        <v>115</v>
      </c>
    </row>
    <row r="916" spans="3:7" ht="15">
      <c r="C916" s="255" t="s">
        <v>40</v>
      </c>
      <c r="D916"/>
      <c r="G916" s="255" t="s">
        <v>43</v>
      </c>
    </row>
    <row r="917" spans="3:7" ht="15">
      <c r="C917" s="254" t="s">
        <v>5</v>
      </c>
      <c r="D917"/>
      <c r="G917" s="255" t="s">
        <v>41</v>
      </c>
    </row>
    <row r="918" spans="3:7" ht="15">
      <c r="C918" s="255" t="s">
        <v>43</v>
      </c>
      <c r="D918"/>
      <c r="G918" s="255" t="s">
        <v>40</v>
      </c>
    </row>
    <row r="919" spans="3:7" ht="15">
      <c r="C919" s="255" t="s">
        <v>41</v>
      </c>
      <c r="D919"/>
      <c r="G919" s="254" t="s">
        <v>146</v>
      </c>
    </row>
    <row r="920" spans="3:7" ht="15">
      <c r="C920" s="255" t="s">
        <v>40</v>
      </c>
      <c r="D920"/>
      <c r="G920" s="255" t="s">
        <v>43</v>
      </c>
    </row>
    <row r="921" spans="3:7" ht="15">
      <c r="C921" s="254" t="s">
        <v>6</v>
      </c>
      <c r="D921"/>
      <c r="G921" s="255" t="s">
        <v>41</v>
      </c>
    </row>
    <row r="922" spans="3:7" ht="15">
      <c r="C922" s="255" t="s">
        <v>43</v>
      </c>
      <c r="D922"/>
      <c r="G922" s="255" t="s">
        <v>40</v>
      </c>
    </row>
    <row r="923" spans="3:7" ht="15">
      <c r="C923" s="255" t="s">
        <v>41</v>
      </c>
      <c r="D923"/>
      <c r="G923" s="254" t="s">
        <v>147</v>
      </c>
    </row>
    <row r="924" spans="3:7" ht="15">
      <c r="C924" s="255" t="s">
        <v>40</v>
      </c>
      <c r="D924"/>
      <c r="G924" s="255" t="s">
        <v>43</v>
      </c>
    </row>
    <row r="925" spans="3:7" ht="15">
      <c r="C925" s="254" t="s">
        <v>7</v>
      </c>
      <c r="D925"/>
      <c r="G925" s="255" t="s">
        <v>41</v>
      </c>
    </row>
    <row r="926" spans="3:7" ht="15">
      <c r="C926" s="255" t="s">
        <v>43</v>
      </c>
      <c r="D926"/>
      <c r="G926" s="255" t="s">
        <v>40</v>
      </c>
    </row>
    <row r="927" spans="3:7" ht="15">
      <c r="C927" s="255" t="s">
        <v>41</v>
      </c>
      <c r="D927"/>
      <c r="G927" s="254" t="s">
        <v>15</v>
      </c>
    </row>
    <row r="928" spans="3:7" ht="15">
      <c r="C928" s="255" t="s">
        <v>40</v>
      </c>
      <c r="D928"/>
      <c r="G928" s="255" t="s">
        <v>43</v>
      </c>
    </row>
    <row r="929" spans="3:7" ht="15">
      <c r="C929" s="254" t="s">
        <v>8</v>
      </c>
      <c r="D929"/>
      <c r="G929" s="255" t="s">
        <v>41</v>
      </c>
    </row>
    <row r="930" spans="3:7" ht="15">
      <c r="C930" s="255" t="s">
        <v>43</v>
      </c>
      <c r="D930"/>
      <c r="G930" s="255" t="s">
        <v>40</v>
      </c>
    </row>
    <row r="931" spans="3:7" ht="15">
      <c r="C931" s="255" t="s">
        <v>41</v>
      </c>
      <c r="D931"/>
      <c r="G931" s="254" t="s">
        <v>312</v>
      </c>
    </row>
    <row r="932" spans="3:7" ht="15">
      <c r="C932" s="255" t="s">
        <v>40</v>
      </c>
      <c r="D932"/>
      <c r="G932" s="255" t="s">
        <v>43</v>
      </c>
    </row>
    <row r="933" spans="3:7" ht="15">
      <c r="C933" s="254" t="s">
        <v>312</v>
      </c>
      <c r="D933"/>
      <c r="G933" s="255" t="s">
        <v>41</v>
      </c>
    </row>
    <row r="934" spans="3:7" ht="15">
      <c r="C934" s="255" t="s">
        <v>43</v>
      </c>
      <c r="D934"/>
      <c r="G934" s="255" t="s">
        <v>40</v>
      </c>
    </row>
    <row r="935" spans="3:7" ht="15">
      <c r="C935" s="255" t="s">
        <v>41</v>
      </c>
      <c r="D935"/>
      <c r="G935" s="254" t="s">
        <v>16</v>
      </c>
    </row>
    <row r="936" spans="3:7" ht="15">
      <c r="C936" s="255" t="s">
        <v>40</v>
      </c>
      <c r="D936"/>
      <c r="G936" s="255" t="s">
        <v>43</v>
      </c>
    </row>
    <row r="937" spans="3:7" ht="15">
      <c r="C937" s="254" t="s">
        <v>9</v>
      </c>
      <c r="D937"/>
      <c r="G937" s="255" t="s">
        <v>41</v>
      </c>
    </row>
    <row r="938" spans="3:7" ht="15">
      <c r="C938" s="255" t="s">
        <v>43</v>
      </c>
      <c r="D938"/>
      <c r="G938" s="255" t="s">
        <v>40</v>
      </c>
    </row>
    <row r="939" spans="3:7" ht="15">
      <c r="C939" s="255" t="s">
        <v>41</v>
      </c>
      <c r="D939"/>
      <c r="G939" s="254" t="s">
        <v>17</v>
      </c>
    </row>
    <row r="940" spans="3:7" ht="15">
      <c r="C940" s="255" t="s">
        <v>40</v>
      </c>
      <c r="D940"/>
      <c r="G940" s="255" t="s">
        <v>43</v>
      </c>
    </row>
    <row r="941" spans="3:7" ht="15">
      <c r="C941" s="254" t="s">
        <v>10</v>
      </c>
      <c r="D941"/>
      <c r="G941" s="255" t="s">
        <v>41</v>
      </c>
    </row>
    <row r="942" spans="3:7" ht="15">
      <c r="C942" s="255" t="s">
        <v>43</v>
      </c>
      <c r="D942"/>
      <c r="G942" s="255" t="s">
        <v>40</v>
      </c>
    </row>
    <row r="943" spans="3:7" ht="15">
      <c r="C943" s="255" t="s">
        <v>41</v>
      </c>
      <c r="D943"/>
      <c r="G943" s="254" t="s">
        <v>145</v>
      </c>
    </row>
    <row r="944" spans="3:7" ht="15">
      <c r="C944" s="255" t="s">
        <v>40</v>
      </c>
      <c r="D944"/>
      <c r="G944" s="255" t="s">
        <v>43</v>
      </c>
    </row>
    <row r="945" spans="3:7" ht="15">
      <c r="C945" s="254" t="s">
        <v>11</v>
      </c>
      <c r="D945"/>
      <c r="G945" s="255" t="s">
        <v>41</v>
      </c>
    </row>
    <row r="946" spans="3:7" ht="15">
      <c r="C946" s="255" t="s">
        <v>43</v>
      </c>
      <c r="D946"/>
      <c r="G946" s="255" t="s">
        <v>40</v>
      </c>
    </row>
    <row r="947" spans="3:7" ht="15">
      <c r="C947" s="255" t="s">
        <v>41</v>
      </c>
      <c r="D947"/>
      <c r="G947" s="254" t="s">
        <v>116</v>
      </c>
    </row>
    <row r="948" spans="3:7" ht="15">
      <c r="C948" s="255" t="s">
        <v>40</v>
      </c>
      <c r="D948"/>
      <c r="G948" s="255" t="s">
        <v>43</v>
      </c>
    </row>
    <row r="949" spans="3:7" ht="15">
      <c r="C949" s="254" t="s">
        <v>12</v>
      </c>
      <c r="D949"/>
      <c r="G949" s="255" t="s">
        <v>41</v>
      </c>
    </row>
    <row r="950" spans="3:7" ht="15">
      <c r="C950" s="255" t="s">
        <v>43</v>
      </c>
      <c r="D950"/>
      <c r="G950" s="255" t="s">
        <v>40</v>
      </c>
    </row>
    <row r="951" spans="3:7" ht="15">
      <c r="C951" s="255" t="s">
        <v>41</v>
      </c>
      <c r="D951"/>
      <c r="G951" s="254" t="s">
        <v>106</v>
      </c>
    </row>
    <row r="952" spans="3:7" ht="15">
      <c r="C952" s="255" t="s">
        <v>40</v>
      </c>
      <c r="D952"/>
      <c r="G952" s="255" t="s">
        <v>43</v>
      </c>
    </row>
    <row r="953" spans="3:7" ht="15">
      <c r="C953" s="254" t="s">
        <v>13</v>
      </c>
      <c r="D953"/>
      <c r="G953" s="255" t="s">
        <v>41</v>
      </c>
    </row>
    <row r="954" spans="3:7" ht="15">
      <c r="C954" s="255" t="s">
        <v>43</v>
      </c>
      <c r="D954"/>
      <c r="G954" s="255" t="s">
        <v>40</v>
      </c>
    </row>
    <row r="955" spans="3:7" ht="15">
      <c r="C955" s="255" t="s">
        <v>41</v>
      </c>
      <c r="D955"/>
      <c r="G955" s="256">
        <v>42847</v>
      </c>
    </row>
    <row r="956" spans="3:7" ht="15">
      <c r="C956" s="255" t="s">
        <v>40</v>
      </c>
      <c r="D956"/>
      <c r="G956" s="254" t="s">
        <v>115</v>
      </c>
    </row>
    <row r="957" spans="3:7" ht="15">
      <c r="C957" s="254" t="s">
        <v>14</v>
      </c>
      <c r="D957"/>
      <c r="G957" s="255" t="s">
        <v>43</v>
      </c>
    </row>
    <row r="958" spans="3:7" ht="15">
      <c r="C958" s="255" t="s">
        <v>43</v>
      </c>
      <c r="D958"/>
      <c r="G958" s="255" t="s">
        <v>41</v>
      </c>
    </row>
    <row r="959" spans="3:7" ht="15">
      <c r="C959" s="255" t="s">
        <v>41</v>
      </c>
      <c r="D959"/>
      <c r="G959" s="255" t="s">
        <v>40</v>
      </c>
    </row>
    <row r="960" spans="3:7" ht="15">
      <c r="C960" s="255" t="s">
        <v>40</v>
      </c>
      <c r="D960"/>
      <c r="G960" s="254" t="s">
        <v>146</v>
      </c>
    </row>
    <row r="961" spans="3:7" ht="15">
      <c r="C961" s="254" t="s">
        <v>106</v>
      </c>
      <c r="D961"/>
      <c r="G961" s="255" t="s">
        <v>43</v>
      </c>
    </row>
    <row r="962" spans="3:7" ht="15">
      <c r="C962" s="255" t="s">
        <v>43</v>
      </c>
      <c r="D962"/>
      <c r="G962" s="255" t="s">
        <v>41</v>
      </c>
    </row>
    <row r="963" spans="3:7" ht="15">
      <c r="C963" s="255" t="s">
        <v>41</v>
      </c>
      <c r="D963"/>
      <c r="G963" s="255" t="s">
        <v>40</v>
      </c>
    </row>
    <row r="964" spans="3:7" ht="15">
      <c r="C964" s="255" t="s">
        <v>40</v>
      </c>
      <c r="D964"/>
      <c r="G964" s="254" t="s">
        <v>147</v>
      </c>
    </row>
    <row r="965" spans="3:7" ht="15">
      <c r="C965" s="235">
        <v>16</v>
      </c>
      <c r="D965"/>
      <c r="G965" s="255" t="s">
        <v>43</v>
      </c>
    </row>
    <row r="966" spans="3:7" ht="15">
      <c r="C966" s="256">
        <v>42842</v>
      </c>
      <c r="D966"/>
      <c r="G966" s="255" t="s">
        <v>41</v>
      </c>
    </row>
    <row r="967" spans="3:7" ht="15">
      <c r="C967" s="254" t="s">
        <v>4</v>
      </c>
      <c r="D967"/>
      <c r="G967" s="255" t="s">
        <v>40</v>
      </c>
    </row>
    <row r="968" spans="3:7" ht="15">
      <c r="C968" s="255" t="s">
        <v>43</v>
      </c>
      <c r="D968"/>
      <c r="G968" s="254" t="s">
        <v>15</v>
      </c>
    </row>
    <row r="969" spans="3:7" ht="15">
      <c r="C969" s="255" t="s">
        <v>41</v>
      </c>
      <c r="D969"/>
      <c r="G969" s="255" t="s">
        <v>43</v>
      </c>
    </row>
    <row r="970" spans="3:7" ht="15">
      <c r="C970" s="255" t="s">
        <v>40</v>
      </c>
      <c r="D970"/>
      <c r="G970" s="255" t="s">
        <v>41</v>
      </c>
    </row>
    <row r="971" spans="3:7" ht="15">
      <c r="C971" s="254" t="s">
        <v>5</v>
      </c>
      <c r="D971"/>
      <c r="G971" s="255" t="s">
        <v>40</v>
      </c>
    </row>
    <row r="972" spans="3:7" ht="15">
      <c r="C972" s="255" t="s">
        <v>43</v>
      </c>
      <c r="D972"/>
      <c r="G972" s="254" t="s">
        <v>312</v>
      </c>
    </row>
    <row r="973" spans="3:7" ht="15">
      <c r="C973" s="255" t="s">
        <v>41</v>
      </c>
      <c r="D973"/>
      <c r="G973" s="255" t="s">
        <v>43</v>
      </c>
    </row>
    <row r="974" spans="3:7" ht="15">
      <c r="C974" s="255" t="s">
        <v>40</v>
      </c>
      <c r="D974"/>
      <c r="G974" s="255" t="s">
        <v>41</v>
      </c>
    </row>
    <row r="975" spans="3:7" ht="15">
      <c r="C975" s="254" t="s">
        <v>6</v>
      </c>
      <c r="D975"/>
      <c r="G975" s="255" t="s">
        <v>40</v>
      </c>
    </row>
    <row r="976" spans="3:7" ht="15">
      <c r="C976" s="255" t="s">
        <v>43</v>
      </c>
      <c r="D976"/>
      <c r="G976" s="254" t="s">
        <v>16</v>
      </c>
    </row>
    <row r="977" spans="3:7" ht="15">
      <c r="C977" s="255" t="s">
        <v>41</v>
      </c>
      <c r="D977"/>
      <c r="G977" s="255" t="s">
        <v>43</v>
      </c>
    </row>
    <row r="978" spans="3:7" ht="15">
      <c r="C978" s="255" t="s">
        <v>40</v>
      </c>
      <c r="D978"/>
      <c r="G978" s="255" t="s">
        <v>41</v>
      </c>
    </row>
    <row r="979" spans="3:7" ht="15">
      <c r="C979" s="254" t="s">
        <v>7</v>
      </c>
      <c r="D979"/>
      <c r="G979" s="255" t="s">
        <v>40</v>
      </c>
    </row>
    <row r="980" spans="3:7" ht="15">
      <c r="C980" s="255" t="s">
        <v>43</v>
      </c>
      <c r="D980"/>
      <c r="G980" s="254" t="s">
        <v>17</v>
      </c>
    </row>
    <row r="981" spans="3:7" ht="15">
      <c r="C981" s="255" t="s">
        <v>41</v>
      </c>
      <c r="D981"/>
      <c r="G981" s="255" t="s">
        <v>43</v>
      </c>
    </row>
    <row r="982" spans="3:7" ht="15">
      <c r="C982" s="255" t="s">
        <v>40</v>
      </c>
      <c r="D982"/>
      <c r="G982" s="255" t="s">
        <v>41</v>
      </c>
    </row>
    <row r="983" spans="3:7" ht="15">
      <c r="C983" s="254" t="s">
        <v>8</v>
      </c>
      <c r="D983"/>
      <c r="G983" s="255" t="s">
        <v>40</v>
      </c>
    </row>
    <row r="984" spans="3:7" ht="15">
      <c r="C984" s="255" t="s">
        <v>43</v>
      </c>
      <c r="D984"/>
      <c r="G984" s="254" t="s">
        <v>145</v>
      </c>
    </row>
    <row r="985" spans="3:7" ht="15">
      <c r="C985" s="255" t="s">
        <v>41</v>
      </c>
      <c r="D985"/>
      <c r="G985" s="255" t="s">
        <v>43</v>
      </c>
    </row>
    <row r="986" spans="3:7" ht="15">
      <c r="C986" s="255" t="s">
        <v>40</v>
      </c>
      <c r="D986"/>
      <c r="G986" s="255" t="s">
        <v>41</v>
      </c>
    </row>
    <row r="987" spans="3:7" ht="15">
      <c r="C987" s="254" t="s">
        <v>312</v>
      </c>
      <c r="D987"/>
      <c r="G987" s="255" t="s">
        <v>40</v>
      </c>
    </row>
    <row r="988" spans="3:7" ht="15">
      <c r="C988" s="255" t="s">
        <v>43</v>
      </c>
      <c r="D988"/>
      <c r="G988" s="254" t="s">
        <v>116</v>
      </c>
    </row>
    <row r="989" spans="3:7" ht="15">
      <c r="C989" s="255" t="s">
        <v>41</v>
      </c>
      <c r="D989"/>
      <c r="G989" s="255" t="s">
        <v>43</v>
      </c>
    </row>
    <row r="990" spans="3:7" ht="15">
      <c r="C990" s="255" t="s">
        <v>40</v>
      </c>
      <c r="D990"/>
      <c r="G990" s="255" t="s">
        <v>41</v>
      </c>
    </row>
    <row r="991" spans="3:7" ht="15">
      <c r="C991" s="254" t="s">
        <v>9</v>
      </c>
      <c r="D991"/>
      <c r="G991" s="255" t="s">
        <v>40</v>
      </c>
    </row>
    <row r="992" spans="3:7" ht="15">
      <c r="C992" s="255" t="s">
        <v>43</v>
      </c>
      <c r="D992"/>
      <c r="G992" s="254" t="s">
        <v>106</v>
      </c>
    </row>
    <row r="993" spans="3:7" ht="15">
      <c r="C993" s="255" t="s">
        <v>41</v>
      </c>
      <c r="D993"/>
      <c r="G993" s="255" t="s">
        <v>43</v>
      </c>
    </row>
    <row r="994" spans="3:7" ht="15">
      <c r="C994" s="255" t="s">
        <v>40</v>
      </c>
      <c r="D994"/>
      <c r="G994" s="255" t="s">
        <v>41</v>
      </c>
    </row>
    <row r="995" spans="3:7" ht="15">
      <c r="C995" s="254" t="s">
        <v>10</v>
      </c>
      <c r="D995"/>
      <c r="G995" s="255" t="s">
        <v>40</v>
      </c>
    </row>
    <row r="996" spans="3:7" ht="15">
      <c r="C996" s="255" t="s">
        <v>43</v>
      </c>
      <c r="D996"/>
      <c r="G996" s="256">
        <v>42848</v>
      </c>
    </row>
    <row r="997" spans="3:7" ht="15">
      <c r="C997" s="255" t="s">
        <v>41</v>
      </c>
      <c r="D997"/>
      <c r="G997" s="254" t="s">
        <v>115</v>
      </c>
    </row>
    <row r="998" spans="3:7" ht="15">
      <c r="C998" s="255" t="s">
        <v>40</v>
      </c>
      <c r="D998"/>
      <c r="G998" s="255" t="s">
        <v>43</v>
      </c>
    </row>
    <row r="999" spans="3:7" ht="15">
      <c r="C999" s="254" t="s">
        <v>11</v>
      </c>
      <c r="D999"/>
      <c r="G999" s="255" t="s">
        <v>41</v>
      </c>
    </row>
    <row r="1000" spans="3:7" ht="15">
      <c r="C1000" s="255" t="s">
        <v>43</v>
      </c>
      <c r="D1000"/>
      <c r="G1000" s="255" t="s">
        <v>40</v>
      </c>
    </row>
    <row r="1001" spans="3:7" ht="15">
      <c r="C1001" s="255" t="s">
        <v>41</v>
      </c>
      <c r="D1001"/>
      <c r="G1001" s="254" t="s">
        <v>146</v>
      </c>
    </row>
    <row r="1002" spans="3:7" ht="15">
      <c r="C1002" s="255" t="s">
        <v>40</v>
      </c>
      <c r="D1002"/>
      <c r="G1002" s="255" t="s">
        <v>43</v>
      </c>
    </row>
    <row r="1003" spans="3:7" ht="15">
      <c r="C1003" s="254" t="s">
        <v>12</v>
      </c>
      <c r="D1003"/>
      <c r="G1003" s="255" t="s">
        <v>41</v>
      </c>
    </row>
    <row r="1004" spans="3:7" ht="15">
      <c r="C1004" s="255" t="s">
        <v>43</v>
      </c>
      <c r="D1004"/>
      <c r="G1004" s="255" t="s">
        <v>40</v>
      </c>
    </row>
    <row r="1005" spans="3:7" ht="15">
      <c r="C1005" s="255" t="s">
        <v>41</v>
      </c>
      <c r="D1005"/>
      <c r="G1005" s="254" t="s">
        <v>147</v>
      </c>
    </row>
    <row r="1006" spans="3:7" ht="15">
      <c r="C1006" s="255" t="s">
        <v>40</v>
      </c>
      <c r="D1006"/>
      <c r="G1006" s="255" t="s">
        <v>43</v>
      </c>
    </row>
    <row r="1007" spans="3:7" ht="15">
      <c r="C1007" s="254" t="s">
        <v>13</v>
      </c>
      <c r="D1007"/>
      <c r="G1007" s="255" t="s">
        <v>41</v>
      </c>
    </row>
    <row r="1008" spans="3:7" ht="15">
      <c r="C1008" s="255" t="s">
        <v>43</v>
      </c>
      <c r="D1008"/>
      <c r="G1008" s="255" t="s">
        <v>40</v>
      </c>
    </row>
    <row r="1009" spans="3:7" ht="15">
      <c r="C1009" s="255" t="s">
        <v>41</v>
      </c>
      <c r="D1009"/>
      <c r="G1009" s="254" t="s">
        <v>15</v>
      </c>
    </row>
    <row r="1010" spans="3:7" ht="15">
      <c r="C1010" s="255" t="s">
        <v>40</v>
      </c>
      <c r="D1010"/>
      <c r="G1010" s="255" t="s">
        <v>43</v>
      </c>
    </row>
    <row r="1011" spans="3:7" ht="15">
      <c r="C1011" s="254" t="s">
        <v>14</v>
      </c>
      <c r="D1011"/>
      <c r="G1011" s="255" t="s">
        <v>41</v>
      </c>
    </row>
    <row r="1012" spans="3:7" ht="15">
      <c r="C1012" s="255" t="s">
        <v>43</v>
      </c>
      <c r="D1012"/>
      <c r="G1012" s="255" t="s">
        <v>40</v>
      </c>
    </row>
    <row r="1013" spans="3:7" ht="15">
      <c r="C1013" s="255" t="s">
        <v>41</v>
      </c>
      <c r="D1013"/>
      <c r="G1013" s="254" t="s">
        <v>312</v>
      </c>
    </row>
    <row r="1014" spans="3:7" ht="15">
      <c r="C1014" s="255" t="s">
        <v>40</v>
      </c>
      <c r="D1014"/>
      <c r="G1014" s="255" t="s">
        <v>43</v>
      </c>
    </row>
    <row r="1015" spans="3:7" ht="15">
      <c r="C1015" s="254" t="s">
        <v>106</v>
      </c>
      <c r="D1015"/>
      <c r="G1015" s="255" t="s">
        <v>41</v>
      </c>
    </row>
    <row r="1016" spans="3:7" ht="15">
      <c r="C1016" s="255" t="s">
        <v>43</v>
      </c>
      <c r="D1016"/>
      <c r="G1016" s="255" t="s">
        <v>40</v>
      </c>
    </row>
    <row r="1017" spans="3:7" ht="15">
      <c r="C1017" s="255" t="s">
        <v>41</v>
      </c>
      <c r="D1017"/>
      <c r="G1017" s="254" t="s">
        <v>16</v>
      </c>
    </row>
    <row r="1018" spans="3:7" ht="15">
      <c r="C1018" s="255" t="s">
        <v>40</v>
      </c>
      <c r="D1018"/>
      <c r="G1018" s="255" t="s">
        <v>43</v>
      </c>
    </row>
    <row r="1019" spans="3:7" ht="15">
      <c r="C1019" s="256">
        <v>42843</v>
      </c>
      <c r="D1019"/>
      <c r="G1019" s="255" t="s">
        <v>41</v>
      </c>
    </row>
    <row r="1020" spans="3:7" ht="15">
      <c r="C1020" s="254" t="s">
        <v>4</v>
      </c>
      <c r="D1020"/>
      <c r="G1020" s="255" t="s">
        <v>40</v>
      </c>
    </row>
    <row r="1021" spans="3:7" ht="15">
      <c r="C1021" s="255" t="s">
        <v>43</v>
      </c>
      <c r="D1021"/>
      <c r="G1021" s="254" t="s">
        <v>17</v>
      </c>
    </row>
    <row r="1022" spans="3:7" ht="15">
      <c r="C1022" s="255" t="s">
        <v>41</v>
      </c>
      <c r="D1022"/>
      <c r="G1022" s="255" t="s">
        <v>43</v>
      </c>
    </row>
    <row r="1023" spans="3:7" ht="15">
      <c r="C1023" s="255" t="s">
        <v>40</v>
      </c>
      <c r="D1023"/>
      <c r="G1023" s="255" t="s">
        <v>41</v>
      </c>
    </row>
    <row r="1024" spans="3:7" ht="15">
      <c r="C1024" s="254" t="s">
        <v>5</v>
      </c>
      <c r="D1024"/>
      <c r="G1024" s="255" t="s">
        <v>40</v>
      </c>
    </row>
    <row r="1025" spans="3:7" ht="15">
      <c r="C1025" s="255" t="s">
        <v>43</v>
      </c>
      <c r="D1025"/>
      <c r="G1025" s="254" t="s">
        <v>145</v>
      </c>
    </row>
    <row r="1026" spans="3:7" ht="15">
      <c r="C1026" s="255" t="s">
        <v>41</v>
      </c>
      <c r="D1026"/>
      <c r="G1026" s="255" t="s">
        <v>43</v>
      </c>
    </row>
    <row r="1027" spans="3:7" ht="15">
      <c r="C1027" s="255" t="s">
        <v>40</v>
      </c>
      <c r="D1027"/>
      <c r="G1027" s="255" t="s">
        <v>41</v>
      </c>
    </row>
    <row r="1028" spans="3:7" ht="15">
      <c r="C1028" s="254" t="s">
        <v>6</v>
      </c>
      <c r="D1028"/>
      <c r="G1028" s="255" t="s">
        <v>40</v>
      </c>
    </row>
    <row r="1029" spans="3:7" ht="15">
      <c r="C1029" s="255" t="s">
        <v>43</v>
      </c>
      <c r="D1029"/>
      <c r="G1029" s="254" t="s">
        <v>116</v>
      </c>
    </row>
    <row r="1030" spans="3:7" ht="15">
      <c r="C1030" s="255" t="s">
        <v>41</v>
      </c>
      <c r="D1030"/>
      <c r="G1030" s="255" t="s">
        <v>43</v>
      </c>
    </row>
    <row r="1031" spans="3:7" ht="15">
      <c r="C1031" s="255" t="s">
        <v>40</v>
      </c>
      <c r="D1031"/>
      <c r="G1031" s="255" t="s">
        <v>41</v>
      </c>
    </row>
    <row r="1032" spans="3:7" ht="15">
      <c r="C1032" s="254" t="s">
        <v>7</v>
      </c>
      <c r="D1032"/>
      <c r="G1032" s="255" t="s">
        <v>40</v>
      </c>
    </row>
    <row r="1033" spans="3:7" ht="15">
      <c r="C1033" s="255" t="s">
        <v>43</v>
      </c>
      <c r="D1033"/>
      <c r="G1033" s="254" t="s">
        <v>106</v>
      </c>
    </row>
    <row r="1034" spans="3:7" ht="15">
      <c r="C1034" s="255" t="s">
        <v>41</v>
      </c>
      <c r="D1034"/>
      <c r="G1034" s="255" t="s">
        <v>43</v>
      </c>
    </row>
    <row r="1035" spans="3:7" ht="15">
      <c r="C1035" s="255" t="s">
        <v>40</v>
      </c>
      <c r="D1035"/>
      <c r="G1035" s="255" t="s">
        <v>41</v>
      </c>
    </row>
    <row r="1036" spans="3:7" ht="15">
      <c r="C1036" s="254" t="s">
        <v>8</v>
      </c>
      <c r="D1036"/>
      <c r="G1036" s="255" t="s">
        <v>40</v>
      </c>
    </row>
    <row r="1037" spans="3:7" ht="15">
      <c r="C1037" s="255" t="s">
        <v>43</v>
      </c>
      <c r="D1037"/>
      <c r="G1037" s="235">
        <v>17</v>
      </c>
    </row>
    <row r="1038" spans="3:7" ht="15">
      <c r="C1038" s="255" t="s">
        <v>41</v>
      </c>
      <c r="D1038"/>
      <c r="G1038" s="256">
        <v>42849</v>
      </c>
    </row>
    <row r="1039" spans="3:7" ht="15">
      <c r="C1039" s="255" t="s">
        <v>40</v>
      </c>
      <c r="D1039"/>
      <c r="G1039" s="254" t="s">
        <v>115</v>
      </c>
    </row>
    <row r="1040" spans="3:7" ht="15">
      <c r="C1040" s="254" t="s">
        <v>312</v>
      </c>
      <c r="D1040"/>
      <c r="G1040" s="255" t="s">
        <v>43</v>
      </c>
    </row>
    <row r="1041" spans="3:7" ht="15">
      <c r="C1041" s="255" t="s">
        <v>43</v>
      </c>
      <c r="D1041"/>
      <c r="G1041" s="255" t="s">
        <v>41</v>
      </c>
    </row>
    <row r="1042" spans="3:7" ht="15">
      <c r="C1042" s="255" t="s">
        <v>41</v>
      </c>
      <c r="D1042"/>
      <c r="G1042" s="255" t="s">
        <v>40</v>
      </c>
    </row>
    <row r="1043" spans="3:7" ht="15">
      <c r="C1043" s="255" t="s">
        <v>40</v>
      </c>
      <c r="D1043"/>
      <c r="G1043" s="254" t="s">
        <v>146</v>
      </c>
    </row>
    <row r="1044" spans="3:7" ht="15">
      <c r="C1044" s="254" t="s">
        <v>9</v>
      </c>
      <c r="D1044"/>
      <c r="G1044" s="255" t="s">
        <v>43</v>
      </c>
    </row>
    <row r="1045" spans="3:7" ht="15">
      <c r="C1045" s="255" t="s">
        <v>43</v>
      </c>
      <c r="D1045"/>
      <c r="G1045" s="255" t="s">
        <v>41</v>
      </c>
    </row>
    <row r="1046" spans="3:7" ht="15">
      <c r="C1046" s="255" t="s">
        <v>41</v>
      </c>
      <c r="D1046"/>
      <c r="G1046" s="255" t="s">
        <v>40</v>
      </c>
    </row>
    <row r="1047" spans="3:7" ht="15">
      <c r="C1047" s="255" t="s">
        <v>40</v>
      </c>
      <c r="D1047"/>
      <c r="G1047" s="254" t="s">
        <v>147</v>
      </c>
    </row>
    <row r="1048" spans="3:7" ht="15">
      <c r="C1048" s="254" t="s">
        <v>10</v>
      </c>
      <c r="D1048"/>
      <c r="G1048" s="255" t="s">
        <v>43</v>
      </c>
    </row>
    <row r="1049" spans="3:7" ht="15">
      <c r="C1049" s="255" t="s">
        <v>43</v>
      </c>
      <c r="D1049"/>
      <c r="G1049" s="255" t="s">
        <v>41</v>
      </c>
    </row>
    <row r="1050" spans="3:7" ht="15">
      <c r="C1050" s="255" t="s">
        <v>41</v>
      </c>
      <c r="D1050"/>
      <c r="G1050" s="255" t="s">
        <v>40</v>
      </c>
    </row>
    <row r="1051" spans="3:7" ht="15">
      <c r="C1051" s="255" t="s">
        <v>40</v>
      </c>
      <c r="D1051"/>
      <c r="G1051" s="254" t="s">
        <v>15</v>
      </c>
    </row>
    <row r="1052" spans="3:7" ht="15">
      <c r="C1052" s="254" t="s">
        <v>11</v>
      </c>
      <c r="D1052"/>
      <c r="G1052" s="255" t="s">
        <v>43</v>
      </c>
    </row>
    <row r="1053" spans="3:7" ht="15">
      <c r="C1053" s="255" t="s">
        <v>43</v>
      </c>
      <c r="D1053"/>
      <c r="G1053" s="255" t="s">
        <v>41</v>
      </c>
    </row>
    <row r="1054" spans="3:7" ht="15">
      <c r="C1054" s="255" t="s">
        <v>41</v>
      </c>
      <c r="D1054"/>
      <c r="G1054" s="255" t="s">
        <v>40</v>
      </c>
    </row>
    <row r="1055" spans="3:7" ht="15">
      <c r="C1055" s="255" t="s">
        <v>40</v>
      </c>
      <c r="D1055"/>
      <c r="G1055" s="254" t="s">
        <v>312</v>
      </c>
    </row>
    <row r="1056" spans="3:7" ht="15">
      <c r="C1056" s="254" t="s">
        <v>12</v>
      </c>
      <c r="D1056"/>
      <c r="G1056" s="255" t="s">
        <v>43</v>
      </c>
    </row>
    <row r="1057" spans="3:7" ht="15">
      <c r="C1057" s="255" t="s">
        <v>43</v>
      </c>
      <c r="D1057"/>
      <c r="G1057" s="255" t="s">
        <v>41</v>
      </c>
    </row>
    <row r="1058" spans="3:7" ht="15">
      <c r="C1058" s="255" t="s">
        <v>41</v>
      </c>
      <c r="D1058"/>
      <c r="G1058" s="255" t="s">
        <v>40</v>
      </c>
    </row>
    <row r="1059" spans="3:7" ht="15">
      <c r="C1059" s="255" t="s">
        <v>40</v>
      </c>
      <c r="D1059"/>
      <c r="G1059" s="254" t="s">
        <v>16</v>
      </c>
    </row>
    <row r="1060" spans="3:7" ht="15">
      <c r="C1060" s="254" t="s">
        <v>13</v>
      </c>
      <c r="D1060"/>
      <c r="G1060" s="255" t="s">
        <v>43</v>
      </c>
    </row>
    <row r="1061" spans="3:7" ht="15">
      <c r="C1061" s="255" t="s">
        <v>43</v>
      </c>
      <c r="D1061"/>
      <c r="G1061" s="255" t="s">
        <v>41</v>
      </c>
    </row>
    <row r="1062" spans="3:7" ht="15">
      <c r="C1062" s="255" t="s">
        <v>41</v>
      </c>
      <c r="D1062"/>
      <c r="G1062" s="255" t="s">
        <v>40</v>
      </c>
    </row>
    <row r="1063" spans="3:7" ht="15">
      <c r="C1063" s="255" t="s">
        <v>40</v>
      </c>
      <c r="D1063"/>
      <c r="G1063" s="254" t="s">
        <v>17</v>
      </c>
    </row>
    <row r="1064" spans="3:7" ht="15">
      <c r="C1064" s="254" t="s">
        <v>14</v>
      </c>
      <c r="D1064"/>
      <c r="G1064" s="255" t="s">
        <v>43</v>
      </c>
    </row>
    <row r="1065" spans="3:7" ht="15">
      <c r="C1065" s="255" t="s">
        <v>43</v>
      </c>
      <c r="D1065"/>
      <c r="G1065" s="255" t="s">
        <v>41</v>
      </c>
    </row>
    <row r="1066" spans="3:7" ht="15">
      <c r="C1066" s="255" t="s">
        <v>41</v>
      </c>
      <c r="D1066"/>
      <c r="G1066" s="255" t="s">
        <v>40</v>
      </c>
    </row>
    <row r="1067" spans="3:7" ht="15">
      <c r="C1067" s="255" t="s">
        <v>40</v>
      </c>
      <c r="D1067"/>
      <c r="G1067" s="254" t="s">
        <v>145</v>
      </c>
    </row>
    <row r="1068" spans="3:7" ht="15">
      <c r="C1068" s="254" t="s">
        <v>106</v>
      </c>
      <c r="D1068"/>
      <c r="G1068" s="255" t="s">
        <v>43</v>
      </c>
    </row>
    <row r="1069" spans="3:7" ht="15">
      <c r="C1069" s="255" t="s">
        <v>43</v>
      </c>
      <c r="D1069"/>
      <c r="G1069" s="255" t="s">
        <v>41</v>
      </c>
    </row>
    <row r="1070" spans="3:7" ht="15">
      <c r="C1070" s="255" t="s">
        <v>41</v>
      </c>
      <c r="D1070"/>
      <c r="G1070" s="255" t="s">
        <v>40</v>
      </c>
    </row>
    <row r="1071" spans="3:7" ht="15">
      <c r="C1071" s="255" t="s">
        <v>40</v>
      </c>
      <c r="D1071"/>
      <c r="G1071" s="254" t="s">
        <v>116</v>
      </c>
    </row>
    <row r="1072" spans="3:7" ht="15">
      <c r="C1072" s="256">
        <v>42844</v>
      </c>
      <c r="D1072"/>
      <c r="G1072" s="255" t="s">
        <v>43</v>
      </c>
    </row>
    <row r="1073" spans="3:7" ht="15">
      <c r="C1073" s="254" t="s">
        <v>4</v>
      </c>
      <c r="D1073"/>
      <c r="G1073" s="255" t="s">
        <v>41</v>
      </c>
    </row>
    <row r="1074" spans="3:7" ht="15">
      <c r="C1074" s="255" t="s">
        <v>43</v>
      </c>
      <c r="D1074"/>
      <c r="G1074" s="255" t="s">
        <v>40</v>
      </c>
    </row>
    <row r="1075" spans="3:7" ht="15">
      <c r="C1075" s="255" t="s">
        <v>41</v>
      </c>
      <c r="D1075"/>
      <c r="G1075" s="254" t="s">
        <v>106</v>
      </c>
    </row>
    <row r="1076" spans="3:7" ht="15">
      <c r="C1076" s="255" t="s">
        <v>40</v>
      </c>
      <c r="D1076"/>
      <c r="G1076" s="255" t="s">
        <v>43</v>
      </c>
    </row>
    <row r="1077" spans="3:7" ht="15">
      <c r="C1077" s="254" t="s">
        <v>5</v>
      </c>
      <c r="D1077"/>
      <c r="G1077" s="255" t="s">
        <v>41</v>
      </c>
    </row>
    <row r="1078" spans="3:7" ht="15">
      <c r="C1078" s="255" t="s">
        <v>43</v>
      </c>
      <c r="D1078"/>
      <c r="G1078" s="255" t="s">
        <v>40</v>
      </c>
    </row>
    <row r="1079" spans="3:7" ht="15">
      <c r="C1079" s="255" t="s">
        <v>41</v>
      </c>
      <c r="D1079"/>
      <c r="G1079" s="256">
        <v>42850</v>
      </c>
    </row>
    <row r="1080" spans="3:7" ht="15">
      <c r="C1080" s="255" t="s">
        <v>40</v>
      </c>
      <c r="D1080"/>
      <c r="G1080" s="254" t="s">
        <v>115</v>
      </c>
    </row>
    <row r="1081" spans="3:7" ht="15">
      <c r="C1081" s="254" t="s">
        <v>6</v>
      </c>
      <c r="D1081"/>
      <c r="G1081" s="255" t="s">
        <v>43</v>
      </c>
    </row>
    <row r="1082" spans="3:7" ht="15">
      <c r="C1082" s="255" t="s">
        <v>43</v>
      </c>
      <c r="D1082"/>
      <c r="G1082" s="255" t="s">
        <v>41</v>
      </c>
    </row>
    <row r="1083" spans="3:7" ht="15">
      <c r="C1083" s="255" t="s">
        <v>41</v>
      </c>
      <c r="D1083"/>
      <c r="G1083" s="255" t="s">
        <v>40</v>
      </c>
    </row>
    <row r="1084" spans="3:7" ht="15">
      <c r="C1084" s="255" t="s">
        <v>40</v>
      </c>
      <c r="D1084"/>
      <c r="G1084" s="254" t="s">
        <v>146</v>
      </c>
    </row>
    <row r="1085" spans="3:7" ht="15">
      <c r="C1085" s="254" t="s">
        <v>7</v>
      </c>
      <c r="D1085"/>
      <c r="G1085" s="255" t="s">
        <v>43</v>
      </c>
    </row>
    <row r="1086" spans="3:7" ht="15">
      <c r="C1086" s="255" t="s">
        <v>43</v>
      </c>
      <c r="D1086"/>
      <c r="G1086" s="255" t="s">
        <v>41</v>
      </c>
    </row>
    <row r="1087" spans="3:7" ht="15">
      <c r="C1087" s="255" t="s">
        <v>41</v>
      </c>
      <c r="D1087"/>
      <c r="G1087" s="255" t="s">
        <v>40</v>
      </c>
    </row>
    <row r="1088" spans="3:7" ht="15">
      <c r="C1088" s="255" t="s">
        <v>40</v>
      </c>
      <c r="D1088"/>
      <c r="G1088" s="254" t="s">
        <v>147</v>
      </c>
    </row>
    <row r="1089" spans="3:7" ht="15">
      <c r="C1089" s="254" t="s">
        <v>8</v>
      </c>
      <c r="D1089"/>
      <c r="G1089" s="255" t="s">
        <v>43</v>
      </c>
    </row>
    <row r="1090" spans="3:7" ht="15">
      <c r="C1090" s="255" t="s">
        <v>43</v>
      </c>
      <c r="D1090"/>
      <c r="G1090" s="255" t="s">
        <v>41</v>
      </c>
    </row>
    <row r="1091" spans="3:7" ht="15">
      <c r="C1091" s="255" t="s">
        <v>41</v>
      </c>
      <c r="D1091"/>
      <c r="G1091" s="255" t="s">
        <v>40</v>
      </c>
    </row>
    <row r="1092" spans="3:7" ht="15">
      <c r="C1092" s="255" t="s">
        <v>40</v>
      </c>
      <c r="D1092"/>
      <c r="G1092" s="254" t="s">
        <v>15</v>
      </c>
    </row>
    <row r="1093" spans="3:7" ht="15">
      <c r="C1093" s="254" t="s">
        <v>312</v>
      </c>
      <c r="D1093"/>
      <c r="G1093" s="255" t="s">
        <v>43</v>
      </c>
    </row>
    <row r="1094" spans="3:7" ht="15">
      <c r="C1094" s="255" t="s">
        <v>43</v>
      </c>
      <c r="D1094"/>
      <c r="G1094" s="255" t="s">
        <v>41</v>
      </c>
    </row>
    <row r="1095" spans="3:7" ht="15">
      <c r="C1095" s="255" t="s">
        <v>41</v>
      </c>
      <c r="D1095"/>
      <c r="G1095" s="255" t="s">
        <v>40</v>
      </c>
    </row>
    <row r="1096" spans="3:7" ht="15">
      <c r="C1096" s="255" t="s">
        <v>40</v>
      </c>
      <c r="D1096"/>
      <c r="G1096" s="254" t="s">
        <v>312</v>
      </c>
    </row>
    <row r="1097" spans="3:7" ht="15">
      <c r="C1097" s="254" t="s">
        <v>9</v>
      </c>
      <c r="D1097"/>
      <c r="G1097" s="255" t="s">
        <v>43</v>
      </c>
    </row>
    <row r="1098" spans="3:7" ht="15">
      <c r="C1098" s="255" t="s">
        <v>43</v>
      </c>
      <c r="D1098"/>
      <c r="G1098" s="255" t="s">
        <v>41</v>
      </c>
    </row>
    <row r="1099" spans="3:7" ht="15">
      <c r="C1099" s="255" t="s">
        <v>41</v>
      </c>
      <c r="D1099"/>
      <c r="G1099" s="255" t="s">
        <v>40</v>
      </c>
    </row>
    <row r="1100" spans="3:7" ht="15">
      <c r="C1100" s="255" t="s">
        <v>40</v>
      </c>
      <c r="D1100"/>
      <c r="G1100" s="254" t="s">
        <v>16</v>
      </c>
    </row>
    <row r="1101" spans="3:7" ht="15">
      <c r="C1101" s="254" t="s">
        <v>10</v>
      </c>
      <c r="D1101"/>
      <c r="G1101" s="255" t="s">
        <v>43</v>
      </c>
    </row>
    <row r="1102" spans="3:7" ht="15">
      <c r="C1102" s="255" t="s">
        <v>43</v>
      </c>
      <c r="D1102"/>
      <c r="G1102" s="255" t="s">
        <v>41</v>
      </c>
    </row>
    <row r="1103" spans="3:7" ht="15">
      <c r="C1103" s="255" t="s">
        <v>41</v>
      </c>
      <c r="D1103"/>
      <c r="G1103" s="255" t="s">
        <v>40</v>
      </c>
    </row>
    <row r="1104" spans="3:7" ht="15">
      <c r="C1104" s="255" t="s">
        <v>40</v>
      </c>
      <c r="D1104"/>
      <c r="G1104" s="254" t="s">
        <v>17</v>
      </c>
    </row>
    <row r="1105" spans="3:7" ht="15">
      <c r="C1105" s="254" t="s">
        <v>11</v>
      </c>
      <c r="D1105"/>
      <c r="G1105" s="255" t="s">
        <v>43</v>
      </c>
    </row>
    <row r="1106" spans="3:7" ht="15">
      <c r="C1106" s="255" t="s">
        <v>43</v>
      </c>
      <c r="D1106"/>
      <c r="G1106" s="255" t="s">
        <v>41</v>
      </c>
    </row>
    <row r="1107" spans="3:7" ht="15">
      <c r="C1107" s="255" t="s">
        <v>41</v>
      </c>
      <c r="D1107"/>
      <c r="G1107" s="255" t="s">
        <v>40</v>
      </c>
    </row>
    <row r="1108" spans="3:7" ht="15">
      <c r="C1108" s="255" t="s">
        <v>40</v>
      </c>
      <c r="D1108"/>
      <c r="G1108" s="254" t="s">
        <v>145</v>
      </c>
    </row>
    <row r="1109" spans="3:7" ht="15">
      <c r="C1109" s="254" t="s">
        <v>12</v>
      </c>
      <c r="D1109"/>
      <c r="G1109" s="255" t="s">
        <v>43</v>
      </c>
    </row>
    <row r="1110" spans="3:7" ht="15">
      <c r="C1110" s="255" t="s">
        <v>43</v>
      </c>
      <c r="D1110"/>
      <c r="G1110" s="255" t="s">
        <v>41</v>
      </c>
    </row>
    <row r="1111" spans="3:7" ht="15">
      <c r="C1111" s="255" t="s">
        <v>41</v>
      </c>
      <c r="D1111"/>
      <c r="G1111" s="255" t="s">
        <v>40</v>
      </c>
    </row>
    <row r="1112" spans="3:7" ht="15">
      <c r="C1112" s="255" t="s">
        <v>40</v>
      </c>
      <c r="D1112"/>
      <c r="G1112" s="254" t="s">
        <v>116</v>
      </c>
    </row>
    <row r="1113" spans="3:7" ht="15">
      <c r="C1113" s="254" t="s">
        <v>13</v>
      </c>
      <c r="D1113"/>
      <c r="G1113" s="255" t="s">
        <v>43</v>
      </c>
    </row>
    <row r="1114" spans="3:7" ht="15">
      <c r="C1114" s="255" t="s">
        <v>43</v>
      </c>
      <c r="D1114"/>
      <c r="G1114" s="255" t="s">
        <v>41</v>
      </c>
    </row>
    <row r="1115" spans="3:7" ht="15">
      <c r="C1115" s="255" t="s">
        <v>41</v>
      </c>
      <c r="D1115"/>
      <c r="G1115" s="255" t="s">
        <v>40</v>
      </c>
    </row>
    <row r="1116" spans="3:7" ht="15">
      <c r="C1116" s="255" t="s">
        <v>40</v>
      </c>
      <c r="D1116"/>
      <c r="G1116" s="254" t="s">
        <v>106</v>
      </c>
    </row>
    <row r="1117" spans="3:7" ht="15">
      <c r="C1117" s="254" t="s">
        <v>14</v>
      </c>
      <c r="D1117"/>
      <c r="G1117" s="255" t="s">
        <v>43</v>
      </c>
    </row>
    <row r="1118" spans="3:7" ht="15">
      <c r="C1118" s="255" t="s">
        <v>43</v>
      </c>
      <c r="D1118"/>
      <c r="G1118" s="255" t="s">
        <v>41</v>
      </c>
    </row>
    <row r="1119" spans="3:7" ht="15">
      <c r="C1119" s="255" t="s">
        <v>41</v>
      </c>
      <c r="D1119"/>
      <c r="G1119" s="255" t="s">
        <v>40</v>
      </c>
    </row>
    <row r="1120" spans="3:7" ht="15">
      <c r="C1120" s="255" t="s">
        <v>40</v>
      </c>
      <c r="D1120"/>
      <c r="G1120" s="256">
        <v>42851</v>
      </c>
    </row>
    <row r="1121" spans="3:7" ht="15">
      <c r="C1121" s="254" t="s">
        <v>106</v>
      </c>
      <c r="D1121"/>
      <c r="G1121" s="254" t="s">
        <v>115</v>
      </c>
    </row>
    <row r="1122" spans="3:7" ht="15">
      <c r="C1122" s="255" t="s">
        <v>43</v>
      </c>
      <c r="D1122"/>
      <c r="G1122" s="255" t="s">
        <v>43</v>
      </c>
    </row>
    <row r="1123" spans="3:7" ht="15">
      <c r="C1123" s="255" t="s">
        <v>41</v>
      </c>
      <c r="D1123"/>
      <c r="G1123" s="255" t="s">
        <v>41</v>
      </c>
    </row>
    <row r="1124" spans="3:7" ht="15">
      <c r="C1124" s="255" t="s">
        <v>40</v>
      </c>
      <c r="D1124"/>
      <c r="G1124" s="255" t="s">
        <v>40</v>
      </c>
    </row>
    <row r="1125" spans="3:7" ht="15">
      <c r="C1125" s="256">
        <v>42845</v>
      </c>
      <c r="D1125"/>
      <c r="G1125" s="254" t="s">
        <v>146</v>
      </c>
    </row>
    <row r="1126" spans="3:7" ht="15">
      <c r="C1126" s="254" t="s">
        <v>4</v>
      </c>
      <c r="D1126"/>
      <c r="G1126" s="255" t="s">
        <v>43</v>
      </c>
    </row>
    <row r="1127" spans="3:7" ht="15">
      <c r="C1127" s="255" t="s">
        <v>43</v>
      </c>
      <c r="D1127"/>
      <c r="G1127" s="255" t="s">
        <v>41</v>
      </c>
    </row>
    <row r="1128" spans="3:7" ht="15">
      <c r="C1128" s="255" t="s">
        <v>41</v>
      </c>
      <c r="D1128"/>
      <c r="G1128" s="255" t="s">
        <v>40</v>
      </c>
    </row>
    <row r="1129" spans="3:7" ht="15">
      <c r="C1129" s="255" t="s">
        <v>40</v>
      </c>
      <c r="D1129"/>
      <c r="G1129" s="254" t="s">
        <v>147</v>
      </c>
    </row>
    <row r="1130" spans="3:7" ht="15">
      <c r="C1130" s="254" t="s">
        <v>5</v>
      </c>
      <c r="D1130"/>
      <c r="G1130" s="255" t="s">
        <v>43</v>
      </c>
    </row>
    <row r="1131" spans="3:7" ht="15">
      <c r="C1131" s="255" t="s">
        <v>43</v>
      </c>
      <c r="D1131"/>
      <c r="G1131" s="255" t="s">
        <v>41</v>
      </c>
    </row>
    <row r="1132" spans="3:7" ht="15">
      <c r="C1132" s="255" t="s">
        <v>41</v>
      </c>
      <c r="D1132"/>
      <c r="G1132" s="255" t="s">
        <v>40</v>
      </c>
    </row>
    <row r="1133" spans="3:7" ht="15">
      <c r="C1133" s="255" t="s">
        <v>40</v>
      </c>
      <c r="D1133"/>
      <c r="G1133" s="254" t="s">
        <v>15</v>
      </c>
    </row>
    <row r="1134" spans="3:7" ht="15">
      <c r="C1134" s="254" t="s">
        <v>6</v>
      </c>
      <c r="D1134"/>
      <c r="G1134" s="255" t="s">
        <v>43</v>
      </c>
    </row>
    <row r="1135" spans="3:7" ht="15">
      <c r="C1135" s="255" t="s">
        <v>43</v>
      </c>
      <c r="D1135"/>
      <c r="G1135" s="255" t="s">
        <v>41</v>
      </c>
    </row>
    <row r="1136" spans="3:7" ht="15">
      <c r="C1136" s="255" t="s">
        <v>41</v>
      </c>
      <c r="D1136"/>
      <c r="G1136" s="255" t="s">
        <v>40</v>
      </c>
    </row>
    <row r="1137" spans="3:7" ht="15">
      <c r="C1137" s="255" t="s">
        <v>40</v>
      </c>
      <c r="D1137"/>
      <c r="G1137" s="254" t="s">
        <v>312</v>
      </c>
    </row>
    <row r="1138" spans="3:7" ht="15">
      <c r="C1138" s="254" t="s">
        <v>7</v>
      </c>
      <c r="D1138"/>
      <c r="G1138" s="255" t="s">
        <v>43</v>
      </c>
    </row>
    <row r="1139" spans="3:7" ht="15">
      <c r="C1139" s="255" t="s">
        <v>43</v>
      </c>
      <c r="D1139"/>
      <c r="G1139" s="255" t="s">
        <v>41</v>
      </c>
    </row>
    <row r="1140" spans="3:7" ht="15">
      <c r="C1140" s="255" t="s">
        <v>41</v>
      </c>
      <c r="D1140"/>
      <c r="G1140" s="255" t="s">
        <v>40</v>
      </c>
    </row>
    <row r="1141" spans="3:7" ht="15">
      <c r="C1141" s="255" t="s">
        <v>40</v>
      </c>
      <c r="D1141"/>
      <c r="G1141" s="254" t="s">
        <v>16</v>
      </c>
    </row>
    <row r="1142" spans="3:7" ht="15">
      <c r="C1142" s="254" t="s">
        <v>8</v>
      </c>
      <c r="D1142"/>
      <c r="G1142" s="255" t="s">
        <v>43</v>
      </c>
    </row>
    <row r="1143" spans="3:7" ht="15">
      <c r="C1143" s="255" t="s">
        <v>43</v>
      </c>
      <c r="D1143"/>
      <c r="G1143" s="255" t="s">
        <v>41</v>
      </c>
    </row>
    <row r="1144" spans="3:7" ht="15">
      <c r="C1144" s="255" t="s">
        <v>41</v>
      </c>
      <c r="D1144"/>
      <c r="G1144" s="255" t="s">
        <v>40</v>
      </c>
    </row>
    <row r="1145" spans="3:7" ht="15">
      <c r="C1145" s="255" t="s">
        <v>40</v>
      </c>
      <c r="D1145"/>
      <c r="G1145" s="254" t="s">
        <v>17</v>
      </c>
    </row>
    <row r="1146" spans="3:7" ht="15">
      <c r="C1146" s="254" t="s">
        <v>312</v>
      </c>
      <c r="D1146"/>
      <c r="G1146" s="255" t="s">
        <v>43</v>
      </c>
    </row>
    <row r="1147" spans="3:7" ht="15">
      <c r="C1147" s="255" t="s">
        <v>43</v>
      </c>
      <c r="D1147"/>
      <c r="G1147" s="255" t="s">
        <v>41</v>
      </c>
    </row>
    <row r="1148" spans="3:7" ht="15">
      <c r="C1148" s="255" t="s">
        <v>41</v>
      </c>
      <c r="D1148"/>
      <c r="G1148" s="255" t="s">
        <v>40</v>
      </c>
    </row>
    <row r="1149" spans="3:7" ht="15">
      <c r="C1149" s="255" t="s">
        <v>40</v>
      </c>
      <c r="D1149"/>
      <c r="G1149" s="254" t="s">
        <v>145</v>
      </c>
    </row>
    <row r="1150" spans="3:7" ht="15">
      <c r="C1150" s="254" t="s">
        <v>9</v>
      </c>
      <c r="D1150"/>
      <c r="G1150" s="255" t="s">
        <v>43</v>
      </c>
    </row>
    <row r="1151" spans="3:7" ht="15">
      <c r="C1151" s="255" t="s">
        <v>43</v>
      </c>
      <c r="D1151"/>
      <c r="G1151" s="255" t="s">
        <v>41</v>
      </c>
    </row>
    <row r="1152" spans="3:7" ht="15">
      <c r="C1152" s="255" t="s">
        <v>41</v>
      </c>
      <c r="D1152"/>
      <c r="G1152" s="255" t="s">
        <v>40</v>
      </c>
    </row>
    <row r="1153" spans="3:7" ht="15">
      <c r="C1153" s="255" t="s">
        <v>40</v>
      </c>
      <c r="D1153"/>
      <c r="G1153" s="254" t="s">
        <v>116</v>
      </c>
    </row>
    <row r="1154" spans="3:7" ht="15">
      <c r="C1154" s="254" t="s">
        <v>10</v>
      </c>
      <c r="D1154"/>
      <c r="G1154" s="255" t="s">
        <v>43</v>
      </c>
    </row>
    <row r="1155" spans="3:7" ht="15">
      <c r="C1155" s="255" t="s">
        <v>43</v>
      </c>
      <c r="D1155"/>
      <c r="G1155" s="255" t="s">
        <v>41</v>
      </c>
    </row>
    <row r="1156" spans="3:7" ht="15">
      <c r="C1156" s="255" t="s">
        <v>41</v>
      </c>
      <c r="D1156"/>
      <c r="G1156" s="255" t="s">
        <v>40</v>
      </c>
    </row>
    <row r="1157" spans="3:7" ht="15">
      <c r="C1157" s="255" t="s">
        <v>40</v>
      </c>
      <c r="D1157"/>
      <c r="G1157" s="254" t="s">
        <v>106</v>
      </c>
    </row>
    <row r="1158" spans="3:7" ht="15">
      <c r="C1158" s="254" t="s">
        <v>11</v>
      </c>
      <c r="D1158"/>
      <c r="G1158" s="255" t="s">
        <v>43</v>
      </c>
    </row>
    <row r="1159" spans="3:7" ht="15">
      <c r="C1159" s="255" t="s">
        <v>43</v>
      </c>
      <c r="D1159"/>
      <c r="G1159" s="255" t="s">
        <v>41</v>
      </c>
    </row>
    <row r="1160" spans="3:7" ht="15">
      <c r="C1160" s="255" t="s">
        <v>41</v>
      </c>
      <c r="D1160"/>
      <c r="G1160" s="255" t="s">
        <v>40</v>
      </c>
    </row>
    <row r="1161" spans="3:7" ht="15">
      <c r="C1161" s="255" t="s">
        <v>40</v>
      </c>
      <c r="D1161"/>
      <c r="G1161" s="256">
        <v>42852</v>
      </c>
    </row>
    <row r="1162" spans="3:7" ht="15">
      <c r="C1162" s="254" t="s">
        <v>12</v>
      </c>
      <c r="D1162"/>
      <c r="G1162" s="254" t="s">
        <v>115</v>
      </c>
    </row>
    <row r="1163" spans="3:7" ht="15">
      <c r="C1163" s="255" t="s">
        <v>43</v>
      </c>
      <c r="D1163"/>
      <c r="G1163" s="255" t="s">
        <v>43</v>
      </c>
    </row>
    <row r="1164" spans="3:7" ht="15">
      <c r="C1164" s="255" t="s">
        <v>41</v>
      </c>
      <c r="D1164"/>
      <c r="G1164" s="255" t="s">
        <v>41</v>
      </c>
    </row>
    <row r="1165" spans="3:7" ht="15">
      <c r="C1165" s="255" t="s">
        <v>40</v>
      </c>
      <c r="D1165"/>
      <c r="G1165" s="255" t="s">
        <v>40</v>
      </c>
    </row>
    <row r="1166" spans="3:7" ht="15">
      <c r="C1166" s="254" t="s">
        <v>13</v>
      </c>
      <c r="D1166"/>
      <c r="G1166" s="254" t="s">
        <v>146</v>
      </c>
    </row>
    <row r="1167" spans="3:7" ht="15">
      <c r="C1167" s="255" t="s">
        <v>43</v>
      </c>
      <c r="D1167"/>
      <c r="G1167" s="255" t="s">
        <v>43</v>
      </c>
    </row>
    <row r="1168" spans="3:7" ht="15">
      <c r="C1168" s="255" t="s">
        <v>41</v>
      </c>
      <c r="D1168"/>
      <c r="G1168" s="255" t="s">
        <v>41</v>
      </c>
    </row>
    <row r="1169" spans="3:7" ht="15">
      <c r="C1169" s="255" t="s">
        <v>40</v>
      </c>
      <c r="D1169"/>
      <c r="G1169" s="255" t="s">
        <v>40</v>
      </c>
    </row>
    <row r="1170" spans="3:7" ht="15">
      <c r="C1170" s="254" t="s">
        <v>14</v>
      </c>
      <c r="D1170"/>
      <c r="G1170" s="254" t="s">
        <v>147</v>
      </c>
    </row>
    <row r="1171" spans="3:7" ht="15">
      <c r="C1171" s="255" t="s">
        <v>43</v>
      </c>
      <c r="D1171"/>
      <c r="G1171" s="255" t="s">
        <v>43</v>
      </c>
    </row>
    <row r="1172" spans="3:7" ht="15">
      <c r="C1172" s="255" t="s">
        <v>41</v>
      </c>
      <c r="D1172"/>
      <c r="G1172" s="255" t="s">
        <v>41</v>
      </c>
    </row>
    <row r="1173" spans="3:7" ht="15">
      <c r="C1173" s="255" t="s">
        <v>40</v>
      </c>
      <c r="D1173"/>
      <c r="G1173" s="255" t="s">
        <v>40</v>
      </c>
    </row>
    <row r="1174" spans="3:7" ht="15">
      <c r="C1174" s="254" t="s">
        <v>106</v>
      </c>
      <c r="D1174"/>
      <c r="G1174" s="254" t="s">
        <v>15</v>
      </c>
    </row>
    <row r="1175" spans="3:7" ht="15">
      <c r="C1175" s="255" t="s">
        <v>43</v>
      </c>
      <c r="D1175"/>
      <c r="G1175" s="255" t="s">
        <v>43</v>
      </c>
    </row>
    <row r="1176" spans="3:7" ht="15">
      <c r="C1176" s="255" t="s">
        <v>41</v>
      </c>
      <c r="D1176"/>
      <c r="G1176" s="255" t="s">
        <v>41</v>
      </c>
    </row>
    <row r="1177" spans="3:7" ht="15">
      <c r="C1177" s="255" t="s">
        <v>40</v>
      </c>
      <c r="D1177"/>
      <c r="G1177" s="255" t="s">
        <v>40</v>
      </c>
    </row>
    <row r="1178" spans="3:7" ht="15">
      <c r="C1178" s="256">
        <v>42846</v>
      </c>
      <c r="D1178"/>
      <c r="G1178" s="254" t="s">
        <v>312</v>
      </c>
    </row>
    <row r="1179" spans="3:7" ht="15">
      <c r="C1179" s="254" t="s">
        <v>4</v>
      </c>
      <c r="D1179"/>
      <c r="G1179" s="255" t="s">
        <v>43</v>
      </c>
    </row>
    <row r="1180" spans="3:7" ht="15">
      <c r="C1180" s="255" t="s">
        <v>43</v>
      </c>
      <c r="D1180"/>
      <c r="G1180" s="255" t="s">
        <v>41</v>
      </c>
    </row>
    <row r="1181" spans="3:7" ht="15">
      <c r="C1181" s="255" t="s">
        <v>41</v>
      </c>
      <c r="D1181"/>
      <c r="G1181" s="255" t="s">
        <v>40</v>
      </c>
    </row>
    <row r="1182" spans="3:7" ht="15">
      <c r="C1182" s="255" t="s">
        <v>40</v>
      </c>
      <c r="D1182"/>
      <c r="G1182" s="254" t="s">
        <v>16</v>
      </c>
    </row>
    <row r="1183" spans="3:7" ht="15">
      <c r="C1183" s="254" t="s">
        <v>5</v>
      </c>
      <c r="D1183"/>
      <c r="G1183" s="255" t="s">
        <v>43</v>
      </c>
    </row>
    <row r="1184" spans="3:7" ht="15">
      <c r="C1184" s="255" t="s">
        <v>43</v>
      </c>
      <c r="D1184"/>
      <c r="G1184" s="255" t="s">
        <v>41</v>
      </c>
    </row>
    <row r="1185" spans="3:7" ht="15">
      <c r="C1185" s="255" t="s">
        <v>41</v>
      </c>
      <c r="D1185"/>
      <c r="G1185" s="255" t="s">
        <v>40</v>
      </c>
    </row>
    <row r="1186" spans="3:7" ht="15">
      <c r="C1186" s="255" t="s">
        <v>40</v>
      </c>
      <c r="D1186"/>
      <c r="G1186" s="254" t="s">
        <v>17</v>
      </c>
    </row>
    <row r="1187" spans="3:7" ht="15">
      <c r="C1187" s="254" t="s">
        <v>6</v>
      </c>
      <c r="D1187"/>
      <c r="G1187" s="255" t="s">
        <v>43</v>
      </c>
    </row>
    <row r="1188" spans="3:7" ht="15">
      <c r="C1188" s="255" t="s">
        <v>43</v>
      </c>
      <c r="D1188"/>
      <c r="G1188" s="255" t="s">
        <v>41</v>
      </c>
    </row>
    <row r="1189" spans="3:7" ht="15">
      <c r="C1189" s="255" t="s">
        <v>41</v>
      </c>
      <c r="D1189"/>
      <c r="G1189" s="255" t="s">
        <v>40</v>
      </c>
    </row>
    <row r="1190" spans="3:7" ht="15">
      <c r="C1190" s="255" t="s">
        <v>40</v>
      </c>
      <c r="D1190"/>
      <c r="G1190" s="254" t="s">
        <v>145</v>
      </c>
    </row>
    <row r="1191" spans="3:7" ht="15">
      <c r="C1191" s="254" t="s">
        <v>7</v>
      </c>
      <c r="D1191"/>
      <c r="G1191" s="255" t="s">
        <v>43</v>
      </c>
    </row>
    <row r="1192" spans="3:7" ht="15">
      <c r="C1192" s="255" t="s">
        <v>43</v>
      </c>
      <c r="D1192"/>
      <c r="G1192" s="255" t="s">
        <v>41</v>
      </c>
    </row>
    <row r="1193" spans="3:7" ht="15">
      <c r="C1193" s="255" t="s">
        <v>41</v>
      </c>
      <c r="D1193"/>
      <c r="G1193" s="255" t="s">
        <v>40</v>
      </c>
    </row>
    <row r="1194" spans="3:7" ht="15">
      <c r="C1194" s="255" t="s">
        <v>40</v>
      </c>
      <c r="D1194"/>
      <c r="G1194" s="254" t="s">
        <v>116</v>
      </c>
    </row>
    <row r="1195" spans="3:7" ht="15">
      <c r="C1195" s="254" t="s">
        <v>8</v>
      </c>
      <c r="D1195"/>
      <c r="G1195" s="255" t="s">
        <v>43</v>
      </c>
    </row>
    <row r="1196" spans="3:7" ht="15">
      <c r="C1196" s="255" t="s">
        <v>43</v>
      </c>
      <c r="D1196"/>
      <c r="G1196" s="255" t="s">
        <v>41</v>
      </c>
    </row>
    <row r="1197" spans="3:7" ht="15">
      <c r="C1197" s="255" t="s">
        <v>41</v>
      </c>
      <c r="D1197"/>
      <c r="G1197" s="255" t="s">
        <v>40</v>
      </c>
    </row>
    <row r="1198" spans="3:7" ht="15">
      <c r="C1198" s="255" t="s">
        <v>40</v>
      </c>
      <c r="D1198"/>
      <c r="G1198" s="254" t="s">
        <v>106</v>
      </c>
    </row>
    <row r="1199" spans="3:7" ht="15">
      <c r="C1199" s="254" t="s">
        <v>312</v>
      </c>
      <c r="D1199"/>
      <c r="G1199" s="255" t="s">
        <v>43</v>
      </c>
    </row>
    <row r="1200" spans="3:7" ht="15">
      <c r="C1200" s="255" t="s">
        <v>43</v>
      </c>
      <c r="D1200"/>
      <c r="G1200" s="255" t="s">
        <v>41</v>
      </c>
    </row>
    <row r="1201" spans="3:7" ht="15">
      <c r="C1201" s="255" t="s">
        <v>41</v>
      </c>
      <c r="D1201"/>
      <c r="G1201" s="255" t="s">
        <v>40</v>
      </c>
    </row>
    <row r="1202" spans="3:7">
      <c r="C1202" s="255" t="s">
        <v>40</v>
      </c>
      <c r="G1202" s="256">
        <v>42853</v>
      </c>
    </row>
    <row r="1203" spans="3:7">
      <c r="C1203" s="254" t="s">
        <v>9</v>
      </c>
      <c r="G1203" s="254" t="s">
        <v>115</v>
      </c>
    </row>
    <row r="1204" spans="3:7">
      <c r="C1204" s="255" t="s">
        <v>43</v>
      </c>
      <c r="G1204" s="255" t="s">
        <v>43</v>
      </c>
    </row>
    <row r="1205" spans="3:7">
      <c r="C1205" s="255" t="s">
        <v>41</v>
      </c>
      <c r="G1205" s="255" t="s">
        <v>41</v>
      </c>
    </row>
    <row r="1206" spans="3:7">
      <c r="C1206" s="255" t="s">
        <v>40</v>
      </c>
      <c r="G1206" s="255" t="s">
        <v>40</v>
      </c>
    </row>
    <row r="1207" spans="3:7">
      <c r="C1207" s="254" t="s">
        <v>10</v>
      </c>
      <c r="G1207" s="254" t="s">
        <v>146</v>
      </c>
    </row>
    <row r="1208" spans="3:7">
      <c r="C1208" s="255" t="s">
        <v>43</v>
      </c>
      <c r="G1208" s="255" t="s">
        <v>43</v>
      </c>
    </row>
    <row r="1209" spans="3:7">
      <c r="C1209" s="255" t="s">
        <v>41</v>
      </c>
      <c r="G1209" s="255" t="s">
        <v>41</v>
      </c>
    </row>
    <row r="1210" spans="3:7">
      <c r="C1210" s="255" t="s">
        <v>40</v>
      </c>
      <c r="G1210" s="255" t="s">
        <v>40</v>
      </c>
    </row>
    <row r="1211" spans="3:7">
      <c r="C1211" s="254" t="s">
        <v>11</v>
      </c>
      <c r="G1211" s="254" t="s">
        <v>147</v>
      </c>
    </row>
    <row r="1212" spans="3:7">
      <c r="C1212" s="255" t="s">
        <v>43</v>
      </c>
      <c r="G1212" s="255" t="s">
        <v>43</v>
      </c>
    </row>
    <row r="1213" spans="3:7">
      <c r="C1213" s="255" t="s">
        <v>41</v>
      </c>
      <c r="G1213" s="255" t="s">
        <v>41</v>
      </c>
    </row>
    <row r="1214" spans="3:7">
      <c r="C1214" s="255" t="s">
        <v>40</v>
      </c>
      <c r="G1214" s="255" t="s">
        <v>40</v>
      </c>
    </row>
    <row r="1215" spans="3:7">
      <c r="C1215" s="254" t="s">
        <v>12</v>
      </c>
      <c r="G1215" s="254" t="s">
        <v>15</v>
      </c>
    </row>
    <row r="1216" spans="3:7">
      <c r="C1216" s="255" t="s">
        <v>43</v>
      </c>
      <c r="G1216" s="255" t="s">
        <v>43</v>
      </c>
    </row>
    <row r="1217" spans="3:7">
      <c r="C1217" s="255" t="s">
        <v>41</v>
      </c>
      <c r="G1217" s="255" t="s">
        <v>41</v>
      </c>
    </row>
    <row r="1218" spans="3:7">
      <c r="C1218" s="255" t="s">
        <v>40</v>
      </c>
      <c r="G1218" s="255" t="s">
        <v>40</v>
      </c>
    </row>
    <row r="1219" spans="3:7">
      <c r="C1219" s="254" t="s">
        <v>13</v>
      </c>
      <c r="G1219" s="254" t="s">
        <v>312</v>
      </c>
    </row>
    <row r="1220" spans="3:7">
      <c r="C1220" s="255" t="s">
        <v>43</v>
      </c>
      <c r="G1220" s="255" t="s">
        <v>43</v>
      </c>
    </row>
    <row r="1221" spans="3:7">
      <c r="C1221" s="255" t="s">
        <v>41</v>
      </c>
      <c r="G1221" s="255" t="s">
        <v>41</v>
      </c>
    </row>
    <row r="1222" spans="3:7">
      <c r="C1222" s="255" t="s">
        <v>40</v>
      </c>
      <c r="G1222" s="255" t="s">
        <v>40</v>
      </c>
    </row>
    <row r="1223" spans="3:7">
      <c r="C1223" s="254" t="s">
        <v>14</v>
      </c>
      <c r="G1223" s="254" t="s">
        <v>16</v>
      </c>
    </row>
    <row r="1224" spans="3:7">
      <c r="C1224" s="255" t="s">
        <v>43</v>
      </c>
      <c r="G1224" s="255" t="s">
        <v>43</v>
      </c>
    </row>
    <row r="1225" spans="3:7">
      <c r="C1225" s="255" t="s">
        <v>41</v>
      </c>
      <c r="G1225" s="255" t="s">
        <v>41</v>
      </c>
    </row>
    <row r="1226" spans="3:7">
      <c r="C1226" s="255" t="s">
        <v>40</v>
      </c>
      <c r="G1226" s="255" t="s">
        <v>40</v>
      </c>
    </row>
    <row r="1227" spans="3:7">
      <c r="C1227" s="254" t="s">
        <v>106</v>
      </c>
      <c r="G1227" s="254" t="s">
        <v>17</v>
      </c>
    </row>
    <row r="1228" spans="3:7">
      <c r="C1228" s="255" t="s">
        <v>43</v>
      </c>
      <c r="G1228" s="255" t="s">
        <v>43</v>
      </c>
    </row>
    <row r="1229" spans="3:7">
      <c r="C1229" s="255" t="s">
        <v>41</v>
      </c>
      <c r="G1229" s="255" t="s">
        <v>41</v>
      </c>
    </row>
    <row r="1230" spans="3:7">
      <c r="C1230" s="255" t="s">
        <v>40</v>
      </c>
      <c r="G1230" s="255" t="s">
        <v>40</v>
      </c>
    </row>
    <row r="1231" spans="3:7">
      <c r="C1231" s="256">
        <v>42847</v>
      </c>
      <c r="G1231" s="254" t="s">
        <v>145</v>
      </c>
    </row>
    <row r="1232" spans="3:7">
      <c r="C1232" s="254" t="s">
        <v>4</v>
      </c>
      <c r="G1232" s="255" t="s">
        <v>43</v>
      </c>
    </row>
    <row r="1233" spans="3:7">
      <c r="C1233" s="255" t="s">
        <v>43</v>
      </c>
      <c r="G1233" s="255" t="s">
        <v>41</v>
      </c>
    </row>
    <row r="1234" spans="3:7">
      <c r="C1234" s="255" t="s">
        <v>41</v>
      </c>
      <c r="G1234" s="255" t="s">
        <v>40</v>
      </c>
    </row>
    <row r="1235" spans="3:7">
      <c r="C1235" s="255" t="s">
        <v>40</v>
      </c>
      <c r="G1235" s="254" t="s">
        <v>116</v>
      </c>
    </row>
    <row r="1236" spans="3:7">
      <c r="C1236" s="254" t="s">
        <v>5</v>
      </c>
      <c r="G1236" s="255" t="s">
        <v>43</v>
      </c>
    </row>
    <row r="1237" spans="3:7">
      <c r="C1237" s="255" t="s">
        <v>43</v>
      </c>
      <c r="G1237" s="255" t="s">
        <v>41</v>
      </c>
    </row>
    <row r="1238" spans="3:7">
      <c r="C1238" s="255" t="s">
        <v>41</v>
      </c>
      <c r="G1238" s="255" t="s">
        <v>40</v>
      </c>
    </row>
    <row r="1239" spans="3:7">
      <c r="C1239" s="255" t="s">
        <v>40</v>
      </c>
      <c r="G1239" s="254" t="s">
        <v>106</v>
      </c>
    </row>
    <row r="1240" spans="3:7">
      <c r="C1240" s="254" t="s">
        <v>6</v>
      </c>
      <c r="G1240" s="255" t="s">
        <v>43</v>
      </c>
    </row>
    <row r="1241" spans="3:7">
      <c r="C1241" s="255" t="s">
        <v>43</v>
      </c>
      <c r="G1241" s="255" t="s">
        <v>41</v>
      </c>
    </row>
    <row r="1242" spans="3:7">
      <c r="C1242" s="255" t="s">
        <v>41</v>
      </c>
      <c r="G1242" s="255" t="s">
        <v>40</v>
      </c>
    </row>
    <row r="1243" spans="3:7">
      <c r="C1243" s="255" t="s">
        <v>40</v>
      </c>
      <c r="G1243" s="256">
        <v>42854</v>
      </c>
    </row>
    <row r="1244" spans="3:7">
      <c r="C1244" s="254" t="s">
        <v>7</v>
      </c>
      <c r="G1244" s="254" t="s">
        <v>115</v>
      </c>
    </row>
    <row r="1245" spans="3:7">
      <c r="C1245" s="255" t="s">
        <v>43</v>
      </c>
      <c r="G1245" s="255" t="s">
        <v>43</v>
      </c>
    </row>
    <row r="1246" spans="3:7">
      <c r="C1246" s="255" t="s">
        <v>41</v>
      </c>
      <c r="G1246" s="255" t="s">
        <v>41</v>
      </c>
    </row>
    <row r="1247" spans="3:7">
      <c r="C1247" s="255" t="s">
        <v>40</v>
      </c>
      <c r="G1247" s="255" t="s">
        <v>40</v>
      </c>
    </row>
    <row r="1248" spans="3:7">
      <c r="C1248" s="254" t="s">
        <v>8</v>
      </c>
      <c r="G1248" s="254" t="s">
        <v>146</v>
      </c>
    </row>
    <row r="1249" spans="3:7">
      <c r="C1249" s="255" t="s">
        <v>43</v>
      </c>
      <c r="G1249" s="255" t="s">
        <v>43</v>
      </c>
    </row>
    <row r="1250" spans="3:7">
      <c r="C1250" s="255" t="s">
        <v>41</v>
      </c>
      <c r="G1250" s="255" t="s">
        <v>41</v>
      </c>
    </row>
    <row r="1251" spans="3:7">
      <c r="C1251" s="255" t="s">
        <v>40</v>
      </c>
      <c r="G1251" s="255" t="s">
        <v>40</v>
      </c>
    </row>
    <row r="1252" spans="3:7">
      <c r="C1252" s="254" t="s">
        <v>312</v>
      </c>
      <c r="G1252" s="254" t="s">
        <v>147</v>
      </c>
    </row>
    <row r="1253" spans="3:7">
      <c r="C1253" s="255" t="s">
        <v>43</v>
      </c>
      <c r="G1253" s="255" t="s">
        <v>43</v>
      </c>
    </row>
    <row r="1254" spans="3:7">
      <c r="C1254" s="255" t="s">
        <v>41</v>
      </c>
      <c r="G1254" s="255" t="s">
        <v>41</v>
      </c>
    </row>
    <row r="1255" spans="3:7">
      <c r="C1255" s="255" t="s">
        <v>40</v>
      </c>
      <c r="G1255" s="255" t="s">
        <v>40</v>
      </c>
    </row>
    <row r="1256" spans="3:7">
      <c r="C1256" s="254" t="s">
        <v>9</v>
      </c>
      <c r="G1256" s="254" t="s">
        <v>15</v>
      </c>
    </row>
    <row r="1257" spans="3:7">
      <c r="C1257" s="255" t="s">
        <v>43</v>
      </c>
      <c r="G1257" s="255" t="s">
        <v>43</v>
      </c>
    </row>
    <row r="1258" spans="3:7">
      <c r="C1258" s="255" t="s">
        <v>41</v>
      </c>
      <c r="G1258" s="255" t="s">
        <v>41</v>
      </c>
    </row>
    <row r="1259" spans="3:7">
      <c r="C1259" s="255" t="s">
        <v>40</v>
      </c>
      <c r="G1259" s="255" t="s">
        <v>40</v>
      </c>
    </row>
    <row r="1260" spans="3:7">
      <c r="C1260" s="254" t="s">
        <v>10</v>
      </c>
      <c r="G1260" s="254" t="s">
        <v>312</v>
      </c>
    </row>
    <row r="1261" spans="3:7">
      <c r="C1261" s="255" t="s">
        <v>43</v>
      </c>
      <c r="G1261" s="255" t="s">
        <v>43</v>
      </c>
    </row>
    <row r="1262" spans="3:7">
      <c r="C1262" s="255" t="s">
        <v>41</v>
      </c>
      <c r="G1262" s="255" t="s">
        <v>41</v>
      </c>
    </row>
    <row r="1263" spans="3:7">
      <c r="C1263" s="255" t="s">
        <v>40</v>
      </c>
      <c r="G1263" s="255" t="s">
        <v>40</v>
      </c>
    </row>
    <row r="1264" spans="3:7">
      <c r="C1264" s="254" t="s">
        <v>11</v>
      </c>
      <c r="G1264" s="254" t="s">
        <v>16</v>
      </c>
    </row>
    <row r="1265" spans="3:7">
      <c r="C1265" s="255" t="s">
        <v>43</v>
      </c>
      <c r="G1265" s="255" t="s">
        <v>43</v>
      </c>
    </row>
    <row r="1266" spans="3:7">
      <c r="C1266" s="255" t="s">
        <v>41</v>
      </c>
      <c r="G1266" s="255" t="s">
        <v>41</v>
      </c>
    </row>
    <row r="1267" spans="3:7">
      <c r="C1267" s="255" t="s">
        <v>40</v>
      </c>
      <c r="G1267" s="255" t="s">
        <v>40</v>
      </c>
    </row>
    <row r="1268" spans="3:7">
      <c r="C1268" s="254" t="s">
        <v>12</v>
      </c>
      <c r="G1268" s="254" t="s">
        <v>17</v>
      </c>
    </row>
    <row r="1269" spans="3:7">
      <c r="C1269" s="255" t="s">
        <v>43</v>
      </c>
      <c r="G1269" s="255" t="s">
        <v>43</v>
      </c>
    </row>
    <row r="1270" spans="3:7">
      <c r="C1270" s="255" t="s">
        <v>41</v>
      </c>
      <c r="G1270" s="255" t="s">
        <v>41</v>
      </c>
    </row>
    <row r="1271" spans="3:7">
      <c r="C1271" s="255" t="s">
        <v>40</v>
      </c>
      <c r="G1271" s="255" t="s">
        <v>40</v>
      </c>
    </row>
    <row r="1272" spans="3:7">
      <c r="C1272" s="254" t="s">
        <v>13</v>
      </c>
      <c r="G1272" s="254" t="s">
        <v>145</v>
      </c>
    </row>
    <row r="1273" spans="3:7">
      <c r="C1273" s="255" t="s">
        <v>43</v>
      </c>
      <c r="G1273" s="255" t="s">
        <v>43</v>
      </c>
    </row>
    <row r="1274" spans="3:7">
      <c r="C1274" s="255" t="s">
        <v>41</v>
      </c>
      <c r="G1274" s="255" t="s">
        <v>41</v>
      </c>
    </row>
    <row r="1275" spans="3:7">
      <c r="C1275" s="255" t="s">
        <v>40</v>
      </c>
      <c r="G1275" s="255" t="s">
        <v>40</v>
      </c>
    </row>
    <row r="1276" spans="3:7">
      <c r="C1276" s="254" t="s">
        <v>14</v>
      </c>
      <c r="G1276" s="254" t="s">
        <v>116</v>
      </c>
    </row>
    <row r="1277" spans="3:7">
      <c r="C1277" s="255" t="s">
        <v>43</v>
      </c>
      <c r="G1277" s="255" t="s">
        <v>43</v>
      </c>
    </row>
    <row r="1278" spans="3:7">
      <c r="C1278" s="255" t="s">
        <v>41</v>
      </c>
      <c r="G1278" s="255" t="s">
        <v>41</v>
      </c>
    </row>
    <row r="1279" spans="3:7">
      <c r="C1279" s="255" t="s">
        <v>40</v>
      </c>
      <c r="G1279" s="255" t="s">
        <v>40</v>
      </c>
    </row>
    <row r="1280" spans="3:7">
      <c r="C1280" s="254" t="s">
        <v>106</v>
      </c>
      <c r="G1280" s="254" t="s">
        <v>106</v>
      </c>
    </row>
    <row r="1281" spans="3:7">
      <c r="C1281" s="255" t="s">
        <v>43</v>
      </c>
      <c r="G1281" s="255" t="s">
        <v>43</v>
      </c>
    </row>
    <row r="1282" spans="3:7">
      <c r="C1282" s="255" t="s">
        <v>41</v>
      </c>
      <c r="G1282" s="255" t="s">
        <v>41</v>
      </c>
    </row>
    <row r="1283" spans="3:7">
      <c r="C1283" s="255" t="s">
        <v>40</v>
      </c>
      <c r="G1283" s="255" t="s">
        <v>40</v>
      </c>
    </row>
    <row r="1284" spans="3:7">
      <c r="C1284" s="256">
        <v>42848</v>
      </c>
      <c r="G1284" s="256">
        <v>42855</v>
      </c>
    </row>
    <row r="1285" spans="3:7">
      <c r="C1285" s="254" t="s">
        <v>4</v>
      </c>
      <c r="G1285" s="254" t="s">
        <v>115</v>
      </c>
    </row>
    <row r="1286" spans="3:7">
      <c r="C1286" s="255" t="s">
        <v>43</v>
      </c>
      <c r="G1286" s="255" t="s">
        <v>43</v>
      </c>
    </row>
    <row r="1287" spans="3:7">
      <c r="C1287" s="255" t="s">
        <v>41</v>
      </c>
      <c r="G1287" s="255" t="s">
        <v>41</v>
      </c>
    </row>
    <row r="1288" spans="3:7">
      <c r="C1288" s="255" t="s">
        <v>40</v>
      </c>
      <c r="G1288" s="255" t="s">
        <v>40</v>
      </c>
    </row>
    <row r="1289" spans="3:7">
      <c r="C1289" s="254" t="s">
        <v>5</v>
      </c>
      <c r="G1289" s="254" t="s">
        <v>146</v>
      </c>
    </row>
    <row r="1290" spans="3:7">
      <c r="C1290" s="255" t="s">
        <v>43</v>
      </c>
      <c r="G1290" s="255" t="s">
        <v>43</v>
      </c>
    </row>
    <row r="1291" spans="3:7">
      <c r="C1291" s="255" t="s">
        <v>41</v>
      </c>
      <c r="G1291" s="255" t="s">
        <v>41</v>
      </c>
    </row>
    <row r="1292" spans="3:7">
      <c r="C1292" s="255" t="s">
        <v>40</v>
      </c>
      <c r="G1292" s="255" t="s">
        <v>40</v>
      </c>
    </row>
    <row r="1293" spans="3:7">
      <c r="C1293" s="254" t="s">
        <v>6</v>
      </c>
      <c r="G1293" s="254" t="s">
        <v>147</v>
      </c>
    </row>
    <row r="1294" spans="3:7">
      <c r="C1294" s="255" t="s">
        <v>43</v>
      </c>
      <c r="G1294" s="255" t="s">
        <v>43</v>
      </c>
    </row>
    <row r="1295" spans="3:7">
      <c r="C1295" s="255" t="s">
        <v>41</v>
      </c>
      <c r="G1295" s="255" t="s">
        <v>41</v>
      </c>
    </row>
    <row r="1296" spans="3:7">
      <c r="C1296" s="255" t="s">
        <v>40</v>
      </c>
      <c r="G1296" s="255" t="s">
        <v>40</v>
      </c>
    </row>
    <row r="1297" spans="3:7">
      <c r="C1297" s="254" t="s">
        <v>7</v>
      </c>
      <c r="G1297" s="254" t="s">
        <v>15</v>
      </c>
    </row>
    <row r="1298" spans="3:7">
      <c r="C1298" s="255" t="s">
        <v>43</v>
      </c>
      <c r="G1298" s="255" t="s">
        <v>43</v>
      </c>
    </row>
    <row r="1299" spans="3:7">
      <c r="C1299" s="255" t="s">
        <v>41</v>
      </c>
      <c r="G1299" s="255" t="s">
        <v>41</v>
      </c>
    </row>
    <row r="1300" spans="3:7">
      <c r="C1300" s="255" t="s">
        <v>40</v>
      </c>
      <c r="G1300" s="255" t="s">
        <v>40</v>
      </c>
    </row>
    <row r="1301" spans="3:7">
      <c r="C1301" s="254" t="s">
        <v>8</v>
      </c>
      <c r="G1301" s="254" t="s">
        <v>312</v>
      </c>
    </row>
    <row r="1302" spans="3:7">
      <c r="C1302" s="255" t="s">
        <v>43</v>
      </c>
      <c r="G1302" s="255" t="s">
        <v>43</v>
      </c>
    </row>
    <row r="1303" spans="3:7">
      <c r="C1303" s="255" t="s">
        <v>41</v>
      </c>
      <c r="G1303" s="255" t="s">
        <v>41</v>
      </c>
    </row>
    <row r="1304" spans="3:7">
      <c r="C1304" s="255" t="s">
        <v>40</v>
      </c>
      <c r="G1304" s="255" t="s">
        <v>40</v>
      </c>
    </row>
    <row r="1305" spans="3:7">
      <c r="C1305" s="254" t="s">
        <v>312</v>
      </c>
      <c r="G1305" s="254" t="s">
        <v>16</v>
      </c>
    </row>
    <row r="1306" spans="3:7">
      <c r="C1306" s="255" t="s">
        <v>43</v>
      </c>
      <c r="G1306" s="255" t="s">
        <v>43</v>
      </c>
    </row>
    <row r="1307" spans="3:7">
      <c r="C1307" s="255" t="s">
        <v>41</v>
      </c>
      <c r="G1307" s="255" t="s">
        <v>41</v>
      </c>
    </row>
    <row r="1308" spans="3:7">
      <c r="C1308" s="255" t="s">
        <v>40</v>
      </c>
      <c r="G1308" s="255" t="s">
        <v>40</v>
      </c>
    </row>
    <row r="1309" spans="3:7">
      <c r="C1309" s="254" t="s">
        <v>9</v>
      </c>
      <c r="G1309" s="254" t="s">
        <v>17</v>
      </c>
    </row>
    <row r="1310" spans="3:7">
      <c r="C1310" s="255" t="s">
        <v>43</v>
      </c>
      <c r="G1310" s="255" t="s">
        <v>43</v>
      </c>
    </row>
    <row r="1311" spans="3:7">
      <c r="C1311" s="255" t="s">
        <v>41</v>
      </c>
      <c r="G1311" s="255" t="s">
        <v>41</v>
      </c>
    </row>
    <row r="1312" spans="3:7">
      <c r="C1312" s="255" t="s">
        <v>40</v>
      </c>
      <c r="G1312" s="255" t="s">
        <v>40</v>
      </c>
    </row>
    <row r="1313" spans="3:7">
      <c r="C1313" s="254" t="s">
        <v>10</v>
      </c>
      <c r="G1313" s="254" t="s">
        <v>145</v>
      </c>
    </row>
    <row r="1314" spans="3:7">
      <c r="C1314" s="255" t="s">
        <v>43</v>
      </c>
      <c r="G1314" s="255" t="s">
        <v>43</v>
      </c>
    </row>
    <row r="1315" spans="3:7">
      <c r="C1315" s="255" t="s">
        <v>41</v>
      </c>
      <c r="G1315" s="255" t="s">
        <v>41</v>
      </c>
    </row>
    <row r="1316" spans="3:7">
      <c r="C1316" s="255" t="s">
        <v>40</v>
      </c>
      <c r="G1316" s="255" t="s">
        <v>40</v>
      </c>
    </row>
    <row r="1317" spans="3:7">
      <c r="C1317" s="254" t="s">
        <v>11</v>
      </c>
      <c r="G1317" s="254" t="s">
        <v>116</v>
      </c>
    </row>
    <row r="1318" spans="3:7">
      <c r="C1318" s="255" t="s">
        <v>43</v>
      </c>
      <c r="G1318" s="255" t="s">
        <v>43</v>
      </c>
    </row>
    <row r="1319" spans="3:7">
      <c r="C1319" s="255" t="s">
        <v>41</v>
      </c>
      <c r="G1319" s="255" t="s">
        <v>41</v>
      </c>
    </row>
    <row r="1320" spans="3:7">
      <c r="C1320" s="255" t="s">
        <v>40</v>
      </c>
      <c r="G1320" s="255" t="s">
        <v>40</v>
      </c>
    </row>
    <row r="1321" spans="3:7">
      <c r="C1321" s="254" t="s">
        <v>12</v>
      </c>
      <c r="G1321" s="254" t="s">
        <v>106</v>
      </c>
    </row>
    <row r="1322" spans="3:7">
      <c r="C1322" s="255" t="s">
        <v>43</v>
      </c>
      <c r="G1322" s="255" t="s">
        <v>43</v>
      </c>
    </row>
    <row r="1323" spans="3:7">
      <c r="C1323" s="255" t="s">
        <v>41</v>
      </c>
      <c r="G1323" s="255" t="s">
        <v>41</v>
      </c>
    </row>
    <row r="1324" spans="3:7">
      <c r="C1324" s="255" t="s">
        <v>40</v>
      </c>
      <c r="G1324" s="255" t="s">
        <v>40</v>
      </c>
    </row>
    <row r="1325" spans="3:7">
      <c r="C1325" s="254" t="s">
        <v>13</v>
      </c>
      <c r="G1325" s="234" t="s">
        <v>316</v>
      </c>
    </row>
    <row r="1326" spans="3:7">
      <c r="C1326" s="255" t="s">
        <v>43</v>
      </c>
      <c r="G1326" s="254" t="s">
        <v>115</v>
      </c>
    </row>
    <row r="1327" spans="3:7">
      <c r="C1327" s="255" t="s">
        <v>41</v>
      </c>
      <c r="G1327" s="255" t="s">
        <v>43</v>
      </c>
    </row>
    <row r="1328" spans="3:7">
      <c r="C1328" s="255" t="s">
        <v>40</v>
      </c>
      <c r="G1328" s="255" t="s">
        <v>41</v>
      </c>
    </row>
    <row r="1329" spans="3:7">
      <c r="C1329" s="254" t="s">
        <v>14</v>
      </c>
      <c r="G1329" s="255" t="s">
        <v>40</v>
      </c>
    </row>
    <row r="1330" spans="3:7">
      <c r="C1330" s="255" t="s">
        <v>43</v>
      </c>
      <c r="G1330" s="254" t="s">
        <v>146</v>
      </c>
    </row>
    <row r="1331" spans="3:7">
      <c r="C1331" s="255" t="s">
        <v>41</v>
      </c>
      <c r="G1331" s="255" t="s">
        <v>43</v>
      </c>
    </row>
    <row r="1332" spans="3:7">
      <c r="C1332" s="255" t="s">
        <v>40</v>
      </c>
      <c r="G1332" s="255" t="s">
        <v>41</v>
      </c>
    </row>
    <row r="1333" spans="3:7">
      <c r="C1333" s="254" t="s">
        <v>106</v>
      </c>
      <c r="G1333" s="255" t="s">
        <v>40</v>
      </c>
    </row>
    <row r="1334" spans="3:7">
      <c r="C1334" s="255" t="s">
        <v>43</v>
      </c>
      <c r="G1334" s="254" t="s">
        <v>147</v>
      </c>
    </row>
    <row r="1335" spans="3:7">
      <c r="C1335" s="255" t="s">
        <v>41</v>
      </c>
      <c r="G1335" s="255" t="s">
        <v>43</v>
      </c>
    </row>
    <row r="1336" spans="3:7">
      <c r="C1336" s="255" t="s">
        <v>40</v>
      </c>
      <c r="G1336" s="255" t="s">
        <v>41</v>
      </c>
    </row>
    <row r="1337" spans="3:7">
      <c r="C1337" s="235">
        <v>17</v>
      </c>
      <c r="G1337" s="255" t="s">
        <v>40</v>
      </c>
    </row>
    <row r="1338" spans="3:7">
      <c r="C1338" s="256">
        <v>42849</v>
      </c>
      <c r="G1338" s="254" t="s">
        <v>15</v>
      </c>
    </row>
    <row r="1339" spans="3:7">
      <c r="C1339" s="254" t="s">
        <v>4</v>
      </c>
      <c r="G1339" s="255" t="s">
        <v>43</v>
      </c>
    </row>
    <row r="1340" spans="3:7">
      <c r="C1340" s="255" t="s">
        <v>43</v>
      </c>
      <c r="G1340" s="255" t="s">
        <v>41</v>
      </c>
    </row>
    <row r="1341" spans="3:7">
      <c r="C1341" s="255" t="s">
        <v>41</v>
      </c>
      <c r="G1341" s="255" t="s">
        <v>40</v>
      </c>
    </row>
    <row r="1342" spans="3:7">
      <c r="C1342" s="255" t="s">
        <v>40</v>
      </c>
      <c r="G1342" s="254" t="s">
        <v>312</v>
      </c>
    </row>
    <row r="1343" spans="3:7">
      <c r="C1343" s="254" t="s">
        <v>5</v>
      </c>
      <c r="G1343" s="255" t="s">
        <v>43</v>
      </c>
    </row>
    <row r="1344" spans="3:7">
      <c r="C1344" s="255" t="s">
        <v>43</v>
      </c>
      <c r="G1344" s="255" t="s">
        <v>41</v>
      </c>
    </row>
    <row r="1345" spans="3:7">
      <c r="C1345" s="255" t="s">
        <v>41</v>
      </c>
      <c r="G1345" s="255" t="s">
        <v>40</v>
      </c>
    </row>
    <row r="1346" spans="3:7">
      <c r="C1346" s="255" t="s">
        <v>40</v>
      </c>
      <c r="G1346" s="254" t="s">
        <v>16</v>
      </c>
    </row>
    <row r="1347" spans="3:7">
      <c r="C1347" s="254" t="s">
        <v>6</v>
      </c>
      <c r="G1347" s="255" t="s">
        <v>43</v>
      </c>
    </row>
    <row r="1348" spans="3:7">
      <c r="C1348" s="255" t="s">
        <v>43</v>
      </c>
      <c r="G1348" s="255" t="s">
        <v>41</v>
      </c>
    </row>
    <row r="1349" spans="3:7">
      <c r="C1349" s="255" t="s">
        <v>41</v>
      </c>
      <c r="G1349" s="255" t="s">
        <v>40</v>
      </c>
    </row>
    <row r="1350" spans="3:7">
      <c r="C1350" s="255" t="s">
        <v>40</v>
      </c>
      <c r="G1350" s="254" t="s">
        <v>17</v>
      </c>
    </row>
    <row r="1351" spans="3:7">
      <c r="C1351" s="254" t="s">
        <v>7</v>
      </c>
      <c r="G1351" s="255" t="s">
        <v>43</v>
      </c>
    </row>
    <row r="1352" spans="3:7">
      <c r="C1352" s="255" t="s">
        <v>43</v>
      </c>
      <c r="G1352" s="255" t="s">
        <v>41</v>
      </c>
    </row>
    <row r="1353" spans="3:7">
      <c r="C1353" s="255" t="s">
        <v>41</v>
      </c>
      <c r="G1353" s="255" t="s">
        <v>40</v>
      </c>
    </row>
    <row r="1354" spans="3:7">
      <c r="C1354" s="255" t="s">
        <v>40</v>
      </c>
      <c r="G1354" s="254" t="s">
        <v>145</v>
      </c>
    </row>
    <row r="1355" spans="3:7">
      <c r="C1355" s="254" t="s">
        <v>8</v>
      </c>
      <c r="G1355" s="255" t="s">
        <v>43</v>
      </c>
    </row>
    <row r="1356" spans="3:7">
      <c r="C1356" s="255" t="s">
        <v>43</v>
      </c>
      <c r="G1356" s="255" t="s">
        <v>41</v>
      </c>
    </row>
    <row r="1357" spans="3:7">
      <c r="C1357" s="255" t="s">
        <v>41</v>
      </c>
      <c r="G1357" s="255" t="s">
        <v>40</v>
      </c>
    </row>
    <row r="1358" spans="3:7">
      <c r="C1358" s="255" t="s">
        <v>40</v>
      </c>
      <c r="G1358" s="254" t="s">
        <v>116</v>
      </c>
    </row>
    <row r="1359" spans="3:7">
      <c r="C1359" s="254" t="s">
        <v>312</v>
      </c>
      <c r="G1359" s="255" t="s">
        <v>43</v>
      </c>
    </row>
    <row r="1360" spans="3:7">
      <c r="C1360" s="255" t="s">
        <v>43</v>
      </c>
      <c r="G1360" s="255" t="s">
        <v>41</v>
      </c>
    </row>
    <row r="1361" spans="3:7">
      <c r="C1361" s="255" t="s">
        <v>41</v>
      </c>
      <c r="G1361" s="255" t="s">
        <v>40</v>
      </c>
    </row>
    <row r="1362" spans="3:7">
      <c r="C1362" s="255" t="s">
        <v>40</v>
      </c>
      <c r="G1362" s="254" t="s">
        <v>106</v>
      </c>
    </row>
    <row r="1363" spans="3:7">
      <c r="C1363" s="254" t="s">
        <v>9</v>
      </c>
      <c r="G1363" s="255" t="s">
        <v>43</v>
      </c>
    </row>
    <row r="1364" spans="3:7">
      <c r="C1364" s="255" t="s">
        <v>43</v>
      </c>
      <c r="G1364" s="255" t="s">
        <v>41</v>
      </c>
    </row>
    <row r="1365" spans="3:7">
      <c r="C1365" s="255" t="s">
        <v>41</v>
      </c>
      <c r="G1365" s="255" t="s">
        <v>40</v>
      </c>
    </row>
    <row r="1366" spans="3:7">
      <c r="C1366" s="255" t="s">
        <v>40</v>
      </c>
      <c r="G1366" s="234" t="s">
        <v>317</v>
      </c>
    </row>
    <row r="1367" spans="3:7">
      <c r="C1367" s="254" t="s">
        <v>10</v>
      </c>
      <c r="G1367" s="235">
        <v>18</v>
      </c>
    </row>
    <row r="1368" spans="3:7">
      <c r="C1368" s="255" t="s">
        <v>43</v>
      </c>
      <c r="G1368" s="256">
        <v>42856</v>
      </c>
    </row>
    <row r="1369" spans="3:7">
      <c r="C1369" s="255" t="s">
        <v>41</v>
      </c>
      <c r="G1369" s="254" t="s">
        <v>115</v>
      </c>
    </row>
    <row r="1370" spans="3:7">
      <c r="C1370" s="255" t="s">
        <v>40</v>
      </c>
      <c r="G1370" s="255" t="s">
        <v>43</v>
      </c>
    </row>
    <row r="1371" spans="3:7">
      <c r="C1371" s="254" t="s">
        <v>11</v>
      </c>
      <c r="G1371" s="255" t="s">
        <v>41</v>
      </c>
    </row>
    <row r="1372" spans="3:7">
      <c r="C1372" s="255" t="s">
        <v>43</v>
      </c>
      <c r="G1372" s="255" t="s">
        <v>40</v>
      </c>
    </row>
    <row r="1373" spans="3:7">
      <c r="C1373" s="255" t="s">
        <v>41</v>
      </c>
      <c r="G1373" s="254" t="s">
        <v>146</v>
      </c>
    </row>
    <row r="1374" spans="3:7">
      <c r="C1374" s="255" t="s">
        <v>40</v>
      </c>
      <c r="G1374" s="255" t="s">
        <v>43</v>
      </c>
    </row>
    <row r="1375" spans="3:7">
      <c r="C1375" s="254" t="s">
        <v>12</v>
      </c>
      <c r="G1375" s="255" t="s">
        <v>41</v>
      </c>
    </row>
    <row r="1376" spans="3:7">
      <c r="C1376" s="255" t="s">
        <v>43</v>
      </c>
      <c r="G1376" s="255" t="s">
        <v>40</v>
      </c>
    </row>
    <row r="1377" spans="3:7">
      <c r="C1377" s="255" t="s">
        <v>41</v>
      </c>
      <c r="G1377" s="254" t="s">
        <v>147</v>
      </c>
    </row>
    <row r="1378" spans="3:7">
      <c r="C1378" s="255" t="s">
        <v>40</v>
      </c>
      <c r="G1378" s="255" t="s">
        <v>43</v>
      </c>
    </row>
    <row r="1379" spans="3:7">
      <c r="C1379" s="254" t="s">
        <v>13</v>
      </c>
      <c r="G1379" s="255" t="s">
        <v>41</v>
      </c>
    </row>
    <row r="1380" spans="3:7">
      <c r="C1380" s="255" t="s">
        <v>43</v>
      </c>
      <c r="G1380" s="255" t="s">
        <v>40</v>
      </c>
    </row>
    <row r="1381" spans="3:7">
      <c r="C1381" s="255" t="s">
        <v>41</v>
      </c>
      <c r="G1381" s="254" t="s">
        <v>15</v>
      </c>
    </row>
    <row r="1382" spans="3:7">
      <c r="C1382" s="255" t="s">
        <v>40</v>
      </c>
      <c r="G1382" s="255" t="s">
        <v>43</v>
      </c>
    </row>
    <row r="1383" spans="3:7">
      <c r="C1383" s="254" t="s">
        <v>14</v>
      </c>
      <c r="G1383" s="255" t="s">
        <v>41</v>
      </c>
    </row>
    <row r="1384" spans="3:7">
      <c r="C1384" s="255" t="s">
        <v>43</v>
      </c>
      <c r="G1384" s="255" t="s">
        <v>40</v>
      </c>
    </row>
    <row r="1385" spans="3:7">
      <c r="C1385" s="255" t="s">
        <v>41</v>
      </c>
      <c r="G1385" s="254" t="s">
        <v>312</v>
      </c>
    </row>
    <row r="1386" spans="3:7">
      <c r="C1386" s="255" t="s">
        <v>40</v>
      </c>
      <c r="G1386" s="255" t="s">
        <v>43</v>
      </c>
    </row>
    <row r="1387" spans="3:7">
      <c r="C1387" s="254" t="s">
        <v>106</v>
      </c>
      <c r="G1387" s="255" t="s">
        <v>41</v>
      </c>
    </row>
    <row r="1388" spans="3:7">
      <c r="C1388" s="255" t="s">
        <v>43</v>
      </c>
      <c r="G1388" s="255" t="s">
        <v>40</v>
      </c>
    </row>
    <row r="1389" spans="3:7">
      <c r="C1389" s="255" t="s">
        <v>41</v>
      </c>
      <c r="G1389" s="254" t="s">
        <v>16</v>
      </c>
    </row>
    <row r="1390" spans="3:7">
      <c r="C1390" s="255" t="s">
        <v>40</v>
      </c>
      <c r="G1390" s="255" t="s">
        <v>43</v>
      </c>
    </row>
    <row r="1391" spans="3:7">
      <c r="C1391" s="256">
        <v>42850</v>
      </c>
      <c r="G1391" s="255" t="s">
        <v>41</v>
      </c>
    </row>
    <row r="1392" spans="3:7">
      <c r="C1392" s="254" t="s">
        <v>4</v>
      </c>
      <c r="G1392" s="255" t="s">
        <v>40</v>
      </c>
    </row>
    <row r="1393" spans="3:7">
      <c r="C1393" s="255" t="s">
        <v>43</v>
      </c>
      <c r="G1393" s="254" t="s">
        <v>17</v>
      </c>
    </row>
    <row r="1394" spans="3:7">
      <c r="C1394" s="255" t="s">
        <v>41</v>
      </c>
      <c r="G1394" s="255" t="s">
        <v>43</v>
      </c>
    </row>
    <row r="1395" spans="3:7">
      <c r="C1395" s="255" t="s">
        <v>40</v>
      </c>
      <c r="G1395" s="255" t="s">
        <v>41</v>
      </c>
    </row>
    <row r="1396" spans="3:7">
      <c r="C1396" s="254" t="s">
        <v>5</v>
      </c>
      <c r="G1396" s="255" t="s">
        <v>40</v>
      </c>
    </row>
    <row r="1397" spans="3:7">
      <c r="C1397" s="255" t="s">
        <v>43</v>
      </c>
      <c r="G1397" s="254" t="s">
        <v>145</v>
      </c>
    </row>
    <row r="1398" spans="3:7">
      <c r="C1398" s="255" t="s">
        <v>41</v>
      </c>
      <c r="G1398" s="255" t="s">
        <v>43</v>
      </c>
    </row>
    <row r="1399" spans="3:7">
      <c r="C1399" s="255" t="s">
        <v>40</v>
      </c>
      <c r="G1399" s="255" t="s">
        <v>41</v>
      </c>
    </row>
    <row r="1400" spans="3:7">
      <c r="C1400" s="254" t="s">
        <v>6</v>
      </c>
      <c r="G1400" s="255" t="s">
        <v>40</v>
      </c>
    </row>
    <row r="1401" spans="3:7">
      <c r="C1401" s="255" t="s">
        <v>43</v>
      </c>
      <c r="G1401" s="254" t="s">
        <v>116</v>
      </c>
    </row>
    <row r="1402" spans="3:7">
      <c r="C1402" s="255" t="s">
        <v>41</v>
      </c>
      <c r="G1402" s="255" t="s">
        <v>43</v>
      </c>
    </row>
    <row r="1403" spans="3:7">
      <c r="C1403" s="255" t="s">
        <v>40</v>
      </c>
      <c r="G1403" s="255" t="s">
        <v>41</v>
      </c>
    </row>
    <row r="1404" spans="3:7">
      <c r="C1404" s="254" t="s">
        <v>7</v>
      </c>
      <c r="G1404" s="255" t="s">
        <v>40</v>
      </c>
    </row>
    <row r="1405" spans="3:7">
      <c r="C1405" s="255" t="s">
        <v>43</v>
      </c>
      <c r="G1405" s="254" t="s">
        <v>106</v>
      </c>
    </row>
    <row r="1406" spans="3:7">
      <c r="C1406" s="255" t="s">
        <v>41</v>
      </c>
      <c r="G1406" s="255" t="s">
        <v>43</v>
      </c>
    </row>
    <row r="1407" spans="3:7">
      <c r="C1407" s="255" t="s">
        <v>40</v>
      </c>
      <c r="G1407" s="255" t="s">
        <v>41</v>
      </c>
    </row>
    <row r="1408" spans="3:7">
      <c r="C1408" s="254" t="s">
        <v>8</v>
      </c>
      <c r="G1408" s="255" t="s">
        <v>40</v>
      </c>
    </row>
    <row r="1409" spans="3:7">
      <c r="C1409" s="255" t="s">
        <v>43</v>
      </c>
      <c r="G1409" s="256">
        <v>42857</v>
      </c>
    </row>
    <row r="1410" spans="3:7">
      <c r="C1410" s="255" t="s">
        <v>41</v>
      </c>
      <c r="G1410" s="254" t="s">
        <v>115</v>
      </c>
    </row>
    <row r="1411" spans="3:7">
      <c r="C1411" s="255" t="s">
        <v>40</v>
      </c>
      <c r="G1411" s="255" t="s">
        <v>43</v>
      </c>
    </row>
    <row r="1412" spans="3:7">
      <c r="C1412" s="254" t="s">
        <v>312</v>
      </c>
      <c r="G1412" s="255" t="s">
        <v>41</v>
      </c>
    </row>
    <row r="1413" spans="3:7">
      <c r="C1413" s="255" t="s">
        <v>43</v>
      </c>
      <c r="G1413" s="255" t="s">
        <v>40</v>
      </c>
    </row>
    <row r="1414" spans="3:7">
      <c r="C1414" s="255" t="s">
        <v>41</v>
      </c>
      <c r="G1414" s="254" t="s">
        <v>146</v>
      </c>
    </row>
    <row r="1415" spans="3:7">
      <c r="C1415" s="255" t="s">
        <v>40</v>
      </c>
      <c r="G1415" s="255" t="s">
        <v>43</v>
      </c>
    </row>
    <row r="1416" spans="3:7">
      <c r="C1416" s="254" t="s">
        <v>9</v>
      </c>
      <c r="G1416" s="255" t="s">
        <v>41</v>
      </c>
    </row>
    <row r="1417" spans="3:7">
      <c r="C1417" s="255" t="s">
        <v>43</v>
      </c>
      <c r="G1417" s="255" t="s">
        <v>40</v>
      </c>
    </row>
    <row r="1418" spans="3:7">
      <c r="C1418" s="255" t="s">
        <v>41</v>
      </c>
      <c r="G1418" s="254" t="s">
        <v>147</v>
      </c>
    </row>
    <row r="1419" spans="3:7">
      <c r="C1419" s="255" t="s">
        <v>40</v>
      </c>
      <c r="G1419" s="255" t="s">
        <v>43</v>
      </c>
    </row>
    <row r="1420" spans="3:7">
      <c r="C1420" s="254" t="s">
        <v>10</v>
      </c>
      <c r="G1420" s="255" t="s">
        <v>41</v>
      </c>
    </row>
    <row r="1421" spans="3:7">
      <c r="C1421" s="255" t="s">
        <v>43</v>
      </c>
      <c r="G1421" s="255" t="s">
        <v>40</v>
      </c>
    </row>
    <row r="1422" spans="3:7">
      <c r="C1422" s="255" t="s">
        <v>41</v>
      </c>
      <c r="G1422" s="254" t="s">
        <v>15</v>
      </c>
    </row>
    <row r="1423" spans="3:7">
      <c r="C1423" s="255" t="s">
        <v>40</v>
      </c>
      <c r="G1423" s="255" t="s">
        <v>43</v>
      </c>
    </row>
    <row r="1424" spans="3:7">
      <c r="C1424" s="254" t="s">
        <v>11</v>
      </c>
      <c r="G1424" s="255" t="s">
        <v>41</v>
      </c>
    </row>
    <row r="1425" spans="3:7">
      <c r="C1425" s="255" t="s">
        <v>43</v>
      </c>
      <c r="G1425" s="255" t="s">
        <v>40</v>
      </c>
    </row>
    <row r="1426" spans="3:7">
      <c r="C1426" s="255" t="s">
        <v>41</v>
      </c>
      <c r="G1426" s="254" t="s">
        <v>312</v>
      </c>
    </row>
    <row r="1427" spans="3:7">
      <c r="C1427" s="255" t="s">
        <v>40</v>
      </c>
      <c r="G1427" s="255" t="s">
        <v>43</v>
      </c>
    </row>
    <row r="1428" spans="3:7">
      <c r="C1428" s="254" t="s">
        <v>12</v>
      </c>
      <c r="G1428" s="255" t="s">
        <v>41</v>
      </c>
    </row>
    <row r="1429" spans="3:7">
      <c r="C1429" s="255" t="s">
        <v>43</v>
      </c>
      <c r="G1429" s="255" t="s">
        <v>40</v>
      </c>
    </row>
    <row r="1430" spans="3:7">
      <c r="C1430" s="255" t="s">
        <v>41</v>
      </c>
      <c r="G1430" s="254" t="s">
        <v>16</v>
      </c>
    </row>
    <row r="1431" spans="3:7">
      <c r="C1431" s="255" t="s">
        <v>40</v>
      </c>
      <c r="G1431" s="255" t="s">
        <v>43</v>
      </c>
    </row>
    <row r="1432" spans="3:7">
      <c r="C1432" s="254" t="s">
        <v>13</v>
      </c>
      <c r="G1432" s="255" t="s">
        <v>41</v>
      </c>
    </row>
    <row r="1433" spans="3:7">
      <c r="C1433" s="255" t="s">
        <v>43</v>
      </c>
      <c r="G1433" s="255" t="s">
        <v>40</v>
      </c>
    </row>
    <row r="1434" spans="3:7">
      <c r="C1434" s="255" t="s">
        <v>41</v>
      </c>
      <c r="G1434" s="254" t="s">
        <v>17</v>
      </c>
    </row>
    <row r="1435" spans="3:7">
      <c r="C1435" s="255" t="s">
        <v>40</v>
      </c>
      <c r="G1435" s="255" t="s">
        <v>43</v>
      </c>
    </row>
    <row r="1436" spans="3:7">
      <c r="C1436" s="254" t="s">
        <v>14</v>
      </c>
      <c r="G1436" s="255" t="s">
        <v>41</v>
      </c>
    </row>
    <row r="1437" spans="3:7">
      <c r="C1437" s="255" t="s">
        <v>43</v>
      </c>
      <c r="G1437" s="255" t="s">
        <v>40</v>
      </c>
    </row>
    <row r="1438" spans="3:7">
      <c r="C1438" s="255" t="s">
        <v>41</v>
      </c>
      <c r="G1438" s="254" t="s">
        <v>145</v>
      </c>
    </row>
    <row r="1439" spans="3:7">
      <c r="C1439" s="255" t="s">
        <v>40</v>
      </c>
      <c r="G1439" s="255" t="s">
        <v>43</v>
      </c>
    </row>
    <row r="1440" spans="3:7">
      <c r="C1440" s="254" t="s">
        <v>106</v>
      </c>
      <c r="G1440" s="255" t="s">
        <v>41</v>
      </c>
    </row>
    <row r="1441" spans="3:7">
      <c r="C1441" s="255" t="s">
        <v>43</v>
      </c>
      <c r="G1441" s="255" t="s">
        <v>40</v>
      </c>
    </row>
    <row r="1442" spans="3:7">
      <c r="C1442" s="255" t="s">
        <v>41</v>
      </c>
      <c r="G1442" s="254" t="s">
        <v>116</v>
      </c>
    </row>
    <row r="1443" spans="3:7">
      <c r="C1443" s="255" t="s">
        <v>40</v>
      </c>
      <c r="G1443" s="255" t="s">
        <v>43</v>
      </c>
    </row>
    <row r="1444" spans="3:7">
      <c r="C1444" s="256">
        <v>42851</v>
      </c>
      <c r="G1444" s="255" t="s">
        <v>41</v>
      </c>
    </row>
    <row r="1445" spans="3:7">
      <c r="C1445" s="254" t="s">
        <v>4</v>
      </c>
      <c r="G1445" s="255" t="s">
        <v>40</v>
      </c>
    </row>
    <row r="1446" spans="3:7">
      <c r="C1446" s="255" t="s">
        <v>43</v>
      </c>
      <c r="G1446" s="254" t="s">
        <v>106</v>
      </c>
    </row>
    <row r="1447" spans="3:7">
      <c r="C1447" s="255" t="s">
        <v>41</v>
      </c>
      <c r="G1447" s="255" t="s">
        <v>43</v>
      </c>
    </row>
    <row r="1448" spans="3:7">
      <c r="C1448" s="255" t="s">
        <v>40</v>
      </c>
      <c r="G1448" s="255" t="s">
        <v>41</v>
      </c>
    </row>
    <row r="1449" spans="3:7">
      <c r="C1449" s="254" t="s">
        <v>5</v>
      </c>
      <c r="G1449" s="255" t="s">
        <v>40</v>
      </c>
    </row>
    <row r="1450" spans="3:7">
      <c r="C1450" s="255" t="s">
        <v>43</v>
      </c>
      <c r="G1450" s="256">
        <v>42858</v>
      </c>
    </row>
    <row r="1451" spans="3:7">
      <c r="C1451" s="255" t="s">
        <v>41</v>
      </c>
      <c r="G1451" s="254" t="s">
        <v>115</v>
      </c>
    </row>
    <row r="1452" spans="3:7">
      <c r="C1452" s="255" t="s">
        <v>40</v>
      </c>
      <c r="G1452" s="255" t="s">
        <v>43</v>
      </c>
    </row>
    <row r="1453" spans="3:7">
      <c r="C1453" s="254" t="s">
        <v>6</v>
      </c>
      <c r="G1453" s="255" t="s">
        <v>41</v>
      </c>
    </row>
    <row r="1454" spans="3:7">
      <c r="C1454" s="255" t="s">
        <v>43</v>
      </c>
      <c r="G1454" s="255" t="s">
        <v>40</v>
      </c>
    </row>
    <row r="1455" spans="3:7">
      <c r="C1455" s="255" t="s">
        <v>41</v>
      </c>
      <c r="G1455" s="254" t="s">
        <v>146</v>
      </c>
    </row>
    <row r="1456" spans="3:7">
      <c r="C1456" s="255" t="s">
        <v>40</v>
      </c>
      <c r="G1456" s="255" t="s">
        <v>43</v>
      </c>
    </row>
    <row r="1457" spans="3:7">
      <c r="C1457" s="254" t="s">
        <v>7</v>
      </c>
      <c r="G1457" s="255" t="s">
        <v>41</v>
      </c>
    </row>
    <row r="1458" spans="3:7">
      <c r="C1458" s="255" t="s">
        <v>43</v>
      </c>
      <c r="G1458" s="255" t="s">
        <v>40</v>
      </c>
    </row>
    <row r="1459" spans="3:7">
      <c r="C1459" s="255" t="s">
        <v>41</v>
      </c>
      <c r="G1459" s="254" t="s">
        <v>147</v>
      </c>
    </row>
    <row r="1460" spans="3:7">
      <c r="C1460" s="255" t="s">
        <v>40</v>
      </c>
      <c r="G1460" s="255" t="s">
        <v>43</v>
      </c>
    </row>
    <row r="1461" spans="3:7">
      <c r="C1461" s="254" t="s">
        <v>8</v>
      </c>
      <c r="G1461" s="255" t="s">
        <v>41</v>
      </c>
    </row>
    <row r="1462" spans="3:7">
      <c r="C1462" s="255" t="s">
        <v>43</v>
      </c>
      <c r="G1462" s="255" t="s">
        <v>40</v>
      </c>
    </row>
    <row r="1463" spans="3:7">
      <c r="C1463" s="255" t="s">
        <v>41</v>
      </c>
      <c r="G1463" s="254" t="s">
        <v>15</v>
      </c>
    </row>
    <row r="1464" spans="3:7">
      <c r="C1464" s="255" t="s">
        <v>40</v>
      </c>
      <c r="G1464" s="255" t="s">
        <v>43</v>
      </c>
    </row>
    <row r="1465" spans="3:7">
      <c r="C1465" s="254" t="s">
        <v>312</v>
      </c>
      <c r="G1465" s="255" t="s">
        <v>41</v>
      </c>
    </row>
    <row r="1466" spans="3:7">
      <c r="C1466" s="255" t="s">
        <v>43</v>
      </c>
      <c r="G1466" s="255" t="s">
        <v>40</v>
      </c>
    </row>
    <row r="1467" spans="3:7">
      <c r="C1467" s="255" t="s">
        <v>41</v>
      </c>
      <c r="G1467" s="254" t="s">
        <v>312</v>
      </c>
    </row>
    <row r="1468" spans="3:7">
      <c r="C1468" s="255" t="s">
        <v>40</v>
      </c>
      <c r="G1468" s="255" t="s">
        <v>43</v>
      </c>
    </row>
    <row r="1469" spans="3:7">
      <c r="C1469" s="254" t="s">
        <v>9</v>
      </c>
      <c r="G1469" s="255" t="s">
        <v>41</v>
      </c>
    </row>
    <row r="1470" spans="3:7">
      <c r="C1470" s="255" t="s">
        <v>43</v>
      </c>
      <c r="G1470" s="255" t="s">
        <v>40</v>
      </c>
    </row>
    <row r="1471" spans="3:7">
      <c r="C1471" s="255" t="s">
        <v>41</v>
      </c>
      <c r="G1471" s="254" t="s">
        <v>16</v>
      </c>
    </row>
    <row r="1472" spans="3:7">
      <c r="C1472" s="255" t="s">
        <v>40</v>
      </c>
      <c r="G1472" s="255" t="s">
        <v>43</v>
      </c>
    </row>
    <row r="1473" spans="3:7">
      <c r="C1473" s="254" t="s">
        <v>10</v>
      </c>
      <c r="G1473" s="255" t="s">
        <v>41</v>
      </c>
    </row>
    <row r="1474" spans="3:7">
      <c r="C1474" s="255" t="s">
        <v>43</v>
      </c>
      <c r="G1474" s="255" t="s">
        <v>40</v>
      </c>
    </row>
    <row r="1475" spans="3:7">
      <c r="C1475" s="255" t="s">
        <v>41</v>
      </c>
      <c r="G1475" s="254" t="s">
        <v>17</v>
      </c>
    </row>
    <row r="1476" spans="3:7">
      <c r="C1476" s="255" t="s">
        <v>40</v>
      </c>
      <c r="G1476" s="255" t="s">
        <v>43</v>
      </c>
    </row>
    <row r="1477" spans="3:7">
      <c r="C1477" s="254" t="s">
        <v>11</v>
      </c>
      <c r="G1477" s="255" t="s">
        <v>41</v>
      </c>
    </row>
    <row r="1478" spans="3:7">
      <c r="C1478" s="255" t="s">
        <v>43</v>
      </c>
      <c r="G1478" s="255" t="s">
        <v>40</v>
      </c>
    </row>
    <row r="1479" spans="3:7">
      <c r="C1479" s="255" t="s">
        <v>41</v>
      </c>
      <c r="G1479" s="254" t="s">
        <v>145</v>
      </c>
    </row>
    <row r="1480" spans="3:7">
      <c r="C1480" s="255" t="s">
        <v>40</v>
      </c>
      <c r="G1480" s="255" t="s">
        <v>43</v>
      </c>
    </row>
    <row r="1481" spans="3:7">
      <c r="C1481" s="254" t="s">
        <v>12</v>
      </c>
      <c r="G1481" s="255" t="s">
        <v>41</v>
      </c>
    </row>
    <row r="1482" spans="3:7">
      <c r="C1482" s="255" t="s">
        <v>43</v>
      </c>
      <c r="G1482" s="255" t="s">
        <v>40</v>
      </c>
    </row>
    <row r="1483" spans="3:7">
      <c r="C1483" s="255" t="s">
        <v>41</v>
      </c>
      <c r="G1483" s="254" t="s">
        <v>116</v>
      </c>
    </row>
    <row r="1484" spans="3:7">
      <c r="C1484" s="255" t="s">
        <v>40</v>
      </c>
      <c r="G1484" s="255" t="s">
        <v>43</v>
      </c>
    </row>
    <row r="1485" spans="3:7">
      <c r="C1485" s="254" t="s">
        <v>13</v>
      </c>
      <c r="G1485" s="255" t="s">
        <v>41</v>
      </c>
    </row>
    <row r="1486" spans="3:7">
      <c r="C1486" s="255" t="s">
        <v>43</v>
      </c>
      <c r="G1486" s="255" t="s">
        <v>40</v>
      </c>
    </row>
    <row r="1487" spans="3:7">
      <c r="C1487" s="255" t="s">
        <v>41</v>
      </c>
      <c r="G1487" s="254" t="s">
        <v>106</v>
      </c>
    </row>
    <row r="1488" spans="3:7">
      <c r="C1488" s="255" t="s">
        <v>40</v>
      </c>
      <c r="G1488" s="255" t="s">
        <v>43</v>
      </c>
    </row>
    <row r="1489" spans="3:7">
      <c r="C1489" s="254" t="s">
        <v>14</v>
      </c>
      <c r="G1489" s="255" t="s">
        <v>41</v>
      </c>
    </row>
    <row r="1490" spans="3:7">
      <c r="C1490" s="255" t="s">
        <v>43</v>
      </c>
      <c r="G1490" s="255" t="s">
        <v>40</v>
      </c>
    </row>
    <row r="1491" spans="3:7">
      <c r="C1491" s="255" t="s">
        <v>41</v>
      </c>
      <c r="G1491" s="256">
        <v>42859</v>
      </c>
    </row>
    <row r="1492" spans="3:7">
      <c r="C1492" s="255" t="s">
        <v>40</v>
      </c>
      <c r="G1492" s="254" t="s">
        <v>115</v>
      </c>
    </row>
    <row r="1493" spans="3:7">
      <c r="C1493" s="254" t="s">
        <v>106</v>
      </c>
      <c r="G1493" s="255" t="s">
        <v>43</v>
      </c>
    </row>
    <row r="1494" spans="3:7">
      <c r="C1494" s="255" t="s">
        <v>43</v>
      </c>
      <c r="G1494" s="255" t="s">
        <v>41</v>
      </c>
    </row>
    <row r="1495" spans="3:7">
      <c r="C1495" s="255" t="s">
        <v>41</v>
      </c>
      <c r="G1495" s="255" t="s">
        <v>40</v>
      </c>
    </row>
    <row r="1496" spans="3:7">
      <c r="C1496" s="255" t="s">
        <v>40</v>
      </c>
      <c r="G1496" s="254" t="s">
        <v>146</v>
      </c>
    </row>
    <row r="1497" spans="3:7">
      <c r="C1497" s="256">
        <v>42852</v>
      </c>
      <c r="G1497" s="255" t="s">
        <v>43</v>
      </c>
    </row>
    <row r="1498" spans="3:7">
      <c r="C1498" s="254" t="s">
        <v>4</v>
      </c>
      <c r="G1498" s="255" t="s">
        <v>41</v>
      </c>
    </row>
    <row r="1499" spans="3:7">
      <c r="C1499" s="255" t="s">
        <v>43</v>
      </c>
      <c r="G1499" s="255" t="s">
        <v>40</v>
      </c>
    </row>
    <row r="1500" spans="3:7">
      <c r="C1500" s="255" t="s">
        <v>41</v>
      </c>
      <c r="G1500" s="254" t="s">
        <v>147</v>
      </c>
    </row>
    <row r="1501" spans="3:7">
      <c r="C1501" s="255" t="s">
        <v>40</v>
      </c>
      <c r="G1501" s="255" t="s">
        <v>43</v>
      </c>
    </row>
    <row r="1502" spans="3:7">
      <c r="C1502" s="254" t="s">
        <v>5</v>
      </c>
      <c r="G1502" s="255" t="s">
        <v>41</v>
      </c>
    </row>
    <row r="1503" spans="3:7">
      <c r="C1503" s="255" t="s">
        <v>43</v>
      </c>
      <c r="G1503" s="255" t="s">
        <v>40</v>
      </c>
    </row>
    <row r="1504" spans="3:7">
      <c r="C1504" s="255" t="s">
        <v>41</v>
      </c>
      <c r="G1504" s="254" t="s">
        <v>15</v>
      </c>
    </row>
    <row r="1505" spans="3:7">
      <c r="C1505" s="255" t="s">
        <v>40</v>
      </c>
      <c r="G1505" s="255" t="s">
        <v>43</v>
      </c>
    </row>
    <row r="1506" spans="3:7">
      <c r="C1506" s="254" t="s">
        <v>6</v>
      </c>
      <c r="G1506" s="255" t="s">
        <v>41</v>
      </c>
    </row>
    <row r="1507" spans="3:7">
      <c r="C1507" s="255" t="s">
        <v>43</v>
      </c>
      <c r="G1507" s="255" t="s">
        <v>40</v>
      </c>
    </row>
    <row r="1508" spans="3:7">
      <c r="C1508" s="255" t="s">
        <v>41</v>
      </c>
      <c r="G1508" s="254" t="s">
        <v>312</v>
      </c>
    </row>
    <row r="1509" spans="3:7">
      <c r="C1509" s="255" t="s">
        <v>40</v>
      </c>
      <c r="G1509" s="255" t="s">
        <v>43</v>
      </c>
    </row>
    <row r="1510" spans="3:7">
      <c r="C1510" s="254" t="s">
        <v>7</v>
      </c>
      <c r="G1510" s="255" t="s">
        <v>41</v>
      </c>
    </row>
    <row r="1511" spans="3:7">
      <c r="C1511" s="255" t="s">
        <v>43</v>
      </c>
      <c r="G1511" s="255" t="s">
        <v>40</v>
      </c>
    </row>
    <row r="1512" spans="3:7">
      <c r="C1512" s="255" t="s">
        <v>41</v>
      </c>
      <c r="G1512" s="254" t="s">
        <v>16</v>
      </c>
    </row>
    <row r="1513" spans="3:7">
      <c r="C1513" s="255" t="s">
        <v>40</v>
      </c>
      <c r="G1513" s="255" t="s">
        <v>43</v>
      </c>
    </row>
    <row r="1514" spans="3:7">
      <c r="C1514" s="254" t="s">
        <v>8</v>
      </c>
      <c r="G1514" s="255" t="s">
        <v>41</v>
      </c>
    </row>
    <row r="1515" spans="3:7">
      <c r="C1515" s="255" t="s">
        <v>43</v>
      </c>
      <c r="G1515" s="255" t="s">
        <v>40</v>
      </c>
    </row>
    <row r="1516" spans="3:7">
      <c r="C1516" s="255" t="s">
        <v>41</v>
      </c>
      <c r="G1516" s="254" t="s">
        <v>17</v>
      </c>
    </row>
    <row r="1517" spans="3:7">
      <c r="C1517" s="255" t="s">
        <v>40</v>
      </c>
      <c r="G1517" s="255" t="s">
        <v>43</v>
      </c>
    </row>
    <row r="1518" spans="3:7">
      <c r="C1518" s="254" t="s">
        <v>312</v>
      </c>
      <c r="G1518" s="255" t="s">
        <v>41</v>
      </c>
    </row>
    <row r="1519" spans="3:7">
      <c r="C1519" s="255" t="s">
        <v>43</v>
      </c>
      <c r="G1519" s="255" t="s">
        <v>40</v>
      </c>
    </row>
    <row r="1520" spans="3:7">
      <c r="C1520" s="255" t="s">
        <v>41</v>
      </c>
      <c r="G1520" s="254" t="s">
        <v>145</v>
      </c>
    </row>
    <row r="1521" spans="3:7">
      <c r="C1521" s="255" t="s">
        <v>40</v>
      </c>
      <c r="G1521" s="255" t="s">
        <v>43</v>
      </c>
    </row>
    <row r="1522" spans="3:7">
      <c r="C1522" s="254" t="s">
        <v>9</v>
      </c>
      <c r="G1522" s="255" t="s">
        <v>41</v>
      </c>
    </row>
    <row r="1523" spans="3:7">
      <c r="C1523" s="255" t="s">
        <v>43</v>
      </c>
      <c r="G1523" s="255" t="s">
        <v>40</v>
      </c>
    </row>
    <row r="1524" spans="3:7">
      <c r="C1524" s="255" t="s">
        <v>41</v>
      </c>
      <c r="G1524" s="254" t="s">
        <v>116</v>
      </c>
    </row>
    <row r="1525" spans="3:7">
      <c r="C1525" s="255" t="s">
        <v>40</v>
      </c>
      <c r="G1525" s="255" t="s">
        <v>43</v>
      </c>
    </row>
    <row r="1526" spans="3:7">
      <c r="C1526" s="254" t="s">
        <v>10</v>
      </c>
      <c r="G1526" s="255" t="s">
        <v>41</v>
      </c>
    </row>
    <row r="1527" spans="3:7">
      <c r="C1527" s="255" t="s">
        <v>43</v>
      </c>
      <c r="G1527" s="255" t="s">
        <v>40</v>
      </c>
    </row>
    <row r="1528" spans="3:7">
      <c r="C1528" s="255" t="s">
        <v>41</v>
      </c>
      <c r="G1528" s="254" t="s">
        <v>106</v>
      </c>
    </row>
    <row r="1529" spans="3:7">
      <c r="C1529" s="255" t="s">
        <v>40</v>
      </c>
      <c r="G1529" s="255" t="s">
        <v>43</v>
      </c>
    </row>
    <row r="1530" spans="3:7">
      <c r="C1530" s="254" t="s">
        <v>11</v>
      </c>
      <c r="G1530" s="255" t="s">
        <v>41</v>
      </c>
    </row>
    <row r="1531" spans="3:7">
      <c r="C1531" s="255" t="s">
        <v>43</v>
      </c>
      <c r="G1531" s="255" t="s">
        <v>40</v>
      </c>
    </row>
    <row r="1532" spans="3:7">
      <c r="C1532" s="255" t="s">
        <v>41</v>
      </c>
      <c r="G1532" s="256">
        <v>42860</v>
      </c>
    </row>
    <row r="1533" spans="3:7">
      <c r="C1533" s="255" t="s">
        <v>40</v>
      </c>
      <c r="G1533" s="254" t="s">
        <v>115</v>
      </c>
    </row>
    <row r="1534" spans="3:7">
      <c r="C1534" s="254" t="s">
        <v>12</v>
      </c>
      <c r="G1534" s="255" t="s">
        <v>43</v>
      </c>
    </row>
    <row r="1535" spans="3:7">
      <c r="C1535" s="255" t="s">
        <v>43</v>
      </c>
      <c r="G1535" s="255" t="s">
        <v>41</v>
      </c>
    </row>
    <row r="1536" spans="3:7">
      <c r="C1536" s="255" t="s">
        <v>41</v>
      </c>
      <c r="G1536" s="255" t="s">
        <v>40</v>
      </c>
    </row>
    <row r="1537" spans="3:7">
      <c r="C1537" s="255" t="s">
        <v>40</v>
      </c>
      <c r="G1537" s="254" t="s">
        <v>146</v>
      </c>
    </row>
    <row r="1538" spans="3:7">
      <c r="C1538" s="254" t="s">
        <v>13</v>
      </c>
      <c r="G1538" s="255" t="s">
        <v>43</v>
      </c>
    </row>
    <row r="1539" spans="3:7">
      <c r="C1539" s="255" t="s">
        <v>43</v>
      </c>
      <c r="G1539" s="255" t="s">
        <v>41</v>
      </c>
    </row>
    <row r="1540" spans="3:7">
      <c r="C1540" s="255" t="s">
        <v>41</v>
      </c>
      <c r="G1540" s="255" t="s">
        <v>40</v>
      </c>
    </row>
    <row r="1541" spans="3:7">
      <c r="C1541" s="255" t="s">
        <v>40</v>
      </c>
      <c r="G1541" s="254" t="s">
        <v>147</v>
      </c>
    </row>
    <row r="1542" spans="3:7">
      <c r="C1542" s="254" t="s">
        <v>14</v>
      </c>
      <c r="G1542" s="255" t="s">
        <v>43</v>
      </c>
    </row>
    <row r="1543" spans="3:7">
      <c r="C1543" s="255" t="s">
        <v>43</v>
      </c>
      <c r="G1543" s="255" t="s">
        <v>41</v>
      </c>
    </row>
    <row r="1544" spans="3:7">
      <c r="C1544" s="255" t="s">
        <v>41</v>
      </c>
      <c r="G1544" s="255" t="s">
        <v>40</v>
      </c>
    </row>
    <row r="1545" spans="3:7">
      <c r="C1545" s="255" t="s">
        <v>40</v>
      </c>
      <c r="G1545" s="254" t="s">
        <v>15</v>
      </c>
    </row>
    <row r="1546" spans="3:7">
      <c r="C1546" s="254" t="s">
        <v>106</v>
      </c>
      <c r="G1546" s="255" t="s">
        <v>43</v>
      </c>
    </row>
    <row r="1547" spans="3:7">
      <c r="C1547" s="255" t="s">
        <v>43</v>
      </c>
      <c r="G1547" s="255" t="s">
        <v>41</v>
      </c>
    </row>
    <row r="1548" spans="3:7">
      <c r="C1548" s="255" t="s">
        <v>41</v>
      </c>
      <c r="G1548" s="255" t="s">
        <v>40</v>
      </c>
    </row>
    <row r="1549" spans="3:7">
      <c r="C1549" s="255" t="s">
        <v>40</v>
      </c>
      <c r="G1549" s="254" t="s">
        <v>312</v>
      </c>
    </row>
    <row r="1550" spans="3:7">
      <c r="C1550" s="256">
        <v>42853</v>
      </c>
      <c r="G1550" s="255" t="s">
        <v>43</v>
      </c>
    </row>
    <row r="1551" spans="3:7">
      <c r="C1551" s="254" t="s">
        <v>4</v>
      </c>
      <c r="G1551" s="255" t="s">
        <v>41</v>
      </c>
    </row>
    <row r="1552" spans="3:7">
      <c r="C1552" s="255" t="s">
        <v>43</v>
      </c>
      <c r="G1552" s="255" t="s">
        <v>40</v>
      </c>
    </row>
    <row r="1553" spans="3:7">
      <c r="C1553" s="255" t="s">
        <v>41</v>
      </c>
      <c r="G1553" s="254" t="s">
        <v>16</v>
      </c>
    </row>
    <row r="1554" spans="3:7">
      <c r="C1554" s="255" t="s">
        <v>40</v>
      </c>
      <c r="G1554" s="255" t="s">
        <v>43</v>
      </c>
    </row>
    <row r="1555" spans="3:7">
      <c r="C1555" s="254" t="s">
        <v>5</v>
      </c>
      <c r="G1555" s="255" t="s">
        <v>41</v>
      </c>
    </row>
    <row r="1556" spans="3:7">
      <c r="C1556" s="255" t="s">
        <v>43</v>
      </c>
      <c r="G1556" s="255" t="s">
        <v>40</v>
      </c>
    </row>
    <row r="1557" spans="3:7">
      <c r="C1557" s="255" t="s">
        <v>41</v>
      </c>
      <c r="G1557" s="254" t="s">
        <v>17</v>
      </c>
    </row>
    <row r="1558" spans="3:7">
      <c r="C1558" s="255" t="s">
        <v>40</v>
      </c>
      <c r="G1558" s="255" t="s">
        <v>43</v>
      </c>
    </row>
    <row r="1559" spans="3:7">
      <c r="C1559" s="254" t="s">
        <v>6</v>
      </c>
      <c r="G1559" s="255" t="s">
        <v>41</v>
      </c>
    </row>
    <row r="1560" spans="3:7">
      <c r="C1560" s="255" t="s">
        <v>43</v>
      </c>
      <c r="G1560" s="255" t="s">
        <v>40</v>
      </c>
    </row>
    <row r="1561" spans="3:7">
      <c r="C1561" s="255" t="s">
        <v>41</v>
      </c>
      <c r="G1561" s="254" t="s">
        <v>145</v>
      </c>
    </row>
    <row r="1562" spans="3:7">
      <c r="C1562" s="255" t="s">
        <v>40</v>
      </c>
      <c r="G1562" s="255" t="s">
        <v>43</v>
      </c>
    </row>
    <row r="1563" spans="3:7">
      <c r="C1563" s="254" t="s">
        <v>7</v>
      </c>
      <c r="G1563" s="255" t="s">
        <v>41</v>
      </c>
    </row>
    <row r="1564" spans="3:7">
      <c r="C1564" s="255" t="s">
        <v>43</v>
      </c>
      <c r="G1564" s="255" t="s">
        <v>40</v>
      </c>
    </row>
    <row r="1565" spans="3:7">
      <c r="C1565" s="255" t="s">
        <v>41</v>
      </c>
      <c r="G1565" s="254" t="s">
        <v>116</v>
      </c>
    </row>
    <row r="1566" spans="3:7">
      <c r="C1566" s="255" t="s">
        <v>40</v>
      </c>
      <c r="G1566" s="255" t="s">
        <v>43</v>
      </c>
    </row>
    <row r="1567" spans="3:7">
      <c r="C1567" s="254" t="s">
        <v>8</v>
      </c>
      <c r="G1567" s="255" t="s">
        <v>41</v>
      </c>
    </row>
    <row r="1568" spans="3:7">
      <c r="C1568" s="255" t="s">
        <v>43</v>
      </c>
      <c r="G1568" s="255" t="s">
        <v>40</v>
      </c>
    </row>
    <row r="1569" spans="3:7">
      <c r="C1569" s="255" t="s">
        <v>41</v>
      </c>
      <c r="G1569" s="254" t="s">
        <v>106</v>
      </c>
    </row>
    <row r="1570" spans="3:7">
      <c r="C1570" s="255" t="s">
        <v>40</v>
      </c>
      <c r="G1570" s="255" t="s">
        <v>43</v>
      </c>
    </row>
    <row r="1571" spans="3:7">
      <c r="C1571" s="254" t="s">
        <v>312</v>
      </c>
      <c r="G1571" s="255" t="s">
        <v>41</v>
      </c>
    </row>
    <row r="1572" spans="3:7">
      <c r="C1572" s="255" t="s">
        <v>43</v>
      </c>
      <c r="G1572" s="255" t="s">
        <v>40</v>
      </c>
    </row>
    <row r="1573" spans="3:7">
      <c r="C1573" s="255" t="s">
        <v>41</v>
      </c>
      <c r="G1573" s="256">
        <v>42861</v>
      </c>
    </row>
    <row r="1574" spans="3:7">
      <c r="C1574" s="255" t="s">
        <v>40</v>
      </c>
      <c r="G1574" s="254" t="s">
        <v>115</v>
      </c>
    </row>
    <row r="1575" spans="3:7">
      <c r="C1575" s="254" t="s">
        <v>9</v>
      </c>
      <c r="G1575" s="255" t="s">
        <v>43</v>
      </c>
    </row>
    <row r="1576" spans="3:7">
      <c r="C1576" s="255" t="s">
        <v>43</v>
      </c>
      <c r="G1576" s="255" t="s">
        <v>41</v>
      </c>
    </row>
    <row r="1577" spans="3:7">
      <c r="C1577" s="255" t="s">
        <v>41</v>
      </c>
      <c r="G1577" s="255" t="s">
        <v>40</v>
      </c>
    </row>
    <row r="1578" spans="3:7">
      <c r="C1578" s="255" t="s">
        <v>40</v>
      </c>
      <c r="G1578" s="254" t="s">
        <v>146</v>
      </c>
    </row>
    <row r="1579" spans="3:7">
      <c r="C1579" s="254" t="s">
        <v>10</v>
      </c>
      <c r="G1579" s="255" t="s">
        <v>43</v>
      </c>
    </row>
    <row r="1580" spans="3:7">
      <c r="C1580" s="255" t="s">
        <v>43</v>
      </c>
      <c r="G1580" s="255" t="s">
        <v>41</v>
      </c>
    </row>
    <row r="1581" spans="3:7">
      <c r="C1581" s="255" t="s">
        <v>41</v>
      </c>
      <c r="G1581" s="255" t="s">
        <v>40</v>
      </c>
    </row>
    <row r="1582" spans="3:7">
      <c r="C1582" s="255" t="s">
        <v>40</v>
      </c>
      <c r="G1582" s="254" t="s">
        <v>147</v>
      </c>
    </row>
    <row r="1583" spans="3:7">
      <c r="C1583" s="254" t="s">
        <v>11</v>
      </c>
      <c r="G1583" s="255" t="s">
        <v>43</v>
      </c>
    </row>
    <row r="1584" spans="3:7">
      <c r="C1584" s="255" t="s">
        <v>43</v>
      </c>
      <c r="G1584" s="255" t="s">
        <v>41</v>
      </c>
    </row>
    <row r="1585" spans="3:7">
      <c r="C1585" s="255" t="s">
        <v>41</v>
      </c>
      <c r="G1585" s="255" t="s">
        <v>40</v>
      </c>
    </row>
    <row r="1586" spans="3:7">
      <c r="C1586" s="255" t="s">
        <v>40</v>
      </c>
      <c r="G1586" s="254" t="s">
        <v>15</v>
      </c>
    </row>
    <row r="1587" spans="3:7">
      <c r="C1587" s="254" t="s">
        <v>12</v>
      </c>
      <c r="G1587" s="255" t="s">
        <v>43</v>
      </c>
    </row>
    <row r="1588" spans="3:7">
      <c r="C1588" s="255" t="s">
        <v>43</v>
      </c>
      <c r="G1588" s="255" t="s">
        <v>41</v>
      </c>
    </row>
    <row r="1589" spans="3:7">
      <c r="C1589" s="255" t="s">
        <v>41</v>
      </c>
      <c r="G1589" s="255" t="s">
        <v>40</v>
      </c>
    </row>
    <row r="1590" spans="3:7">
      <c r="C1590" s="255" t="s">
        <v>40</v>
      </c>
      <c r="G1590" s="254" t="s">
        <v>312</v>
      </c>
    </row>
    <row r="1591" spans="3:7">
      <c r="C1591" s="254" t="s">
        <v>13</v>
      </c>
      <c r="G1591" s="255" t="s">
        <v>43</v>
      </c>
    </row>
    <row r="1592" spans="3:7">
      <c r="C1592" s="255" t="s">
        <v>43</v>
      </c>
      <c r="G1592" s="255" t="s">
        <v>41</v>
      </c>
    </row>
    <row r="1593" spans="3:7">
      <c r="C1593" s="255" t="s">
        <v>41</v>
      </c>
      <c r="G1593" s="255" t="s">
        <v>40</v>
      </c>
    </row>
    <row r="1594" spans="3:7">
      <c r="C1594" s="255" t="s">
        <v>40</v>
      </c>
      <c r="G1594" s="254" t="s">
        <v>16</v>
      </c>
    </row>
    <row r="1595" spans="3:7">
      <c r="C1595" s="254" t="s">
        <v>14</v>
      </c>
      <c r="G1595" s="255" t="s">
        <v>43</v>
      </c>
    </row>
    <row r="1596" spans="3:7">
      <c r="C1596" s="255" t="s">
        <v>43</v>
      </c>
      <c r="G1596" s="255" t="s">
        <v>41</v>
      </c>
    </row>
    <row r="1597" spans="3:7">
      <c r="C1597" s="255" t="s">
        <v>41</v>
      </c>
      <c r="G1597" s="255" t="s">
        <v>40</v>
      </c>
    </row>
    <row r="1598" spans="3:7">
      <c r="C1598" s="255" t="s">
        <v>40</v>
      </c>
      <c r="G1598" s="254" t="s">
        <v>17</v>
      </c>
    </row>
    <row r="1599" spans="3:7">
      <c r="C1599" s="254" t="s">
        <v>106</v>
      </c>
      <c r="G1599" s="255" t="s">
        <v>43</v>
      </c>
    </row>
    <row r="1600" spans="3:7">
      <c r="C1600" s="255" t="s">
        <v>43</v>
      </c>
      <c r="G1600" s="255" t="s">
        <v>41</v>
      </c>
    </row>
    <row r="1601" spans="3:7">
      <c r="C1601" s="255" t="s">
        <v>41</v>
      </c>
      <c r="G1601" s="255" t="s">
        <v>40</v>
      </c>
    </row>
    <row r="1602" spans="3:7">
      <c r="C1602" s="255" t="s">
        <v>40</v>
      </c>
      <c r="G1602" s="254" t="s">
        <v>145</v>
      </c>
    </row>
    <row r="1603" spans="3:7">
      <c r="C1603" s="256">
        <v>42854</v>
      </c>
      <c r="G1603" s="255" t="s">
        <v>43</v>
      </c>
    </row>
    <row r="1604" spans="3:7">
      <c r="C1604" s="254" t="s">
        <v>4</v>
      </c>
      <c r="G1604" s="255" t="s">
        <v>41</v>
      </c>
    </row>
    <row r="1605" spans="3:7">
      <c r="C1605" s="255" t="s">
        <v>43</v>
      </c>
      <c r="G1605" s="255" t="s">
        <v>40</v>
      </c>
    </row>
    <row r="1606" spans="3:7">
      <c r="C1606" s="255" t="s">
        <v>41</v>
      </c>
      <c r="G1606" s="254" t="s">
        <v>116</v>
      </c>
    </row>
    <row r="1607" spans="3:7">
      <c r="C1607" s="255" t="s">
        <v>40</v>
      </c>
      <c r="G1607" s="255" t="s">
        <v>43</v>
      </c>
    </row>
    <row r="1608" spans="3:7">
      <c r="C1608" s="254" t="s">
        <v>5</v>
      </c>
      <c r="G1608" s="255" t="s">
        <v>41</v>
      </c>
    </row>
    <row r="1609" spans="3:7">
      <c r="C1609" s="255" t="s">
        <v>43</v>
      </c>
      <c r="G1609" s="255" t="s">
        <v>40</v>
      </c>
    </row>
    <row r="1610" spans="3:7">
      <c r="C1610" s="255" t="s">
        <v>41</v>
      </c>
      <c r="G1610" s="254" t="s">
        <v>106</v>
      </c>
    </row>
    <row r="1611" spans="3:7">
      <c r="C1611" s="255" t="s">
        <v>40</v>
      </c>
      <c r="G1611" s="255" t="s">
        <v>43</v>
      </c>
    </row>
    <row r="1612" spans="3:7">
      <c r="C1612" s="254" t="s">
        <v>6</v>
      </c>
      <c r="G1612" s="255" t="s">
        <v>41</v>
      </c>
    </row>
    <row r="1613" spans="3:7">
      <c r="C1613" s="255" t="s">
        <v>43</v>
      </c>
      <c r="G1613" s="255" t="s">
        <v>40</v>
      </c>
    </row>
    <row r="1614" spans="3:7">
      <c r="C1614" s="255" t="s">
        <v>41</v>
      </c>
      <c r="G1614" s="256">
        <v>42862</v>
      </c>
    </row>
    <row r="1615" spans="3:7">
      <c r="C1615" s="255" t="s">
        <v>40</v>
      </c>
      <c r="G1615" s="254" t="s">
        <v>115</v>
      </c>
    </row>
    <row r="1616" spans="3:7">
      <c r="C1616" s="254" t="s">
        <v>7</v>
      </c>
      <c r="G1616" s="255" t="s">
        <v>43</v>
      </c>
    </row>
    <row r="1617" spans="3:7">
      <c r="C1617" s="255" t="s">
        <v>43</v>
      </c>
      <c r="G1617" s="255" t="s">
        <v>41</v>
      </c>
    </row>
    <row r="1618" spans="3:7">
      <c r="C1618" s="255" t="s">
        <v>41</v>
      </c>
      <c r="G1618" s="255" t="s">
        <v>40</v>
      </c>
    </row>
    <row r="1619" spans="3:7">
      <c r="C1619" s="255" t="s">
        <v>40</v>
      </c>
      <c r="G1619" s="254" t="s">
        <v>146</v>
      </c>
    </row>
    <row r="1620" spans="3:7">
      <c r="C1620" s="254" t="s">
        <v>8</v>
      </c>
      <c r="G1620" s="255" t="s">
        <v>43</v>
      </c>
    </row>
    <row r="1621" spans="3:7">
      <c r="C1621" s="255" t="s">
        <v>43</v>
      </c>
      <c r="G1621" s="255" t="s">
        <v>41</v>
      </c>
    </row>
    <row r="1622" spans="3:7">
      <c r="C1622" s="255" t="s">
        <v>41</v>
      </c>
      <c r="G1622" s="255" t="s">
        <v>40</v>
      </c>
    </row>
    <row r="1623" spans="3:7">
      <c r="C1623" s="255" t="s">
        <v>40</v>
      </c>
      <c r="G1623" s="254" t="s">
        <v>147</v>
      </c>
    </row>
    <row r="1624" spans="3:7">
      <c r="C1624" s="254" t="s">
        <v>312</v>
      </c>
      <c r="G1624" s="255" t="s">
        <v>43</v>
      </c>
    </row>
    <row r="1625" spans="3:7">
      <c r="C1625" s="255" t="s">
        <v>43</v>
      </c>
      <c r="G1625" s="255" t="s">
        <v>41</v>
      </c>
    </row>
    <row r="1626" spans="3:7">
      <c r="C1626" s="255" t="s">
        <v>41</v>
      </c>
      <c r="G1626" s="255" t="s">
        <v>40</v>
      </c>
    </row>
    <row r="1627" spans="3:7">
      <c r="C1627" s="255" t="s">
        <v>40</v>
      </c>
      <c r="G1627" s="254" t="s">
        <v>15</v>
      </c>
    </row>
    <row r="1628" spans="3:7">
      <c r="C1628" s="254" t="s">
        <v>9</v>
      </c>
      <c r="G1628" s="255" t="s">
        <v>43</v>
      </c>
    </row>
    <row r="1629" spans="3:7">
      <c r="C1629" s="255" t="s">
        <v>43</v>
      </c>
      <c r="G1629" s="255" t="s">
        <v>41</v>
      </c>
    </row>
    <row r="1630" spans="3:7">
      <c r="C1630" s="255" t="s">
        <v>41</v>
      </c>
      <c r="G1630" s="255" t="s">
        <v>40</v>
      </c>
    </row>
    <row r="1631" spans="3:7">
      <c r="C1631" s="255" t="s">
        <v>40</v>
      </c>
      <c r="G1631" s="254" t="s">
        <v>312</v>
      </c>
    </row>
    <row r="1632" spans="3:7">
      <c r="C1632" s="254" t="s">
        <v>10</v>
      </c>
      <c r="G1632" s="255" t="s">
        <v>43</v>
      </c>
    </row>
    <row r="1633" spans="3:7">
      <c r="C1633" s="255" t="s">
        <v>43</v>
      </c>
      <c r="G1633" s="255" t="s">
        <v>41</v>
      </c>
    </row>
    <row r="1634" spans="3:7">
      <c r="C1634" s="255" t="s">
        <v>41</v>
      </c>
      <c r="G1634" s="255" t="s">
        <v>40</v>
      </c>
    </row>
    <row r="1635" spans="3:7">
      <c r="C1635" s="255" t="s">
        <v>40</v>
      </c>
      <c r="G1635" s="254" t="s">
        <v>16</v>
      </c>
    </row>
    <row r="1636" spans="3:7">
      <c r="C1636" s="254" t="s">
        <v>11</v>
      </c>
      <c r="G1636" s="255" t="s">
        <v>43</v>
      </c>
    </row>
    <row r="1637" spans="3:7">
      <c r="C1637" s="255" t="s">
        <v>43</v>
      </c>
      <c r="G1637" s="255" t="s">
        <v>41</v>
      </c>
    </row>
    <row r="1638" spans="3:7">
      <c r="C1638" s="255" t="s">
        <v>41</v>
      </c>
      <c r="G1638" s="255" t="s">
        <v>40</v>
      </c>
    </row>
    <row r="1639" spans="3:7">
      <c r="C1639" s="255" t="s">
        <v>40</v>
      </c>
      <c r="G1639" s="254" t="s">
        <v>17</v>
      </c>
    </row>
    <row r="1640" spans="3:7">
      <c r="C1640" s="254" t="s">
        <v>12</v>
      </c>
      <c r="G1640" s="255" t="s">
        <v>43</v>
      </c>
    </row>
    <row r="1641" spans="3:7">
      <c r="C1641" s="255" t="s">
        <v>43</v>
      </c>
      <c r="G1641" s="255" t="s">
        <v>41</v>
      </c>
    </row>
    <row r="1642" spans="3:7">
      <c r="C1642" s="255" t="s">
        <v>41</v>
      </c>
      <c r="G1642" s="255" t="s">
        <v>40</v>
      </c>
    </row>
    <row r="1643" spans="3:7">
      <c r="C1643" s="255" t="s">
        <v>40</v>
      </c>
      <c r="G1643" s="254" t="s">
        <v>145</v>
      </c>
    </row>
    <row r="1644" spans="3:7">
      <c r="C1644" s="254" t="s">
        <v>13</v>
      </c>
      <c r="G1644" s="255" t="s">
        <v>43</v>
      </c>
    </row>
    <row r="1645" spans="3:7">
      <c r="C1645" s="255" t="s">
        <v>43</v>
      </c>
      <c r="G1645" s="255" t="s">
        <v>41</v>
      </c>
    </row>
    <row r="1646" spans="3:7">
      <c r="C1646" s="255" t="s">
        <v>41</v>
      </c>
      <c r="G1646" s="255" t="s">
        <v>40</v>
      </c>
    </row>
    <row r="1647" spans="3:7">
      <c r="C1647" s="255" t="s">
        <v>40</v>
      </c>
      <c r="G1647" s="254" t="s">
        <v>116</v>
      </c>
    </row>
    <row r="1648" spans="3:7">
      <c r="C1648" s="254" t="s">
        <v>14</v>
      </c>
      <c r="G1648" s="255" t="s">
        <v>43</v>
      </c>
    </row>
    <row r="1649" spans="3:7">
      <c r="C1649" s="255" t="s">
        <v>43</v>
      </c>
      <c r="G1649" s="255" t="s">
        <v>41</v>
      </c>
    </row>
    <row r="1650" spans="3:7">
      <c r="C1650" s="255" t="s">
        <v>41</v>
      </c>
      <c r="G1650" s="255" t="s">
        <v>40</v>
      </c>
    </row>
    <row r="1651" spans="3:7">
      <c r="C1651" s="255" t="s">
        <v>40</v>
      </c>
      <c r="G1651" s="254" t="s">
        <v>106</v>
      </c>
    </row>
    <row r="1652" spans="3:7">
      <c r="C1652" s="254" t="s">
        <v>106</v>
      </c>
      <c r="G1652" s="255" t="s">
        <v>43</v>
      </c>
    </row>
    <row r="1653" spans="3:7">
      <c r="C1653" s="255" t="s">
        <v>43</v>
      </c>
      <c r="G1653" s="255" t="s">
        <v>41</v>
      </c>
    </row>
    <row r="1654" spans="3:7">
      <c r="C1654" s="255" t="s">
        <v>41</v>
      </c>
      <c r="G1654" s="255" t="s">
        <v>40</v>
      </c>
    </row>
    <row r="1655" spans="3:7">
      <c r="C1655" s="255" t="s">
        <v>40</v>
      </c>
      <c r="G1655" s="235">
        <v>19</v>
      </c>
    </row>
    <row r="1656" spans="3:7">
      <c r="C1656" s="256">
        <v>42855</v>
      </c>
      <c r="G1656" s="256">
        <v>42863</v>
      </c>
    </row>
    <row r="1657" spans="3:7">
      <c r="C1657" s="254" t="s">
        <v>4</v>
      </c>
      <c r="G1657" s="254" t="s">
        <v>115</v>
      </c>
    </row>
    <row r="1658" spans="3:7">
      <c r="C1658" s="255" t="s">
        <v>43</v>
      </c>
      <c r="G1658" s="255" t="s">
        <v>43</v>
      </c>
    </row>
    <row r="1659" spans="3:7">
      <c r="C1659" s="255" t="s">
        <v>41</v>
      </c>
      <c r="G1659" s="255" t="s">
        <v>41</v>
      </c>
    </row>
    <row r="1660" spans="3:7">
      <c r="C1660" s="255" t="s">
        <v>40</v>
      </c>
      <c r="G1660" s="255" t="s">
        <v>40</v>
      </c>
    </row>
    <row r="1661" spans="3:7">
      <c r="C1661" s="254" t="s">
        <v>5</v>
      </c>
      <c r="G1661" s="254" t="s">
        <v>146</v>
      </c>
    </row>
    <row r="1662" spans="3:7">
      <c r="C1662" s="255" t="s">
        <v>43</v>
      </c>
      <c r="G1662" s="255" t="s">
        <v>43</v>
      </c>
    </row>
    <row r="1663" spans="3:7">
      <c r="C1663" s="255" t="s">
        <v>41</v>
      </c>
      <c r="G1663" s="255" t="s">
        <v>41</v>
      </c>
    </row>
    <row r="1664" spans="3:7">
      <c r="C1664" s="255" t="s">
        <v>40</v>
      </c>
      <c r="G1664" s="255" t="s">
        <v>40</v>
      </c>
    </row>
    <row r="1665" spans="3:7">
      <c r="C1665" s="254" t="s">
        <v>6</v>
      </c>
      <c r="G1665" s="254" t="s">
        <v>147</v>
      </c>
    </row>
    <row r="1666" spans="3:7">
      <c r="C1666" s="255" t="s">
        <v>43</v>
      </c>
      <c r="G1666" s="255" t="s">
        <v>43</v>
      </c>
    </row>
    <row r="1667" spans="3:7">
      <c r="C1667" s="255" t="s">
        <v>41</v>
      </c>
      <c r="G1667" s="255" t="s">
        <v>41</v>
      </c>
    </row>
    <row r="1668" spans="3:7">
      <c r="C1668" s="255" t="s">
        <v>40</v>
      </c>
      <c r="G1668" s="255" t="s">
        <v>40</v>
      </c>
    </row>
    <row r="1669" spans="3:7">
      <c r="C1669" s="254" t="s">
        <v>7</v>
      </c>
      <c r="G1669" s="254" t="s">
        <v>15</v>
      </c>
    </row>
    <row r="1670" spans="3:7">
      <c r="C1670" s="255" t="s">
        <v>43</v>
      </c>
      <c r="G1670" s="255" t="s">
        <v>43</v>
      </c>
    </row>
    <row r="1671" spans="3:7">
      <c r="C1671" s="255" t="s">
        <v>41</v>
      </c>
      <c r="G1671" s="255" t="s">
        <v>41</v>
      </c>
    </row>
    <row r="1672" spans="3:7">
      <c r="C1672" s="255" t="s">
        <v>40</v>
      </c>
      <c r="G1672" s="255" t="s">
        <v>40</v>
      </c>
    </row>
    <row r="1673" spans="3:7">
      <c r="C1673" s="254" t="s">
        <v>8</v>
      </c>
      <c r="G1673" s="254" t="s">
        <v>312</v>
      </c>
    </row>
    <row r="1674" spans="3:7">
      <c r="C1674" s="255" t="s">
        <v>43</v>
      </c>
      <c r="G1674" s="255" t="s">
        <v>43</v>
      </c>
    </row>
    <row r="1675" spans="3:7">
      <c r="C1675" s="255" t="s">
        <v>41</v>
      </c>
      <c r="G1675" s="255" t="s">
        <v>41</v>
      </c>
    </row>
    <row r="1676" spans="3:7">
      <c r="C1676" s="255" t="s">
        <v>40</v>
      </c>
      <c r="G1676" s="255" t="s">
        <v>40</v>
      </c>
    </row>
    <row r="1677" spans="3:7">
      <c r="C1677" s="254" t="s">
        <v>312</v>
      </c>
      <c r="G1677" s="254" t="s">
        <v>16</v>
      </c>
    </row>
    <row r="1678" spans="3:7">
      <c r="C1678" s="255" t="s">
        <v>43</v>
      </c>
      <c r="G1678" s="255" t="s">
        <v>43</v>
      </c>
    </row>
    <row r="1679" spans="3:7">
      <c r="C1679" s="255" t="s">
        <v>41</v>
      </c>
      <c r="G1679" s="255" t="s">
        <v>41</v>
      </c>
    </row>
    <row r="1680" spans="3:7">
      <c r="C1680" s="255" t="s">
        <v>40</v>
      </c>
      <c r="G1680" s="255" t="s">
        <v>40</v>
      </c>
    </row>
    <row r="1681" spans="3:7">
      <c r="C1681" s="254" t="s">
        <v>9</v>
      </c>
      <c r="G1681" s="254" t="s">
        <v>17</v>
      </c>
    </row>
    <row r="1682" spans="3:7">
      <c r="C1682" s="255" t="s">
        <v>43</v>
      </c>
      <c r="G1682" s="255" t="s">
        <v>43</v>
      </c>
    </row>
    <row r="1683" spans="3:7">
      <c r="C1683" s="255" t="s">
        <v>41</v>
      </c>
      <c r="G1683" s="255" t="s">
        <v>41</v>
      </c>
    </row>
    <row r="1684" spans="3:7">
      <c r="C1684" s="255" t="s">
        <v>40</v>
      </c>
      <c r="G1684" s="255" t="s">
        <v>40</v>
      </c>
    </row>
    <row r="1685" spans="3:7">
      <c r="C1685" s="254" t="s">
        <v>10</v>
      </c>
      <c r="G1685" s="254" t="s">
        <v>145</v>
      </c>
    </row>
    <row r="1686" spans="3:7">
      <c r="C1686" s="255" t="s">
        <v>43</v>
      </c>
      <c r="G1686" s="255" t="s">
        <v>43</v>
      </c>
    </row>
    <row r="1687" spans="3:7">
      <c r="C1687" s="255" t="s">
        <v>41</v>
      </c>
      <c r="G1687" s="255" t="s">
        <v>41</v>
      </c>
    </row>
    <row r="1688" spans="3:7">
      <c r="C1688" s="255" t="s">
        <v>40</v>
      </c>
      <c r="G1688" s="255" t="s">
        <v>40</v>
      </c>
    </row>
    <row r="1689" spans="3:7">
      <c r="C1689" s="254" t="s">
        <v>11</v>
      </c>
      <c r="G1689" s="254" t="s">
        <v>116</v>
      </c>
    </row>
    <row r="1690" spans="3:7">
      <c r="C1690" s="255" t="s">
        <v>43</v>
      </c>
      <c r="G1690" s="255" t="s">
        <v>43</v>
      </c>
    </row>
    <row r="1691" spans="3:7">
      <c r="C1691" s="255" t="s">
        <v>41</v>
      </c>
      <c r="G1691" s="255" t="s">
        <v>41</v>
      </c>
    </row>
    <row r="1692" spans="3:7">
      <c r="C1692" s="255" t="s">
        <v>40</v>
      </c>
      <c r="G1692" s="255" t="s">
        <v>40</v>
      </c>
    </row>
    <row r="1693" spans="3:7">
      <c r="C1693" s="254" t="s">
        <v>12</v>
      </c>
      <c r="G1693" s="254" t="s">
        <v>106</v>
      </c>
    </row>
    <row r="1694" spans="3:7">
      <c r="C1694" s="255" t="s">
        <v>43</v>
      </c>
      <c r="G1694" s="255" t="s">
        <v>43</v>
      </c>
    </row>
    <row r="1695" spans="3:7">
      <c r="C1695" s="255" t="s">
        <v>41</v>
      </c>
      <c r="G1695" s="255" t="s">
        <v>41</v>
      </c>
    </row>
    <row r="1696" spans="3:7">
      <c r="C1696" s="255" t="s">
        <v>40</v>
      </c>
      <c r="G1696" s="255" t="s">
        <v>40</v>
      </c>
    </row>
    <row r="1697" spans="3:7">
      <c r="C1697" s="254" t="s">
        <v>13</v>
      </c>
      <c r="G1697" s="256">
        <v>42864</v>
      </c>
    </row>
    <row r="1698" spans="3:7">
      <c r="C1698" s="255" t="s">
        <v>43</v>
      </c>
      <c r="G1698" s="254" t="s">
        <v>115</v>
      </c>
    </row>
    <row r="1699" spans="3:7">
      <c r="C1699" s="255" t="s">
        <v>41</v>
      </c>
      <c r="G1699" s="255" t="s">
        <v>43</v>
      </c>
    </row>
    <row r="1700" spans="3:7">
      <c r="C1700" s="255" t="s">
        <v>40</v>
      </c>
      <c r="G1700" s="255" t="s">
        <v>41</v>
      </c>
    </row>
    <row r="1701" spans="3:7">
      <c r="C1701" s="254" t="s">
        <v>14</v>
      </c>
      <c r="G1701" s="255" t="s">
        <v>40</v>
      </c>
    </row>
    <row r="1702" spans="3:7">
      <c r="C1702" s="255" t="s">
        <v>43</v>
      </c>
      <c r="G1702" s="254" t="s">
        <v>146</v>
      </c>
    </row>
    <row r="1703" spans="3:7">
      <c r="C1703" s="255" t="s">
        <v>41</v>
      </c>
      <c r="G1703" s="255" t="s">
        <v>43</v>
      </c>
    </row>
    <row r="1704" spans="3:7">
      <c r="C1704" s="255" t="s">
        <v>40</v>
      </c>
      <c r="G1704" s="255" t="s">
        <v>41</v>
      </c>
    </row>
    <row r="1705" spans="3:7">
      <c r="C1705" s="254" t="s">
        <v>106</v>
      </c>
      <c r="G1705" s="255" t="s">
        <v>40</v>
      </c>
    </row>
    <row r="1706" spans="3:7">
      <c r="C1706" s="255" t="s">
        <v>43</v>
      </c>
      <c r="G1706" s="254" t="s">
        <v>147</v>
      </c>
    </row>
    <row r="1707" spans="3:7">
      <c r="C1707" s="255" t="s">
        <v>41</v>
      </c>
      <c r="G1707" s="255" t="s">
        <v>43</v>
      </c>
    </row>
    <row r="1708" spans="3:7">
      <c r="C1708" s="255" t="s">
        <v>40</v>
      </c>
      <c r="G1708" s="255" t="s">
        <v>41</v>
      </c>
    </row>
    <row r="1709" spans="3:7">
      <c r="C1709" s="234" t="s">
        <v>316</v>
      </c>
      <c r="G1709" s="255" t="s">
        <v>40</v>
      </c>
    </row>
    <row r="1710" spans="3:7">
      <c r="C1710" s="254" t="s">
        <v>4</v>
      </c>
      <c r="G1710" s="254" t="s">
        <v>15</v>
      </c>
    </row>
    <row r="1711" spans="3:7">
      <c r="C1711" s="255" t="s">
        <v>43</v>
      </c>
      <c r="G1711" s="255" t="s">
        <v>43</v>
      </c>
    </row>
    <row r="1712" spans="3:7">
      <c r="C1712" s="255" t="s">
        <v>41</v>
      </c>
      <c r="G1712" s="255" t="s">
        <v>41</v>
      </c>
    </row>
    <row r="1713" spans="3:7">
      <c r="C1713" s="255" t="s">
        <v>40</v>
      </c>
      <c r="G1713" s="255" t="s">
        <v>40</v>
      </c>
    </row>
    <row r="1714" spans="3:7">
      <c r="C1714" s="254" t="s">
        <v>5</v>
      </c>
      <c r="G1714" s="254" t="s">
        <v>312</v>
      </c>
    </row>
    <row r="1715" spans="3:7">
      <c r="C1715" s="255" t="s">
        <v>43</v>
      </c>
      <c r="G1715" s="255" t="s">
        <v>43</v>
      </c>
    </row>
    <row r="1716" spans="3:7">
      <c r="C1716" s="255" t="s">
        <v>41</v>
      </c>
      <c r="G1716" s="255" t="s">
        <v>41</v>
      </c>
    </row>
    <row r="1717" spans="3:7">
      <c r="C1717" s="255" t="s">
        <v>40</v>
      </c>
      <c r="G1717" s="255" t="s">
        <v>40</v>
      </c>
    </row>
    <row r="1718" spans="3:7">
      <c r="C1718" s="254" t="s">
        <v>6</v>
      </c>
      <c r="G1718" s="254" t="s">
        <v>16</v>
      </c>
    </row>
    <row r="1719" spans="3:7">
      <c r="C1719" s="255" t="s">
        <v>43</v>
      </c>
      <c r="G1719" s="255" t="s">
        <v>43</v>
      </c>
    </row>
    <row r="1720" spans="3:7">
      <c r="C1720" s="255" t="s">
        <v>41</v>
      </c>
      <c r="G1720" s="255" t="s">
        <v>41</v>
      </c>
    </row>
    <row r="1721" spans="3:7">
      <c r="C1721" s="255" t="s">
        <v>40</v>
      </c>
      <c r="G1721" s="255" t="s">
        <v>40</v>
      </c>
    </row>
    <row r="1722" spans="3:7">
      <c r="C1722" s="254" t="s">
        <v>7</v>
      </c>
      <c r="G1722" s="254" t="s">
        <v>17</v>
      </c>
    </row>
    <row r="1723" spans="3:7">
      <c r="C1723" s="255" t="s">
        <v>43</v>
      </c>
      <c r="G1723" s="255" t="s">
        <v>43</v>
      </c>
    </row>
    <row r="1724" spans="3:7">
      <c r="C1724" s="255" t="s">
        <v>41</v>
      </c>
      <c r="G1724" s="255" t="s">
        <v>41</v>
      </c>
    </row>
    <row r="1725" spans="3:7">
      <c r="C1725" s="255" t="s">
        <v>40</v>
      </c>
      <c r="G1725" s="255" t="s">
        <v>40</v>
      </c>
    </row>
    <row r="1726" spans="3:7">
      <c r="C1726" s="254" t="s">
        <v>8</v>
      </c>
      <c r="G1726" s="254" t="s">
        <v>145</v>
      </c>
    </row>
    <row r="1727" spans="3:7">
      <c r="C1727" s="255" t="s">
        <v>43</v>
      </c>
      <c r="G1727" s="255" t="s">
        <v>43</v>
      </c>
    </row>
    <row r="1728" spans="3:7">
      <c r="C1728" s="255" t="s">
        <v>41</v>
      </c>
      <c r="G1728" s="255" t="s">
        <v>41</v>
      </c>
    </row>
    <row r="1729" spans="3:7">
      <c r="C1729" s="255" t="s">
        <v>40</v>
      </c>
      <c r="G1729" s="255" t="s">
        <v>40</v>
      </c>
    </row>
    <row r="1730" spans="3:7">
      <c r="C1730" s="254" t="s">
        <v>312</v>
      </c>
      <c r="G1730" s="254" t="s">
        <v>116</v>
      </c>
    </row>
    <row r="1731" spans="3:7">
      <c r="C1731" s="255" t="s">
        <v>43</v>
      </c>
      <c r="G1731" s="255" t="s">
        <v>43</v>
      </c>
    </row>
    <row r="1732" spans="3:7">
      <c r="C1732" s="255" t="s">
        <v>41</v>
      </c>
      <c r="G1732" s="255" t="s">
        <v>41</v>
      </c>
    </row>
    <row r="1733" spans="3:7">
      <c r="C1733" s="255" t="s">
        <v>40</v>
      </c>
      <c r="G1733" s="255" t="s">
        <v>40</v>
      </c>
    </row>
    <row r="1734" spans="3:7">
      <c r="C1734" s="254" t="s">
        <v>9</v>
      </c>
      <c r="G1734" s="254" t="s">
        <v>106</v>
      </c>
    </row>
    <row r="1735" spans="3:7">
      <c r="C1735" s="255" t="s">
        <v>43</v>
      </c>
      <c r="G1735" s="255" t="s">
        <v>43</v>
      </c>
    </row>
    <row r="1736" spans="3:7">
      <c r="C1736" s="255" t="s">
        <v>41</v>
      </c>
      <c r="G1736" s="255" t="s">
        <v>41</v>
      </c>
    </row>
    <row r="1737" spans="3:7">
      <c r="C1737" s="255" t="s">
        <v>40</v>
      </c>
      <c r="G1737" s="255" t="s">
        <v>40</v>
      </c>
    </row>
    <row r="1738" spans="3:7">
      <c r="C1738" s="254" t="s">
        <v>10</v>
      </c>
      <c r="G1738" s="256">
        <v>42865</v>
      </c>
    </row>
    <row r="1739" spans="3:7">
      <c r="C1739" s="255" t="s">
        <v>43</v>
      </c>
      <c r="G1739" s="254" t="s">
        <v>115</v>
      </c>
    </row>
    <row r="1740" spans="3:7">
      <c r="C1740" s="255" t="s">
        <v>41</v>
      </c>
      <c r="G1740" s="255" t="s">
        <v>43</v>
      </c>
    </row>
    <row r="1741" spans="3:7">
      <c r="C1741" s="255" t="s">
        <v>40</v>
      </c>
      <c r="G1741" s="255" t="s">
        <v>41</v>
      </c>
    </row>
    <row r="1742" spans="3:7">
      <c r="C1742" s="254" t="s">
        <v>11</v>
      </c>
      <c r="G1742" s="255" t="s">
        <v>40</v>
      </c>
    </row>
    <row r="1743" spans="3:7">
      <c r="C1743" s="255" t="s">
        <v>43</v>
      </c>
      <c r="G1743" s="254" t="s">
        <v>146</v>
      </c>
    </row>
    <row r="1744" spans="3:7">
      <c r="C1744" s="255" t="s">
        <v>41</v>
      </c>
      <c r="G1744" s="255" t="s">
        <v>43</v>
      </c>
    </row>
    <row r="1745" spans="3:7">
      <c r="C1745" s="255" t="s">
        <v>40</v>
      </c>
      <c r="G1745" s="255" t="s">
        <v>41</v>
      </c>
    </row>
    <row r="1746" spans="3:7">
      <c r="C1746" s="254" t="s">
        <v>12</v>
      </c>
      <c r="G1746" s="255" t="s">
        <v>40</v>
      </c>
    </row>
    <row r="1747" spans="3:7">
      <c r="C1747" s="255" t="s">
        <v>43</v>
      </c>
      <c r="G1747" s="254" t="s">
        <v>147</v>
      </c>
    </row>
    <row r="1748" spans="3:7">
      <c r="C1748" s="255" t="s">
        <v>41</v>
      </c>
      <c r="G1748" s="255" t="s">
        <v>43</v>
      </c>
    </row>
    <row r="1749" spans="3:7">
      <c r="C1749" s="255" t="s">
        <v>40</v>
      </c>
      <c r="G1749" s="255" t="s">
        <v>41</v>
      </c>
    </row>
    <row r="1750" spans="3:7">
      <c r="C1750" s="254" t="s">
        <v>13</v>
      </c>
      <c r="G1750" s="255" t="s">
        <v>40</v>
      </c>
    </row>
    <row r="1751" spans="3:7">
      <c r="C1751" s="255" t="s">
        <v>43</v>
      </c>
      <c r="G1751" s="254" t="s">
        <v>15</v>
      </c>
    </row>
    <row r="1752" spans="3:7">
      <c r="C1752" s="255" t="s">
        <v>41</v>
      </c>
      <c r="G1752" s="255" t="s">
        <v>43</v>
      </c>
    </row>
    <row r="1753" spans="3:7">
      <c r="C1753" s="255" t="s">
        <v>40</v>
      </c>
      <c r="G1753" s="255" t="s">
        <v>41</v>
      </c>
    </row>
    <row r="1754" spans="3:7">
      <c r="C1754" s="254" t="s">
        <v>14</v>
      </c>
      <c r="G1754" s="255" t="s">
        <v>40</v>
      </c>
    </row>
    <row r="1755" spans="3:7">
      <c r="C1755" s="255" t="s">
        <v>43</v>
      </c>
      <c r="G1755" s="254" t="s">
        <v>312</v>
      </c>
    </row>
    <row r="1756" spans="3:7">
      <c r="C1756" s="255" t="s">
        <v>41</v>
      </c>
      <c r="G1756" s="255" t="s">
        <v>43</v>
      </c>
    </row>
    <row r="1757" spans="3:7">
      <c r="C1757" s="255" t="s">
        <v>40</v>
      </c>
      <c r="G1757" s="255" t="s">
        <v>41</v>
      </c>
    </row>
    <row r="1758" spans="3:7">
      <c r="C1758" s="254" t="s">
        <v>106</v>
      </c>
      <c r="G1758" s="255" t="s">
        <v>40</v>
      </c>
    </row>
    <row r="1759" spans="3:7">
      <c r="C1759" s="255" t="s">
        <v>43</v>
      </c>
      <c r="G1759" s="254" t="s">
        <v>16</v>
      </c>
    </row>
    <row r="1760" spans="3:7">
      <c r="C1760" s="255" t="s">
        <v>41</v>
      </c>
      <c r="G1760" s="255" t="s">
        <v>43</v>
      </c>
    </row>
    <row r="1761" spans="3:7">
      <c r="C1761" s="255" t="s">
        <v>40</v>
      </c>
      <c r="G1761" s="255" t="s">
        <v>41</v>
      </c>
    </row>
    <row r="1762" spans="3:7">
      <c r="C1762" s="234" t="s">
        <v>317</v>
      </c>
      <c r="G1762" s="255" t="s">
        <v>40</v>
      </c>
    </row>
    <row r="1763" spans="3:7">
      <c r="C1763" s="235">
        <v>18</v>
      </c>
      <c r="G1763" s="254" t="s">
        <v>17</v>
      </c>
    </row>
    <row r="1764" spans="3:7">
      <c r="C1764" s="256">
        <v>42856</v>
      </c>
      <c r="G1764" s="255" t="s">
        <v>43</v>
      </c>
    </row>
    <row r="1765" spans="3:7">
      <c r="C1765" s="254" t="s">
        <v>4</v>
      </c>
      <c r="G1765" s="255" t="s">
        <v>41</v>
      </c>
    </row>
    <row r="1766" spans="3:7">
      <c r="C1766" s="255" t="s">
        <v>43</v>
      </c>
      <c r="G1766" s="255" t="s">
        <v>40</v>
      </c>
    </row>
    <row r="1767" spans="3:7">
      <c r="C1767" s="255" t="s">
        <v>41</v>
      </c>
      <c r="G1767" s="254" t="s">
        <v>145</v>
      </c>
    </row>
    <row r="1768" spans="3:7">
      <c r="C1768" s="255" t="s">
        <v>40</v>
      </c>
      <c r="G1768" s="255" t="s">
        <v>43</v>
      </c>
    </row>
    <row r="1769" spans="3:7">
      <c r="C1769" s="254" t="s">
        <v>5</v>
      </c>
      <c r="G1769" s="255" t="s">
        <v>41</v>
      </c>
    </row>
    <row r="1770" spans="3:7">
      <c r="C1770" s="255" t="s">
        <v>43</v>
      </c>
      <c r="G1770" s="255" t="s">
        <v>40</v>
      </c>
    </row>
    <row r="1771" spans="3:7">
      <c r="C1771" s="255" t="s">
        <v>41</v>
      </c>
      <c r="G1771" s="254" t="s">
        <v>116</v>
      </c>
    </row>
    <row r="1772" spans="3:7">
      <c r="C1772" s="255" t="s">
        <v>40</v>
      </c>
      <c r="G1772" s="255" t="s">
        <v>43</v>
      </c>
    </row>
    <row r="1773" spans="3:7">
      <c r="C1773" s="254" t="s">
        <v>6</v>
      </c>
      <c r="G1773" s="255" t="s">
        <v>41</v>
      </c>
    </row>
    <row r="1774" spans="3:7">
      <c r="C1774" s="255" t="s">
        <v>43</v>
      </c>
      <c r="G1774" s="255" t="s">
        <v>40</v>
      </c>
    </row>
    <row r="1775" spans="3:7">
      <c r="C1775" s="255" t="s">
        <v>41</v>
      </c>
      <c r="G1775" s="254" t="s">
        <v>106</v>
      </c>
    </row>
    <row r="1776" spans="3:7">
      <c r="C1776" s="255" t="s">
        <v>40</v>
      </c>
      <c r="G1776" s="255" t="s">
        <v>43</v>
      </c>
    </row>
    <row r="1777" spans="3:7">
      <c r="C1777" s="254" t="s">
        <v>7</v>
      </c>
      <c r="G1777" s="255" t="s">
        <v>41</v>
      </c>
    </row>
    <row r="1778" spans="3:7">
      <c r="C1778" s="255" t="s">
        <v>43</v>
      </c>
      <c r="G1778" s="255" t="s">
        <v>40</v>
      </c>
    </row>
    <row r="1779" spans="3:7">
      <c r="C1779" s="255" t="s">
        <v>41</v>
      </c>
      <c r="G1779" s="256">
        <v>42866</v>
      </c>
    </row>
    <row r="1780" spans="3:7">
      <c r="C1780" s="255" t="s">
        <v>40</v>
      </c>
      <c r="G1780" s="254" t="s">
        <v>115</v>
      </c>
    </row>
    <row r="1781" spans="3:7">
      <c r="C1781" s="254" t="s">
        <v>8</v>
      </c>
      <c r="G1781" s="255" t="s">
        <v>43</v>
      </c>
    </row>
    <row r="1782" spans="3:7">
      <c r="C1782" s="255" t="s">
        <v>43</v>
      </c>
      <c r="G1782" s="255" t="s">
        <v>41</v>
      </c>
    </row>
    <row r="1783" spans="3:7">
      <c r="C1783" s="255" t="s">
        <v>41</v>
      </c>
      <c r="G1783" s="255" t="s">
        <v>40</v>
      </c>
    </row>
    <row r="1784" spans="3:7">
      <c r="C1784" s="255" t="s">
        <v>40</v>
      </c>
      <c r="G1784" s="254" t="s">
        <v>146</v>
      </c>
    </row>
    <row r="1785" spans="3:7">
      <c r="C1785" s="254" t="s">
        <v>312</v>
      </c>
      <c r="G1785" s="255" t="s">
        <v>43</v>
      </c>
    </row>
    <row r="1786" spans="3:7">
      <c r="C1786" s="255" t="s">
        <v>43</v>
      </c>
      <c r="G1786" s="255" t="s">
        <v>41</v>
      </c>
    </row>
    <row r="1787" spans="3:7">
      <c r="C1787" s="255" t="s">
        <v>41</v>
      </c>
      <c r="G1787" s="255" t="s">
        <v>40</v>
      </c>
    </row>
    <row r="1788" spans="3:7">
      <c r="C1788" s="255" t="s">
        <v>40</v>
      </c>
      <c r="G1788" s="254" t="s">
        <v>147</v>
      </c>
    </row>
    <row r="1789" spans="3:7">
      <c r="C1789" s="254" t="s">
        <v>9</v>
      </c>
      <c r="G1789" s="255" t="s">
        <v>43</v>
      </c>
    </row>
    <row r="1790" spans="3:7">
      <c r="C1790" s="255" t="s">
        <v>43</v>
      </c>
      <c r="G1790" s="255" t="s">
        <v>41</v>
      </c>
    </row>
    <row r="1791" spans="3:7">
      <c r="C1791" s="255" t="s">
        <v>41</v>
      </c>
      <c r="G1791" s="255" t="s">
        <v>40</v>
      </c>
    </row>
    <row r="1792" spans="3:7">
      <c r="C1792" s="255" t="s">
        <v>40</v>
      </c>
      <c r="G1792" s="254" t="s">
        <v>15</v>
      </c>
    </row>
    <row r="1793" spans="3:7">
      <c r="C1793" s="254" t="s">
        <v>10</v>
      </c>
      <c r="G1793" s="255" t="s">
        <v>43</v>
      </c>
    </row>
    <row r="1794" spans="3:7">
      <c r="C1794" s="255" t="s">
        <v>43</v>
      </c>
      <c r="G1794" s="255" t="s">
        <v>41</v>
      </c>
    </row>
    <row r="1795" spans="3:7">
      <c r="C1795" s="255" t="s">
        <v>41</v>
      </c>
      <c r="G1795" s="255" t="s">
        <v>40</v>
      </c>
    </row>
    <row r="1796" spans="3:7">
      <c r="C1796" s="255" t="s">
        <v>40</v>
      </c>
      <c r="G1796" s="254" t="s">
        <v>312</v>
      </c>
    </row>
    <row r="1797" spans="3:7">
      <c r="C1797" s="254" t="s">
        <v>11</v>
      </c>
      <c r="G1797" s="255" t="s">
        <v>43</v>
      </c>
    </row>
    <row r="1798" spans="3:7">
      <c r="C1798" s="255" t="s">
        <v>43</v>
      </c>
      <c r="G1798" s="255" t="s">
        <v>41</v>
      </c>
    </row>
    <row r="1799" spans="3:7">
      <c r="C1799" s="255" t="s">
        <v>41</v>
      </c>
      <c r="G1799" s="255" t="s">
        <v>40</v>
      </c>
    </row>
    <row r="1800" spans="3:7">
      <c r="C1800" s="255" t="s">
        <v>40</v>
      </c>
      <c r="G1800" s="254" t="s">
        <v>16</v>
      </c>
    </row>
    <row r="1801" spans="3:7">
      <c r="C1801" s="254" t="s">
        <v>12</v>
      </c>
      <c r="G1801" s="255" t="s">
        <v>43</v>
      </c>
    </row>
    <row r="1802" spans="3:7">
      <c r="C1802" s="255" t="s">
        <v>43</v>
      </c>
      <c r="G1802" s="255" t="s">
        <v>41</v>
      </c>
    </row>
    <row r="1803" spans="3:7">
      <c r="C1803" s="255" t="s">
        <v>41</v>
      </c>
      <c r="G1803" s="255" t="s">
        <v>40</v>
      </c>
    </row>
    <row r="1804" spans="3:7">
      <c r="C1804" s="255" t="s">
        <v>40</v>
      </c>
      <c r="G1804" s="254" t="s">
        <v>17</v>
      </c>
    </row>
    <row r="1805" spans="3:7">
      <c r="C1805" s="254" t="s">
        <v>13</v>
      </c>
      <c r="G1805" s="255" t="s">
        <v>43</v>
      </c>
    </row>
    <row r="1806" spans="3:7">
      <c r="C1806" s="255" t="s">
        <v>43</v>
      </c>
      <c r="G1806" s="255" t="s">
        <v>41</v>
      </c>
    </row>
    <row r="1807" spans="3:7">
      <c r="C1807" s="255" t="s">
        <v>41</v>
      </c>
      <c r="G1807" s="255" t="s">
        <v>40</v>
      </c>
    </row>
    <row r="1808" spans="3:7">
      <c r="C1808" s="255" t="s">
        <v>40</v>
      </c>
      <c r="G1808" s="254" t="s">
        <v>145</v>
      </c>
    </row>
    <row r="1809" spans="3:7">
      <c r="C1809" s="254" t="s">
        <v>14</v>
      </c>
      <c r="G1809" s="255" t="s">
        <v>43</v>
      </c>
    </row>
    <row r="1810" spans="3:7">
      <c r="C1810" s="255" t="s">
        <v>43</v>
      </c>
      <c r="G1810" s="255" t="s">
        <v>41</v>
      </c>
    </row>
    <row r="1811" spans="3:7">
      <c r="C1811" s="255" t="s">
        <v>41</v>
      </c>
      <c r="G1811" s="255" t="s">
        <v>40</v>
      </c>
    </row>
    <row r="1812" spans="3:7">
      <c r="C1812" s="255" t="s">
        <v>40</v>
      </c>
      <c r="G1812" s="254" t="s">
        <v>116</v>
      </c>
    </row>
    <row r="1813" spans="3:7">
      <c r="C1813" s="254" t="s">
        <v>106</v>
      </c>
      <c r="G1813" s="255" t="s">
        <v>43</v>
      </c>
    </row>
    <row r="1814" spans="3:7">
      <c r="C1814" s="255" t="s">
        <v>43</v>
      </c>
      <c r="G1814" s="255" t="s">
        <v>41</v>
      </c>
    </row>
    <row r="1815" spans="3:7">
      <c r="C1815" s="255" t="s">
        <v>41</v>
      </c>
      <c r="G1815" s="255" t="s">
        <v>40</v>
      </c>
    </row>
    <row r="1816" spans="3:7">
      <c r="C1816" s="255" t="s">
        <v>40</v>
      </c>
      <c r="G1816" s="254" t="s">
        <v>106</v>
      </c>
    </row>
    <row r="1817" spans="3:7">
      <c r="C1817" s="256">
        <v>42857</v>
      </c>
      <c r="G1817" s="255" t="s">
        <v>43</v>
      </c>
    </row>
    <row r="1818" spans="3:7">
      <c r="C1818" s="254" t="s">
        <v>4</v>
      </c>
      <c r="G1818" s="255" t="s">
        <v>41</v>
      </c>
    </row>
    <row r="1819" spans="3:7">
      <c r="C1819" s="255" t="s">
        <v>43</v>
      </c>
      <c r="G1819" s="255" t="s">
        <v>40</v>
      </c>
    </row>
    <row r="1820" spans="3:7">
      <c r="C1820" s="255" t="s">
        <v>41</v>
      </c>
      <c r="G1820" s="256">
        <v>42867</v>
      </c>
    </row>
    <row r="1821" spans="3:7">
      <c r="C1821" s="255" t="s">
        <v>40</v>
      </c>
      <c r="G1821" s="254" t="s">
        <v>115</v>
      </c>
    </row>
    <row r="1822" spans="3:7">
      <c r="C1822" s="254" t="s">
        <v>5</v>
      </c>
      <c r="G1822" s="255" t="s">
        <v>43</v>
      </c>
    </row>
    <row r="1823" spans="3:7">
      <c r="C1823" s="255" t="s">
        <v>43</v>
      </c>
      <c r="G1823" s="255" t="s">
        <v>41</v>
      </c>
    </row>
    <row r="1824" spans="3:7">
      <c r="C1824" s="255" t="s">
        <v>41</v>
      </c>
      <c r="G1824" s="255" t="s">
        <v>40</v>
      </c>
    </row>
    <row r="1825" spans="3:7">
      <c r="C1825" s="255" t="s">
        <v>40</v>
      </c>
      <c r="G1825" s="254" t="s">
        <v>146</v>
      </c>
    </row>
    <row r="1826" spans="3:7">
      <c r="C1826" s="254" t="s">
        <v>6</v>
      </c>
      <c r="G1826" s="255" t="s">
        <v>43</v>
      </c>
    </row>
    <row r="1827" spans="3:7">
      <c r="C1827" s="255" t="s">
        <v>43</v>
      </c>
      <c r="G1827" s="255" t="s">
        <v>41</v>
      </c>
    </row>
    <row r="1828" spans="3:7">
      <c r="C1828" s="255" t="s">
        <v>41</v>
      </c>
      <c r="G1828" s="255" t="s">
        <v>40</v>
      </c>
    </row>
    <row r="1829" spans="3:7">
      <c r="C1829" s="255" t="s">
        <v>40</v>
      </c>
      <c r="G1829" s="254" t="s">
        <v>147</v>
      </c>
    </row>
    <row r="1830" spans="3:7">
      <c r="C1830" s="254" t="s">
        <v>7</v>
      </c>
      <c r="G1830" s="255" t="s">
        <v>43</v>
      </c>
    </row>
    <row r="1831" spans="3:7">
      <c r="C1831" s="255" t="s">
        <v>43</v>
      </c>
      <c r="G1831" s="255" t="s">
        <v>41</v>
      </c>
    </row>
    <row r="1832" spans="3:7">
      <c r="C1832" s="255" t="s">
        <v>41</v>
      </c>
      <c r="G1832" s="255" t="s">
        <v>40</v>
      </c>
    </row>
    <row r="1833" spans="3:7">
      <c r="C1833" s="255" t="s">
        <v>40</v>
      </c>
      <c r="G1833" s="254" t="s">
        <v>15</v>
      </c>
    </row>
    <row r="1834" spans="3:7">
      <c r="C1834" s="254" t="s">
        <v>8</v>
      </c>
      <c r="G1834" s="255" t="s">
        <v>43</v>
      </c>
    </row>
    <row r="1835" spans="3:7">
      <c r="C1835" s="255" t="s">
        <v>43</v>
      </c>
      <c r="G1835" s="255" t="s">
        <v>41</v>
      </c>
    </row>
    <row r="1836" spans="3:7">
      <c r="C1836" s="255" t="s">
        <v>41</v>
      </c>
      <c r="G1836" s="255" t="s">
        <v>40</v>
      </c>
    </row>
    <row r="1837" spans="3:7">
      <c r="C1837" s="255" t="s">
        <v>40</v>
      </c>
      <c r="G1837" s="254" t="s">
        <v>312</v>
      </c>
    </row>
    <row r="1838" spans="3:7">
      <c r="C1838" s="254" t="s">
        <v>312</v>
      </c>
      <c r="G1838" s="255" t="s">
        <v>43</v>
      </c>
    </row>
    <row r="1839" spans="3:7">
      <c r="C1839" s="255" t="s">
        <v>43</v>
      </c>
      <c r="G1839" s="255" t="s">
        <v>41</v>
      </c>
    </row>
    <row r="1840" spans="3:7">
      <c r="C1840" s="255" t="s">
        <v>41</v>
      </c>
      <c r="G1840" s="255" t="s">
        <v>40</v>
      </c>
    </row>
    <row r="1841" spans="3:7">
      <c r="C1841" s="255" t="s">
        <v>40</v>
      </c>
      <c r="G1841" s="254" t="s">
        <v>16</v>
      </c>
    </row>
    <row r="1842" spans="3:7">
      <c r="C1842" s="254" t="s">
        <v>9</v>
      </c>
      <c r="G1842" s="255" t="s">
        <v>43</v>
      </c>
    </row>
    <row r="1843" spans="3:7">
      <c r="C1843" s="255" t="s">
        <v>43</v>
      </c>
      <c r="G1843" s="255" t="s">
        <v>41</v>
      </c>
    </row>
    <row r="1844" spans="3:7">
      <c r="C1844" s="255" t="s">
        <v>41</v>
      </c>
      <c r="G1844" s="255" t="s">
        <v>40</v>
      </c>
    </row>
    <row r="1845" spans="3:7">
      <c r="C1845" s="255" t="s">
        <v>40</v>
      </c>
      <c r="G1845" s="254" t="s">
        <v>17</v>
      </c>
    </row>
    <row r="1846" spans="3:7">
      <c r="C1846" s="254" t="s">
        <v>10</v>
      </c>
      <c r="G1846" s="255" t="s">
        <v>43</v>
      </c>
    </row>
    <row r="1847" spans="3:7">
      <c r="C1847" s="255" t="s">
        <v>43</v>
      </c>
      <c r="G1847" s="255" t="s">
        <v>41</v>
      </c>
    </row>
    <row r="1848" spans="3:7">
      <c r="C1848" s="255" t="s">
        <v>41</v>
      </c>
      <c r="G1848" s="255" t="s">
        <v>40</v>
      </c>
    </row>
    <row r="1849" spans="3:7">
      <c r="C1849" s="255" t="s">
        <v>40</v>
      </c>
      <c r="G1849" s="254" t="s">
        <v>145</v>
      </c>
    </row>
    <row r="1850" spans="3:7">
      <c r="C1850" s="254" t="s">
        <v>11</v>
      </c>
      <c r="G1850" s="255" t="s">
        <v>43</v>
      </c>
    </row>
    <row r="1851" spans="3:7">
      <c r="C1851" s="255" t="s">
        <v>43</v>
      </c>
      <c r="G1851" s="255" t="s">
        <v>41</v>
      </c>
    </row>
    <row r="1852" spans="3:7">
      <c r="C1852" s="255" t="s">
        <v>41</v>
      </c>
      <c r="G1852" s="255" t="s">
        <v>40</v>
      </c>
    </row>
    <row r="1853" spans="3:7">
      <c r="C1853" s="255" t="s">
        <v>40</v>
      </c>
      <c r="G1853" s="254" t="s">
        <v>116</v>
      </c>
    </row>
    <row r="1854" spans="3:7">
      <c r="C1854" s="254" t="s">
        <v>12</v>
      </c>
      <c r="G1854" s="255" t="s">
        <v>43</v>
      </c>
    </row>
    <row r="1855" spans="3:7">
      <c r="C1855" s="255" t="s">
        <v>43</v>
      </c>
      <c r="G1855" s="255" t="s">
        <v>41</v>
      </c>
    </row>
    <row r="1856" spans="3:7">
      <c r="C1856" s="255" t="s">
        <v>41</v>
      </c>
      <c r="G1856" s="255" t="s">
        <v>40</v>
      </c>
    </row>
    <row r="1857" spans="3:7">
      <c r="C1857" s="255" t="s">
        <v>40</v>
      </c>
      <c r="G1857" s="254" t="s">
        <v>106</v>
      </c>
    </row>
    <row r="1858" spans="3:7">
      <c r="C1858" s="254" t="s">
        <v>13</v>
      </c>
      <c r="G1858" s="255" t="s">
        <v>43</v>
      </c>
    </row>
    <row r="1859" spans="3:7">
      <c r="C1859" s="255" t="s">
        <v>43</v>
      </c>
      <c r="G1859" s="255" t="s">
        <v>41</v>
      </c>
    </row>
    <row r="1860" spans="3:7">
      <c r="C1860" s="255" t="s">
        <v>41</v>
      </c>
      <c r="G1860" s="255" t="s">
        <v>40</v>
      </c>
    </row>
    <row r="1861" spans="3:7">
      <c r="C1861" s="255" t="s">
        <v>40</v>
      </c>
      <c r="G1861" s="256">
        <v>42868</v>
      </c>
    </row>
    <row r="1862" spans="3:7">
      <c r="C1862" s="254" t="s">
        <v>14</v>
      </c>
      <c r="G1862" s="254" t="s">
        <v>115</v>
      </c>
    </row>
    <row r="1863" spans="3:7">
      <c r="C1863" s="255" t="s">
        <v>43</v>
      </c>
      <c r="G1863" s="255" t="s">
        <v>43</v>
      </c>
    </row>
    <row r="1864" spans="3:7">
      <c r="C1864" s="255" t="s">
        <v>41</v>
      </c>
      <c r="G1864" s="255" t="s">
        <v>41</v>
      </c>
    </row>
    <row r="1865" spans="3:7">
      <c r="C1865" s="255" t="s">
        <v>40</v>
      </c>
      <c r="G1865" s="255" t="s">
        <v>40</v>
      </c>
    </row>
    <row r="1866" spans="3:7">
      <c r="C1866" s="254" t="s">
        <v>106</v>
      </c>
      <c r="G1866" s="254" t="s">
        <v>146</v>
      </c>
    </row>
    <row r="1867" spans="3:7">
      <c r="C1867" s="255" t="s">
        <v>43</v>
      </c>
      <c r="G1867" s="255" t="s">
        <v>43</v>
      </c>
    </row>
    <row r="1868" spans="3:7">
      <c r="C1868" s="255" t="s">
        <v>41</v>
      </c>
      <c r="G1868" s="255" t="s">
        <v>41</v>
      </c>
    </row>
    <row r="1869" spans="3:7">
      <c r="C1869" s="255" t="s">
        <v>40</v>
      </c>
      <c r="G1869" s="255" t="s">
        <v>40</v>
      </c>
    </row>
    <row r="1870" spans="3:7">
      <c r="C1870" s="256">
        <v>42858</v>
      </c>
      <c r="G1870" s="254" t="s">
        <v>147</v>
      </c>
    </row>
    <row r="1871" spans="3:7">
      <c r="C1871" s="254" t="s">
        <v>4</v>
      </c>
      <c r="G1871" s="255" t="s">
        <v>43</v>
      </c>
    </row>
    <row r="1872" spans="3:7">
      <c r="C1872" s="255" t="s">
        <v>43</v>
      </c>
      <c r="G1872" s="255" t="s">
        <v>41</v>
      </c>
    </row>
    <row r="1873" spans="3:7">
      <c r="C1873" s="255" t="s">
        <v>41</v>
      </c>
      <c r="G1873" s="255" t="s">
        <v>40</v>
      </c>
    </row>
    <row r="1874" spans="3:7">
      <c r="C1874" s="255" t="s">
        <v>40</v>
      </c>
      <c r="G1874" s="254" t="s">
        <v>15</v>
      </c>
    </row>
    <row r="1875" spans="3:7">
      <c r="C1875" s="254" t="s">
        <v>5</v>
      </c>
      <c r="G1875" s="255" t="s">
        <v>43</v>
      </c>
    </row>
    <row r="1876" spans="3:7">
      <c r="C1876" s="255" t="s">
        <v>43</v>
      </c>
      <c r="G1876" s="255" t="s">
        <v>41</v>
      </c>
    </row>
    <row r="1877" spans="3:7">
      <c r="C1877" s="255" t="s">
        <v>41</v>
      </c>
      <c r="G1877" s="255" t="s">
        <v>40</v>
      </c>
    </row>
    <row r="1878" spans="3:7">
      <c r="C1878" s="255" t="s">
        <v>40</v>
      </c>
      <c r="G1878" s="254" t="s">
        <v>312</v>
      </c>
    </row>
    <row r="1879" spans="3:7">
      <c r="C1879" s="254" t="s">
        <v>6</v>
      </c>
      <c r="G1879" s="255" t="s">
        <v>43</v>
      </c>
    </row>
    <row r="1880" spans="3:7">
      <c r="C1880" s="255" t="s">
        <v>43</v>
      </c>
      <c r="G1880" s="255" t="s">
        <v>41</v>
      </c>
    </row>
    <row r="1881" spans="3:7">
      <c r="C1881" s="255" t="s">
        <v>41</v>
      </c>
      <c r="G1881" s="255" t="s">
        <v>40</v>
      </c>
    </row>
    <row r="1882" spans="3:7">
      <c r="C1882" s="255" t="s">
        <v>40</v>
      </c>
      <c r="G1882" s="254" t="s">
        <v>16</v>
      </c>
    </row>
    <row r="1883" spans="3:7">
      <c r="C1883" s="254" t="s">
        <v>7</v>
      </c>
      <c r="G1883" s="255" t="s">
        <v>43</v>
      </c>
    </row>
    <row r="1884" spans="3:7">
      <c r="C1884" s="255" t="s">
        <v>43</v>
      </c>
      <c r="G1884" s="255" t="s">
        <v>41</v>
      </c>
    </row>
    <row r="1885" spans="3:7">
      <c r="C1885" s="255" t="s">
        <v>41</v>
      </c>
      <c r="G1885" s="255" t="s">
        <v>40</v>
      </c>
    </row>
    <row r="1886" spans="3:7">
      <c r="C1886" s="255" t="s">
        <v>40</v>
      </c>
      <c r="G1886" s="254" t="s">
        <v>17</v>
      </c>
    </row>
    <row r="1887" spans="3:7">
      <c r="C1887" s="254" t="s">
        <v>8</v>
      </c>
      <c r="G1887" s="255" t="s">
        <v>43</v>
      </c>
    </row>
    <row r="1888" spans="3:7">
      <c r="C1888" s="255" t="s">
        <v>43</v>
      </c>
      <c r="G1888" s="255" t="s">
        <v>41</v>
      </c>
    </row>
    <row r="1889" spans="3:7">
      <c r="C1889" s="255" t="s">
        <v>41</v>
      </c>
      <c r="G1889" s="255" t="s">
        <v>40</v>
      </c>
    </row>
    <row r="1890" spans="3:7">
      <c r="C1890" s="255" t="s">
        <v>40</v>
      </c>
      <c r="G1890" s="254" t="s">
        <v>145</v>
      </c>
    </row>
    <row r="1891" spans="3:7">
      <c r="C1891" s="254" t="s">
        <v>312</v>
      </c>
      <c r="G1891" s="255" t="s">
        <v>43</v>
      </c>
    </row>
    <row r="1892" spans="3:7">
      <c r="C1892" s="255" t="s">
        <v>43</v>
      </c>
      <c r="G1892" s="255" t="s">
        <v>41</v>
      </c>
    </row>
    <row r="1893" spans="3:7">
      <c r="C1893" s="255" t="s">
        <v>41</v>
      </c>
      <c r="G1893" s="255" t="s">
        <v>40</v>
      </c>
    </row>
    <row r="1894" spans="3:7">
      <c r="C1894" s="255" t="s">
        <v>40</v>
      </c>
      <c r="G1894" s="254" t="s">
        <v>116</v>
      </c>
    </row>
    <row r="1895" spans="3:7">
      <c r="C1895" s="254" t="s">
        <v>9</v>
      </c>
      <c r="G1895" s="255" t="s">
        <v>43</v>
      </c>
    </row>
    <row r="1896" spans="3:7">
      <c r="C1896" s="255" t="s">
        <v>43</v>
      </c>
      <c r="G1896" s="255" t="s">
        <v>41</v>
      </c>
    </row>
    <row r="1897" spans="3:7">
      <c r="C1897" s="255" t="s">
        <v>41</v>
      </c>
      <c r="G1897" s="255" t="s">
        <v>40</v>
      </c>
    </row>
    <row r="1898" spans="3:7">
      <c r="C1898" s="255" t="s">
        <v>40</v>
      </c>
      <c r="G1898" s="254" t="s">
        <v>106</v>
      </c>
    </row>
    <row r="1899" spans="3:7">
      <c r="C1899" s="254" t="s">
        <v>10</v>
      </c>
      <c r="G1899" s="255" t="s">
        <v>43</v>
      </c>
    </row>
    <row r="1900" spans="3:7">
      <c r="C1900" s="255" t="s">
        <v>43</v>
      </c>
      <c r="G1900" s="255" t="s">
        <v>41</v>
      </c>
    </row>
    <row r="1901" spans="3:7">
      <c r="C1901" s="255" t="s">
        <v>41</v>
      </c>
      <c r="G1901" s="255" t="s">
        <v>40</v>
      </c>
    </row>
    <row r="1902" spans="3:7">
      <c r="C1902" s="255" t="s">
        <v>40</v>
      </c>
      <c r="G1902" s="256">
        <v>42869</v>
      </c>
    </row>
    <row r="1903" spans="3:7">
      <c r="C1903" s="254" t="s">
        <v>11</v>
      </c>
      <c r="G1903" s="254" t="s">
        <v>115</v>
      </c>
    </row>
    <row r="1904" spans="3:7">
      <c r="C1904" s="255" t="s">
        <v>43</v>
      </c>
      <c r="G1904" s="255" t="s">
        <v>43</v>
      </c>
    </row>
    <row r="1905" spans="3:7">
      <c r="C1905" s="255" t="s">
        <v>41</v>
      </c>
      <c r="G1905" s="255" t="s">
        <v>41</v>
      </c>
    </row>
    <row r="1906" spans="3:7">
      <c r="C1906" s="255" t="s">
        <v>40</v>
      </c>
      <c r="G1906" s="255" t="s">
        <v>40</v>
      </c>
    </row>
    <row r="1907" spans="3:7">
      <c r="C1907" s="254" t="s">
        <v>12</v>
      </c>
      <c r="G1907" s="254" t="s">
        <v>146</v>
      </c>
    </row>
    <row r="1908" spans="3:7">
      <c r="C1908" s="255" t="s">
        <v>43</v>
      </c>
      <c r="G1908" s="255" t="s">
        <v>43</v>
      </c>
    </row>
    <row r="1909" spans="3:7">
      <c r="C1909" s="255" t="s">
        <v>41</v>
      </c>
      <c r="G1909" s="255" t="s">
        <v>41</v>
      </c>
    </row>
    <row r="1910" spans="3:7">
      <c r="C1910" s="255" t="s">
        <v>40</v>
      </c>
      <c r="G1910" s="255" t="s">
        <v>40</v>
      </c>
    </row>
    <row r="1911" spans="3:7">
      <c r="C1911" s="254" t="s">
        <v>13</v>
      </c>
      <c r="G1911" s="254" t="s">
        <v>147</v>
      </c>
    </row>
    <row r="1912" spans="3:7">
      <c r="C1912" s="255" t="s">
        <v>43</v>
      </c>
      <c r="G1912" s="255" t="s">
        <v>43</v>
      </c>
    </row>
    <row r="1913" spans="3:7">
      <c r="C1913" s="255" t="s">
        <v>41</v>
      </c>
      <c r="G1913" s="255" t="s">
        <v>41</v>
      </c>
    </row>
    <row r="1914" spans="3:7">
      <c r="C1914" s="255" t="s">
        <v>40</v>
      </c>
      <c r="G1914" s="255" t="s">
        <v>40</v>
      </c>
    </row>
    <row r="1915" spans="3:7">
      <c r="C1915" s="254" t="s">
        <v>14</v>
      </c>
      <c r="G1915" s="254" t="s">
        <v>15</v>
      </c>
    </row>
    <row r="1916" spans="3:7">
      <c r="C1916" s="255" t="s">
        <v>43</v>
      </c>
      <c r="G1916" s="255" t="s">
        <v>43</v>
      </c>
    </row>
    <row r="1917" spans="3:7">
      <c r="C1917" s="255" t="s">
        <v>41</v>
      </c>
      <c r="G1917" s="255" t="s">
        <v>41</v>
      </c>
    </row>
    <row r="1918" spans="3:7">
      <c r="C1918" s="255" t="s">
        <v>40</v>
      </c>
      <c r="G1918" s="255" t="s">
        <v>40</v>
      </c>
    </row>
    <row r="1919" spans="3:7">
      <c r="C1919" s="254" t="s">
        <v>106</v>
      </c>
      <c r="G1919" s="254" t="s">
        <v>312</v>
      </c>
    </row>
    <row r="1920" spans="3:7">
      <c r="C1920" s="255" t="s">
        <v>43</v>
      </c>
      <c r="G1920" s="255" t="s">
        <v>43</v>
      </c>
    </row>
    <row r="1921" spans="3:7">
      <c r="C1921" s="255" t="s">
        <v>41</v>
      </c>
      <c r="G1921" s="255" t="s">
        <v>41</v>
      </c>
    </row>
    <row r="1922" spans="3:7">
      <c r="C1922" s="255" t="s">
        <v>40</v>
      </c>
      <c r="G1922" s="255" t="s">
        <v>40</v>
      </c>
    </row>
    <row r="1923" spans="3:7">
      <c r="C1923" s="256">
        <v>42859</v>
      </c>
      <c r="G1923" s="254" t="s">
        <v>16</v>
      </c>
    </row>
    <row r="1924" spans="3:7">
      <c r="C1924" s="254" t="s">
        <v>4</v>
      </c>
      <c r="G1924" s="255" t="s">
        <v>43</v>
      </c>
    </row>
    <row r="1925" spans="3:7">
      <c r="C1925" s="255" t="s">
        <v>43</v>
      </c>
      <c r="G1925" s="255" t="s">
        <v>41</v>
      </c>
    </row>
    <row r="1926" spans="3:7">
      <c r="C1926" s="255" t="s">
        <v>41</v>
      </c>
      <c r="G1926" s="255" t="s">
        <v>40</v>
      </c>
    </row>
    <row r="1927" spans="3:7">
      <c r="C1927" s="255" t="s">
        <v>40</v>
      </c>
      <c r="G1927" s="254" t="s">
        <v>17</v>
      </c>
    </row>
    <row r="1928" spans="3:7">
      <c r="C1928" s="254" t="s">
        <v>5</v>
      </c>
      <c r="G1928" s="255" t="s">
        <v>43</v>
      </c>
    </row>
    <row r="1929" spans="3:7">
      <c r="C1929" s="255" t="s">
        <v>43</v>
      </c>
      <c r="G1929" s="255" t="s">
        <v>41</v>
      </c>
    </row>
    <row r="1930" spans="3:7">
      <c r="C1930" s="255" t="s">
        <v>41</v>
      </c>
      <c r="G1930" s="255" t="s">
        <v>40</v>
      </c>
    </row>
    <row r="1931" spans="3:7">
      <c r="C1931" s="255" t="s">
        <v>40</v>
      </c>
      <c r="G1931" s="254" t="s">
        <v>145</v>
      </c>
    </row>
    <row r="1932" spans="3:7">
      <c r="C1932" s="254" t="s">
        <v>6</v>
      </c>
      <c r="G1932" s="255" t="s">
        <v>43</v>
      </c>
    </row>
    <row r="1933" spans="3:7">
      <c r="C1933" s="255" t="s">
        <v>43</v>
      </c>
      <c r="G1933" s="255" t="s">
        <v>41</v>
      </c>
    </row>
    <row r="1934" spans="3:7">
      <c r="C1934" s="255" t="s">
        <v>41</v>
      </c>
      <c r="G1934" s="255" t="s">
        <v>40</v>
      </c>
    </row>
    <row r="1935" spans="3:7">
      <c r="C1935" s="255" t="s">
        <v>40</v>
      </c>
      <c r="G1935" s="254" t="s">
        <v>116</v>
      </c>
    </row>
    <row r="1936" spans="3:7">
      <c r="C1936" s="254" t="s">
        <v>7</v>
      </c>
      <c r="G1936" s="255" t="s">
        <v>43</v>
      </c>
    </row>
    <row r="1937" spans="3:7">
      <c r="C1937" s="255" t="s">
        <v>43</v>
      </c>
      <c r="G1937" s="255" t="s">
        <v>41</v>
      </c>
    </row>
    <row r="1938" spans="3:7">
      <c r="C1938" s="255" t="s">
        <v>41</v>
      </c>
      <c r="G1938" s="255" t="s">
        <v>40</v>
      </c>
    </row>
    <row r="1939" spans="3:7">
      <c r="C1939" s="255" t="s">
        <v>40</v>
      </c>
      <c r="G1939" s="254" t="s">
        <v>106</v>
      </c>
    </row>
    <row r="1940" spans="3:7">
      <c r="C1940" s="254" t="s">
        <v>8</v>
      </c>
      <c r="G1940" s="255" t="s">
        <v>43</v>
      </c>
    </row>
    <row r="1941" spans="3:7">
      <c r="C1941" s="255" t="s">
        <v>43</v>
      </c>
      <c r="G1941" s="255" t="s">
        <v>41</v>
      </c>
    </row>
    <row r="1942" spans="3:7">
      <c r="C1942" s="255" t="s">
        <v>41</v>
      </c>
      <c r="G1942" s="255" t="s">
        <v>40</v>
      </c>
    </row>
    <row r="1943" spans="3:7">
      <c r="C1943" s="255" t="s">
        <v>40</v>
      </c>
      <c r="G1943" s="235">
        <v>20</v>
      </c>
    </row>
    <row r="1944" spans="3:7">
      <c r="C1944" s="254" t="s">
        <v>312</v>
      </c>
      <c r="G1944" s="256">
        <v>42870</v>
      </c>
    </row>
    <row r="1945" spans="3:7">
      <c r="C1945" s="255" t="s">
        <v>43</v>
      </c>
      <c r="G1945" s="254" t="s">
        <v>115</v>
      </c>
    </row>
    <row r="1946" spans="3:7">
      <c r="C1946" s="255" t="s">
        <v>41</v>
      </c>
      <c r="G1946" s="255" t="s">
        <v>43</v>
      </c>
    </row>
    <row r="1947" spans="3:7">
      <c r="C1947" s="255" t="s">
        <v>40</v>
      </c>
      <c r="G1947" s="255" t="s">
        <v>41</v>
      </c>
    </row>
    <row r="1948" spans="3:7">
      <c r="C1948" s="254" t="s">
        <v>9</v>
      </c>
      <c r="G1948" s="255" t="s">
        <v>40</v>
      </c>
    </row>
    <row r="1949" spans="3:7">
      <c r="C1949" s="255" t="s">
        <v>43</v>
      </c>
      <c r="G1949" s="254" t="s">
        <v>146</v>
      </c>
    </row>
    <row r="1950" spans="3:7">
      <c r="C1950" s="255" t="s">
        <v>41</v>
      </c>
      <c r="G1950" s="255" t="s">
        <v>43</v>
      </c>
    </row>
    <row r="1951" spans="3:7">
      <c r="C1951" s="255" t="s">
        <v>40</v>
      </c>
      <c r="G1951" s="255" t="s">
        <v>41</v>
      </c>
    </row>
    <row r="1952" spans="3:7">
      <c r="C1952" s="254" t="s">
        <v>10</v>
      </c>
      <c r="G1952" s="255" t="s">
        <v>40</v>
      </c>
    </row>
    <row r="1953" spans="3:7">
      <c r="C1953" s="255" t="s">
        <v>43</v>
      </c>
      <c r="G1953" s="254" t="s">
        <v>147</v>
      </c>
    </row>
    <row r="1954" spans="3:7">
      <c r="C1954" s="255" t="s">
        <v>41</v>
      </c>
      <c r="G1954" s="255" t="s">
        <v>43</v>
      </c>
    </row>
    <row r="1955" spans="3:7">
      <c r="C1955" s="255" t="s">
        <v>40</v>
      </c>
      <c r="G1955" s="255" t="s">
        <v>41</v>
      </c>
    </row>
    <row r="1956" spans="3:7">
      <c r="C1956" s="254" t="s">
        <v>11</v>
      </c>
      <c r="G1956" s="255" t="s">
        <v>40</v>
      </c>
    </row>
    <row r="1957" spans="3:7">
      <c r="C1957" s="255" t="s">
        <v>43</v>
      </c>
      <c r="G1957" s="254" t="s">
        <v>15</v>
      </c>
    </row>
    <row r="1958" spans="3:7">
      <c r="C1958" s="255" t="s">
        <v>41</v>
      </c>
      <c r="G1958" s="255" t="s">
        <v>43</v>
      </c>
    </row>
    <row r="1959" spans="3:7">
      <c r="C1959" s="255" t="s">
        <v>40</v>
      </c>
      <c r="G1959" s="255" t="s">
        <v>41</v>
      </c>
    </row>
    <row r="1960" spans="3:7">
      <c r="C1960" s="254" t="s">
        <v>12</v>
      </c>
      <c r="G1960" s="255" t="s">
        <v>40</v>
      </c>
    </row>
    <row r="1961" spans="3:7">
      <c r="C1961" s="255" t="s">
        <v>43</v>
      </c>
      <c r="G1961" s="254" t="s">
        <v>312</v>
      </c>
    </row>
    <row r="1962" spans="3:7">
      <c r="C1962" s="255" t="s">
        <v>41</v>
      </c>
      <c r="G1962" s="255" t="s">
        <v>43</v>
      </c>
    </row>
    <row r="1963" spans="3:7">
      <c r="C1963" s="255" t="s">
        <v>40</v>
      </c>
      <c r="G1963" s="255" t="s">
        <v>41</v>
      </c>
    </row>
    <row r="1964" spans="3:7">
      <c r="C1964" s="254" t="s">
        <v>13</v>
      </c>
      <c r="G1964" s="255" t="s">
        <v>40</v>
      </c>
    </row>
    <row r="1965" spans="3:7">
      <c r="C1965" s="255" t="s">
        <v>43</v>
      </c>
      <c r="G1965" s="254" t="s">
        <v>16</v>
      </c>
    </row>
    <row r="1966" spans="3:7">
      <c r="C1966" s="255" t="s">
        <v>41</v>
      </c>
      <c r="G1966" s="255" t="s">
        <v>43</v>
      </c>
    </row>
    <row r="1967" spans="3:7">
      <c r="C1967" s="255" t="s">
        <v>40</v>
      </c>
      <c r="G1967" s="255" t="s">
        <v>41</v>
      </c>
    </row>
    <row r="1968" spans="3:7">
      <c r="C1968" s="254" t="s">
        <v>14</v>
      </c>
      <c r="G1968" s="255" t="s">
        <v>40</v>
      </c>
    </row>
    <row r="1969" spans="3:7">
      <c r="C1969" s="255" t="s">
        <v>43</v>
      </c>
      <c r="G1969" s="254" t="s">
        <v>17</v>
      </c>
    </row>
    <row r="1970" spans="3:7">
      <c r="C1970" s="255" t="s">
        <v>41</v>
      </c>
      <c r="G1970" s="255" t="s">
        <v>43</v>
      </c>
    </row>
    <row r="1971" spans="3:7">
      <c r="C1971" s="255" t="s">
        <v>40</v>
      </c>
      <c r="G1971" s="255" t="s">
        <v>41</v>
      </c>
    </row>
    <row r="1972" spans="3:7">
      <c r="C1972" s="254" t="s">
        <v>106</v>
      </c>
      <c r="G1972" s="255" t="s">
        <v>40</v>
      </c>
    </row>
    <row r="1973" spans="3:7">
      <c r="C1973" s="255" t="s">
        <v>43</v>
      </c>
      <c r="G1973" s="254" t="s">
        <v>145</v>
      </c>
    </row>
    <row r="1974" spans="3:7">
      <c r="C1974" s="255" t="s">
        <v>41</v>
      </c>
      <c r="G1974" s="255" t="s">
        <v>43</v>
      </c>
    </row>
    <row r="1975" spans="3:7">
      <c r="C1975" s="255" t="s">
        <v>40</v>
      </c>
      <c r="G1975" s="255" t="s">
        <v>41</v>
      </c>
    </row>
    <row r="1976" spans="3:7">
      <c r="C1976" s="256">
        <v>42860</v>
      </c>
      <c r="G1976" s="255" t="s">
        <v>40</v>
      </c>
    </row>
    <row r="1977" spans="3:7">
      <c r="C1977" s="254" t="s">
        <v>4</v>
      </c>
      <c r="G1977" s="254" t="s">
        <v>116</v>
      </c>
    </row>
    <row r="1978" spans="3:7">
      <c r="C1978" s="255" t="s">
        <v>43</v>
      </c>
      <c r="G1978" s="255" t="s">
        <v>43</v>
      </c>
    </row>
    <row r="1979" spans="3:7">
      <c r="C1979" s="255" t="s">
        <v>41</v>
      </c>
      <c r="G1979" s="255" t="s">
        <v>41</v>
      </c>
    </row>
    <row r="1980" spans="3:7">
      <c r="C1980" s="255" t="s">
        <v>40</v>
      </c>
      <c r="G1980" s="255" t="s">
        <v>40</v>
      </c>
    </row>
    <row r="1981" spans="3:7">
      <c r="C1981" s="254" t="s">
        <v>5</v>
      </c>
      <c r="G1981" s="254" t="s">
        <v>106</v>
      </c>
    </row>
    <row r="1982" spans="3:7">
      <c r="C1982" s="255" t="s">
        <v>43</v>
      </c>
      <c r="G1982" s="255" t="s">
        <v>43</v>
      </c>
    </row>
    <row r="1983" spans="3:7">
      <c r="C1983" s="255" t="s">
        <v>41</v>
      </c>
      <c r="G1983" s="255" t="s">
        <v>41</v>
      </c>
    </row>
    <row r="1984" spans="3:7">
      <c r="C1984" s="255" t="s">
        <v>40</v>
      </c>
      <c r="G1984" s="255" t="s">
        <v>40</v>
      </c>
    </row>
    <row r="1985" spans="3:7">
      <c r="C1985" s="254" t="s">
        <v>6</v>
      </c>
      <c r="G1985" s="256">
        <v>42871</v>
      </c>
    </row>
    <row r="1986" spans="3:7">
      <c r="C1986" s="255" t="s">
        <v>43</v>
      </c>
      <c r="G1986" s="254" t="s">
        <v>115</v>
      </c>
    </row>
    <row r="1987" spans="3:7">
      <c r="C1987" s="255" t="s">
        <v>41</v>
      </c>
      <c r="G1987" s="255" t="s">
        <v>43</v>
      </c>
    </row>
    <row r="1988" spans="3:7">
      <c r="C1988" s="255" t="s">
        <v>40</v>
      </c>
      <c r="G1988" s="255" t="s">
        <v>41</v>
      </c>
    </row>
    <row r="1989" spans="3:7">
      <c r="C1989" s="254" t="s">
        <v>7</v>
      </c>
      <c r="G1989" s="255" t="s">
        <v>40</v>
      </c>
    </row>
    <row r="1990" spans="3:7">
      <c r="C1990" s="255" t="s">
        <v>43</v>
      </c>
      <c r="G1990" s="254" t="s">
        <v>146</v>
      </c>
    </row>
    <row r="1991" spans="3:7">
      <c r="C1991" s="255" t="s">
        <v>41</v>
      </c>
      <c r="G1991" s="255" t="s">
        <v>43</v>
      </c>
    </row>
    <row r="1992" spans="3:7">
      <c r="C1992" s="255" t="s">
        <v>40</v>
      </c>
      <c r="G1992" s="255" t="s">
        <v>41</v>
      </c>
    </row>
    <row r="1993" spans="3:7">
      <c r="C1993" s="254" t="s">
        <v>8</v>
      </c>
      <c r="G1993" s="255" t="s">
        <v>40</v>
      </c>
    </row>
    <row r="1994" spans="3:7">
      <c r="C1994" s="255" t="s">
        <v>43</v>
      </c>
      <c r="G1994" s="254" t="s">
        <v>147</v>
      </c>
    </row>
    <row r="1995" spans="3:7">
      <c r="C1995" s="255" t="s">
        <v>41</v>
      </c>
      <c r="G1995" s="255" t="s">
        <v>43</v>
      </c>
    </row>
    <row r="1996" spans="3:7">
      <c r="C1996" s="255" t="s">
        <v>40</v>
      </c>
      <c r="G1996" s="255" t="s">
        <v>41</v>
      </c>
    </row>
    <row r="1997" spans="3:7">
      <c r="C1997" s="254" t="s">
        <v>312</v>
      </c>
      <c r="G1997" s="255" t="s">
        <v>40</v>
      </c>
    </row>
    <row r="1998" spans="3:7">
      <c r="C1998" s="255" t="s">
        <v>43</v>
      </c>
      <c r="G1998" s="254" t="s">
        <v>15</v>
      </c>
    </row>
    <row r="1999" spans="3:7">
      <c r="C1999" s="255" t="s">
        <v>41</v>
      </c>
      <c r="G1999" s="255" t="s">
        <v>43</v>
      </c>
    </row>
    <row r="2000" spans="3:7">
      <c r="C2000" s="255" t="s">
        <v>40</v>
      </c>
      <c r="G2000" s="255" t="s">
        <v>41</v>
      </c>
    </row>
    <row r="2001" spans="3:7">
      <c r="C2001" s="254" t="s">
        <v>9</v>
      </c>
      <c r="G2001" s="255" t="s">
        <v>40</v>
      </c>
    </row>
    <row r="2002" spans="3:7">
      <c r="C2002" s="255" t="s">
        <v>43</v>
      </c>
      <c r="G2002" s="254" t="s">
        <v>312</v>
      </c>
    </row>
    <row r="2003" spans="3:7">
      <c r="C2003" s="255" t="s">
        <v>41</v>
      </c>
      <c r="G2003" s="255" t="s">
        <v>43</v>
      </c>
    </row>
    <row r="2004" spans="3:7">
      <c r="C2004" s="255" t="s">
        <v>40</v>
      </c>
      <c r="G2004" s="255" t="s">
        <v>41</v>
      </c>
    </row>
    <row r="2005" spans="3:7">
      <c r="C2005" s="254" t="s">
        <v>10</v>
      </c>
      <c r="G2005" s="255" t="s">
        <v>40</v>
      </c>
    </row>
    <row r="2006" spans="3:7">
      <c r="C2006" s="255" t="s">
        <v>43</v>
      </c>
      <c r="G2006" s="254" t="s">
        <v>16</v>
      </c>
    </row>
    <row r="2007" spans="3:7">
      <c r="C2007" s="255" t="s">
        <v>41</v>
      </c>
      <c r="G2007" s="255" t="s">
        <v>43</v>
      </c>
    </row>
    <row r="2008" spans="3:7">
      <c r="C2008" s="255" t="s">
        <v>40</v>
      </c>
      <c r="G2008" s="255" t="s">
        <v>41</v>
      </c>
    </row>
    <row r="2009" spans="3:7">
      <c r="C2009" s="254" t="s">
        <v>11</v>
      </c>
      <c r="G2009" s="255" t="s">
        <v>40</v>
      </c>
    </row>
    <row r="2010" spans="3:7">
      <c r="C2010" s="255" t="s">
        <v>43</v>
      </c>
      <c r="G2010" s="254" t="s">
        <v>17</v>
      </c>
    </row>
    <row r="2011" spans="3:7">
      <c r="C2011" s="255" t="s">
        <v>41</v>
      </c>
      <c r="G2011" s="255" t="s">
        <v>43</v>
      </c>
    </row>
    <row r="2012" spans="3:7">
      <c r="C2012" s="255" t="s">
        <v>40</v>
      </c>
      <c r="G2012" s="255" t="s">
        <v>41</v>
      </c>
    </row>
    <row r="2013" spans="3:7">
      <c r="C2013" s="254" t="s">
        <v>12</v>
      </c>
      <c r="G2013" s="255" t="s">
        <v>40</v>
      </c>
    </row>
    <row r="2014" spans="3:7">
      <c r="C2014" s="255" t="s">
        <v>43</v>
      </c>
      <c r="G2014" s="254" t="s">
        <v>145</v>
      </c>
    </row>
    <row r="2015" spans="3:7">
      <c r="C2015" s="255" t="s">
        <v>41</v>
      </c>
      <c r="G2015" s="255" t="s">
        <v>43</v>
      </c>
    </row>
    <row r="2016" spans="3:7">
      <c r="C2016" s="255" t="s">
        <v>40</v>
      </c>
      <c r="G2016" s="255" t="s">
        <v>41</v>
      </c>
    </row>
    <row r="2017" spans="3:7">
      <c r="C2017" s="254" t="s">
        <v>13</v>
      </c>
      <c r="G2017" s="255" t="s">
        <v>40</v>
      </c>
    </row>
    <row r="2018" spans="3:7">
      <c r="C2018" s="255" t="s">
        <v>43</v>
      </c>
      <c r="G2018" s="254" t="s">
        <v>116</v>
      </c>
    </row>
    <row r="2019" spans="3:7">
      <c r="C2019" s="255" t="s">
        <v>41</v>
      </c>
      <c r="G2019" s="255" t="s">
        <v>43</v>
      </c>
    </row>
    <row r="2020" spans="3:7">
      <c r="C2020" s="255" t="s">
        <v>40</v>
      </c>
      <c r="G2020" s="255" t="s">
        <v>41</v>
      </c>
    </row>
    <row r="2021" spans="3:7">
      <c r="C2021" s="254" t="s">
        <v>14</v>
      </c>
      <c r="G2021" s="255" t="s">
        <v>40</v>
      </c>
    </row>
    <row r="2022" spans="3:7">
      <c r="C2022" s="255" t="s">
        <v>43</v>
      </c>
      <c r="G2022" s="254" t="s">
        <v>106</v>
      </c>
    </row>
    <row r="2023" spans="3:7">
      <c r="C2023" s="255" t="s">
        <v>41</v>
      </c>
      <c r="G2023" s="255" t="s">
        <v>43</v>
      </c>
    </row>
    <row r="2024" spans="3:7">
      <c r="C2024" s="255" t="s">
        <v>40</v>
      </c>
      <c r="G2024" s="255" t="s">
        <v>41</v>
      </c>
    </row>
    <row r="2025" spans="3:7">
      <c r="C2025" s="254" t="s">
        <v>106</v>
      </c>
      <c r="G2025" s="255" t="s">
        <v>40</v>
      </c>
    </row>
    <row r="2026" spans="3:7">
      <c r="C2026" s="255" t="s">
        <v>43</v>
      </c>
      <c r="G2026" s="256">
        <v>42872</v>
      </c>
    </row>
    <row r="2027" spans="3:7">
      <c r="C2027" s="255" t="s">
        <v>41</v>
      </c>
      <c r="G2027" s="254" t="s">
        <v>115</v>
      </c>
    </row>
    <row r="2028" spans="3:7">
      <c r="C2028" s="255" t="s">
        <v>40</v>
      </c>
      <c r="G2028" s="255" t="s">
        <v>43</v>
      </c>
    </row>
    <row r="2029" spans="3:7">
      <c r="C2029" s="256">
        <v>42861</v>
      </c>
      <c r="G2029" s="255" t="s">
        <v>41</v>
      </c>
    </row>
    <row r="2030" spans="3:7">
      <c r="C2030" s="254" t="s">
        <v>4</v>
      </c>
      <c r="G2030" s="255" t="s">
        <v>40</v>
      </c>
    </row>
    <row r="2031" spans="3:7">
      <c r="C2031" s="255" t="s">
        <v>43</v>
      </c>
      <c r="G2031" s="254" t="s">
        <v>146</v>
      </c>
    </row>
    <row r="2032" spans="3:7">
      <c r="C2032" s="255" t="s">
        <v>41</v>
      </c>
      <c r="G2032" s="255" t="s">
        <v>43</v>
      </c>
    </row>
    <row r="2033" spans="3:7">
      <c r="C2033" s="255" t="s">
        <v>40</v>
      </c>
      <c r="G2033" s="255" t="s">
        <v>41</v>
      </c>
    </row>
    <row r="2034" spans="3:7">
      <c r="C2034" s="254" t="s">
        <v>5</v>
      </c>
      <c r="G2034" s="255" t="s">
        <v>40</v>
      </c>
    </row>
    <row r="2035" spans="3:7">
      <c r="C2035" s="255" t="s">
        <v>43</v>
      </c>
      <c r="G2035" s="254" t="s">
        <v>147</v>
      </c>
    </row>
    <row r="2036" spans="3:7">
      <c r="C2036" s="255" t="s">
        <v>41</v>
      </c>
      <c r="G2036" s="255" t="s">
        <v>43</v>
      </c>
    </row>
    <row r="2037" spans="3:7">
      <c r="C2037" s="255" t="s">
        <v>40</v>
      </c>
      <c r="G2037" s="255" t="s">
        <v>41</v>
      </c>
    </row>
    <row r="2038" spans="3:7">
      <c r="C2038" s="254" t="s">
        <v>6</v>
      </c>
      <c r="G2038" s="255" t="s">
        <v>40</v>
      </c>
    </row>
    <row r="2039" spans="3:7">
      <c r="C2039" s="255" t="s">
        <v>43</v>
      </c>
      <c r="G2039" s="254" t="s">
        <v>15</v>
      </c>
    </row>
    <row r="2040" spans="3:7">
      <c r="C2040" s="255" t="s">
        <v>41</v>
      </c>
      <c r="G2040" s="255" t="s">
        <v>43</v>
      </c>
    </row>
    <row r="2041" spans="3:7">
      <c r="C2041" s="255" t="s">
        <v>40</v>
      </c>
      <c r="G2041" s="255" t="s">
        <v>41</v>
      </c>
    </row>
    <row r="2042" spans="3:7">
      <c r="C2042" s="254" t="s">
        <v>7</v>
      </c>
      <c r="G2042" s="255" t="s">
        <v>40</v>
      </c>
    </row>
    <row r="2043" spans="3:7">
      <c r="C2043" s="255" t="s">
        <v>43</v>
      </c>
      <c r="G2043" s="254" t="s">
        <v>312</v>
      </c>
    </row>
    <row r="2044" spans="3:7">
      <c r="C2044" s="255" t="s">
        <v>41</v>
      </c>
      <c r="G2044" s="255" t="s">
        <v>43</v>
      </c>
    </row>
    <row r="2045" spans="3:7">
      <c r="C2045" s="255" t="s">
        <v>40</v>
      </c>
      <c r="G2045" s="255" t="s">
        <v>41</v>
      </c>
    </row>
    <row r="2046" spans="3:7">
      <c r="C2046" s="254" t="s">
        <v>8</v>
      </c>
      <c r="G2046" s="255" t="s">
        <v>40</v>
      </c>
    </row>
    <row r="2047" spans="3:7">
      <c r="C2047" s="255" t="s">
        <v>43</v>
      </c>
      <c r="G2047" s="254" t="s">
        <v>16</v>
      </c>
    </row>
    <row r="2048" spans="3:7">
      <c r="C2048" s="255" t="s">
        <v>41</v>
      </c>
      <c r="G2048" s="255" t="s">
        <v>43</v>
      </c>
    </row>
    <row r="2049" spans="3:7">
      <c r="C2049" s="255" t="s">
        <v>40</v>
      </c>
      <c r="G2049" s="255" t="s">
        <v>41</v>
      </c>
    </row>
    <row r="2050" spans="3:7">
      <c r="C2050" s="254" t="s">
        <v>312</v>
      </c>
      <c r="G2050" s="255" t="s">
        <v>40</v>
      </c>
    </row>
    <row r="2051" spans="3:7">
      <c r="C2051" s="255" t="s">
        <v>43</v>
      </c>
      <c r="G2051" s="254" t="s">
        <v>17</v>
      </c>
    </row>
    <row r="2052" spans="3:7">
      <c r="C2052" s="255" t="s">
        <v>41</v>
      </c>
      <c r="G2052" s="255" t="s">
        <v>43</v>
      </c>
    </row>
    <row r="2053" spans="3:7">
      <c r="C2053" s="255" t="s">
        <v>40</v>
      </c>
      <c r="G2053" s="255" t="s">
        <v>41</v>
      </c>
    </row>
    <row r="2054" spans="3:7">
      <c r="C2054" s="254" t="s">
        <v>9</v>
      </c>
      <c r="G2054" s="255" t="s">
        <v>40</v>
      </c>
    </row>
    <row r="2055" spans="3:7">
      <c r="C2055" s="255" t="s">
        <v>43</v>
      </c>
      <c r="G2055" s="254" t="s">
        <v>145</v>
      </c>
    </row>
    <row r="2056" spans="3:7">
      <c r="C2056" s="255" t="s">
        <v>41</v>
      </c>
      <c r="G2056" s="255" t="s">
        <v>43</v>
      </c>
    </row>
    <row r="2057" spans="3:7">
      <c r="C2057" s="255" t="s">
        <v>40</v>
      </c>
      <c r="G2057" s="255" t="s">
        <v>41</v>
      </c>
    </row>
    <row r="2058" spans="3:7">
      <c r="C2058" s="254" t="s">
        <v>10</v>
      </c>
      <c r="G2058" s="255" t="s">
        <v>40</v>
      </c>
    </row>
    <row r="2059" spans="3:7">
      <c r="C2059" s="255" t="s">
        <v>43</v>
      </c>
      <c r="G2059" s="254" t="s">
        <v>116</v>
      </c>
    </row>
    <row r="2060" spans="3:7">
      <c r="C2060" s="255" t="s">
        <v>41</v>
      </c>
      <c r="G2060" s="255" t="s">
        <v>43</v>
      </c>
    </row>
    <row r="2061" spans="3:7">
      <c r="C2061" s="255" t="s">
        <v>40</v>
      </c>
      <c r="G2061" s="255" t="s">
        <v>41</v>
      </c>
    </row>
    <row r="2062" spans="3:7">
      <c r="C2062" s="254" t="s">
        <v>11</v>
      </c>
      <c r="G2062" s="255" t="s">
        <v>40</v>
      </c>
    </row>
    <row r="2063" spans="3:7">
      <c r="C2063" s="255" t="s">
        <v>43</v>
      </c>
      <c r="G2063" s="254" t="s">
        <v>106</v>
      </c>
    </row>
    <row r="2064" spans="3:7">
      <c r="C2064" s="255" t="s">
        <v>41</v>
      </c>
      <c r="G2064" s="255" t="s">
        <v>43</v>
      </c>
    </row>
    <row r="2065" spans="3:7">
      <c r="C2065" s="255" t="s">
        <v>40</v>
      </c>
      <c r="G2065" s="255" t="s">
        <v>41</v>
      </c>
    </row>
    <row r="2066" spans="3:7">
      <c r="C2066" s="254" t="s">
        <v>12</v>
      </c>
      <c r="G2066" s="255" t="s">
        <v>40</v>
      </c>
    </row>
    <row r="2067" spans="3:7">
      <c r="C2067" s="255" t="s">
        <v>43</v>
      </c>
      <c r="G2067" s="256">
        <v>42873</v>
      </c>
    </row>
    <row r="2068" spans="3:7">
      <c r="C2068" s="255" t="s">
        <v>41</v>
      </c>
      <c r="G2068" s="254" t="s">
        <v>115</v>
      </c>
    </row>
    <row r="2069" spans="3:7">
      <c r="C2069" s="255" t="s">
        <v>40</v>
      </c>
      <c r="G2069" s="255" t="s">
        <v>43</v>
      </c>
    </row>
    <row r="2070" spans="3:7">
      <c r="C2070" s="254" t="s">
        <v>13</v>
      </c>
      <c r="G2070" s="255" t="s">
        <v>41</v>
      </c>
    </row>
    <row r="2071" spans="3:7">
      <c r="C2071" s="255" t="s">
        <v>43</v>
      </c>
      <c r="G2071" s="255" t="s">
        <v>40</v>
      </c>
    </row>
    <row r="2072" spans="3:7">
      <c r="C2072" s="255" t="s">
        <v>41</v>
      </c>
      <c r="G2072" s="254" t="s">
        <v>146</v>
      </c>
    </row>
    <row r="2073" spans="3:7">
      <c r="C2073" s="255" t="s">
        <v>40</v>
      </c>
      <c r="G2073" s="255" t="s">
        <v>43</v>
      </c>
    </row>
    <row r="2074" spans="3:7">
      <c r="C2074" s="254" t="s">
        <v>14</v>
      </c>
      <c r="G2074" s="255" t="s">
        <v>41</v>
      </c>
    </row>
    <row r="2075" spans="3:7">
      <c r="C2075" s="255" t="s">
        <v>43</v>
      </c>
      <c r="G2075" s="255" t="s">
        <v>40</v>
      </c>
    </row>
    <row r="2076" spans="3:7">
      <c r="C2076" s="255" t="s">
        <v>41</v>
      </c>
      <c r="G2076" s="254" t="s">
        <v>147</v>
      </c>
    </row>
    <row r="2077" spans="3:7">
      <c r="C2077" s="255" t="s">
        <v>40</v>
      </c>
      <c r="G2077" s="255" t="s">
        <v>43</v>
      </c>
    </row>
    <row r="2078" spans="3:7">
      <c r="C2078" s="254" t="s">
        <v>106</v>
      </c>
      <c r="G2078" s="255" t="s">
        <v>41</v>
      </c>
    </row>
    <row r="2079" spans="3:7">
      <c r="C2079" s="255" t="s">
        <v>43</v>
      </c>
      <c r="G2079" s="255" t="s">
        <v>40</v>
      </c>
    </row>
    <row r="2080" spans="3:7">
      <c r="C2080" s="255" t="s">
        <v>41</v>
      </c>
      <c r="G2080" s="254" t="s">
        <v>15</v>
      </c>
    </row>
    <row r="2081" spans="3:7">
      <c r="C2081" s="255" t="s">
        <v>40</v>
      </c>
      <c r="G2081" s="255" t="s">
        <v>43</v>
      </c>
    </row>
    <row r="2082" spans="3:7">
      <c r="C2082" s="256">
        <v>42862</v>
      </c>
      <c r="G2082" s="255" t="s">
        <v>41</v>
      </c>
    </row>
    <row r="2083" spans="3:7">
      <c r="C2083" s="254" t="s">
        <v>4</v>
      </c>
      <c r="G2083" s="255" t="s">
        <v>40</v>
      </c>
    </row>
    <row r="2084" spans="3:7">
      <c r="C2084" s="255" t="s">
        <v>43</v>
      </c>
      <c r="G2084" s="254" t="s">
        <v>312</v>
      </c>
    </row>
    <row r="2085" spans="3:7">
      <c r="C2085" s="255" t="s">
        <v>41</v>
      </c>
      <c r="G2085" s="255" t="s">
        <v>43</v>
      </c>
    </row>
    <row r="2086" spans="3:7">
      <c r="C2086" s="255" t="s">
        <v>40</v>
      </c>
      <c r="G2086" s="255" t="s">
        <v>41</v>
      </c>
    </row>
    <row r="2087" spans="3:7">
      <c r="C2087" s="254" t="s">
        <v>5</v>
      </c>
      <c r="G2087" s="255" t="s">
        <v>40</v>
      </c>
    </row>
    <row r="2088" spans="3:7">
      <c r="C2088" s="255" t="s">
        <v>43</v>
      </c>
      <c r="G2088" s="254" t="s">
        <v>16</v>
      </c>
    </row>
    <row r="2089" spans="3:7">
      <c r="C2089" s="255" t="s">
        <v>41</v>
      </c>
      <c r="G2089" s="255" t="s">
        <v>43</v>
      </c>
    </row>
    <row r="2090" spans="3:7">
      <c r="C2090" s="255" t="s">
        <v>40</v>
      </c>
      <c r="G2090" s="255" t="s">
        <v>41</v>
      </c>
    </row>
    <row r="2091" spans="3:7">
      <c r="C2091" s="254" t="s">
        <v>6</v>
      </c>
      <c r="G2091" s="255" t="s">
        <v>40</v>
      </c>
    </row>
    <row r="2092" spans="3:7">
      <c r="C2092" s="255" t="s">
        <v>43</v>
      </c>
      <c r="G2092" s="254" t="s">
        <v>17</v>
      </c>
    </row>
    <row r="2093" spans="3:7">
      <c r="C2093" s="255" t="s">
        <v>41</v>
      </c>
      <c r="G2093" s="255" t="s">
        <v>43</v>
      </c>
    </row>
    <row r="2094" spans="3:7">
      <c r="C2094" s="255" t="s">
        <v>40</v>
      </c>
      <c r="G2094" s="255" t="s">
        <v>41</v>
      </c>
    </row>
    <row r="2095" spans="3:7">
      <c r="C2095" s="254" t="s">
        <v>7</v>
      </c>
      <c r="G2095" s="255" t="s">
        <v>40</v>
      </c>
    </row>
    <row r="2096" spans="3:7">
      <c r="C2096" s="255" t="s">
        <v>43</v>
      </c>
      <c r="G2096" s="254" t="s">
        <v>145</v>
      </c>
    </row>
    <row r="2097" spans="3:7">
      <c r="C2097" s="255" t="s">
        <v>41</v>
      </c>
      <c r="G2097" s="255" t="s">
        <v>43</v>
      </c>
    </row>
    <row r="2098" spans="3:7">
      <c r="C2098" s="255" t="s">
        <v>40</v>
      </c>
      <c r="G2098" s="255" t="s">
        <v>41</v>
      </c>
    </row>
    <row r="2099" spans="3:7">
      <c r="C2099" s="254" t="s">
        <v>8</v>
      </c>
      <c r="G2099" s="255" t="s">
        <v>40</v>
      </c>
    </row>
    <row r="2100" spans="3:7">
      <c r="C2100" s="255" t="s">
        <v>43</v>
      </c>
      <c r="G2100" s="254" t="s">
        <v>116</v>
      </c>
    </row>
    <row r="2101" spans="3:7">
      <c r="C2101" s="255" t="s">
        <v>41</v>
      </c>
      <c r="G2101" s="255" t="s">
        <v>43</v>
      </c>
    </row>
    <row r="2102" spans="3:7">
      <c r="C2102" s="255" t="s">
        <v>40</v>
      </c>
      <c r="G2102" s="255" t="s">
        <v>41</v>
      </c>
    </row>
    <row r="2103" spans="3:7">
      <c r="C2103" s="254" t="s">
        <v>312</v>
      </c>
      <c r="G2103" s="255" t="s">
        <v>40</v>
      </c>
    </row>
    <row r="2104" spans="3:7">
      <c r="C2104" s="255" t="s">
        <v>43</v>
      </c>
      <c r="G2104" s="254" t="s">
        <v>106</v>
      </c>
    </row>
    <row r="2105" spans="3:7">
      <c r="C2105" s="255" t="s">
        <v>41</v>
      </c>
      <c r="G2105" s="255" t="s">
        <v>43</v>
      </c>
    </row>
    <row r="2106" spans="3:7">
      <c r="C2106" s="255" t="s">
        <v>40</v>
      </c>
      <c r="G2106" s="255" t="s">
        <v>41</v>
      </c>
    </row>
    <row r="2107" spans="3:7">
      <c r="C2107" s="254" t="s">
        <v>9</v>
      </c>
      <c r="G2107" s="255" t="s">
        <v>40</v>
      </c>
    </row>
    <row r="2108" spans="3:7">
      <c r="C2108" s="255" t="s">
        <v>43</v>
      </c>
      <c r="G2108" s="256">
        <v>42874</v>
      </c>
    </row>
    <row r="2109" spans="3:7">
      <c r="C2109" s="255" t="s">
        <v>41</v>
      </c>
      <c r="G2109" s="254" t="s">
        <v>115</v>
      </c>
    </row>
    <row r="2110" spans="3:7">
      <c r="C2110" s="255" t="s">
        <v>40</v>
      </c>
      <c r="G2110" s="255" t="s">
        <v>43</v>
      </c>
    </row>
    <row r="2111" spans="3:7">
      <c r="C2111" s="254" t="s">
        <v>10</v>
      </c>
      <c r="G2111" s="255" t="s">
        <v>41</v>
      </c>
    </row>
    <row r="2112" spans="3:7">
      <c r="C2112" s="255" t="s">
        <v>43</v>
      </c>
      <c r="G2112" s="255" t="s">
        <v>40</v>
      </c>
    </row>
    <row r="2113" spans="3:7">
      <c r="C2113" s="255" t="s">
        <v>41</v>
      </c>
      <c r="G2113" s="254" t="s">
        <v>146</v>
      </c>
    </row>
    <row r="2114" spans="3:7">
      <c r="C2114" s="255" t="s">
        <v>40</v>
      </c>
      <c r="G2114" s="255" t="s">
        <v>43</v>
      </c>
    </row>
    <row r="2115" spans="3:7">
      <c r="C2115" s="254" t="s">
        <v>11</v>
      </c>
      <c r="G2115" s="255" t="s">
        <v>41</v>
      </c>
    </row>
    <row r="2116" spans="3:7">
      <c r="C2116" s="255" t="s">
        <v>43</v>
      </c>
      <c r="G2116" s="255" t="s">
        <v>40</v>
      </c>
    </row>
    <row r="2117" spans="3:7">
      <c r="C2117" s="255" t="s">
        <v>41</v>
      </c>
      <c r="G2117" s="254" t="s">
        <v>147</v>
      </c>
    </row>
    <row r="2118" spans="3:7">
      <c r="C2118" s="255" t="s">
        <v>40</v>
      </c>
      <c r="G2118" s="255" t="s">
        <v>43</v>
      </c>
    </row>
    <row r="2119" spans="3:7">
      <c r="C2119" s="254" t="s">
        <v>12</v>
      </c>
      <c r="G2119" s="255" t="s">
        <v>41</v>
      </c>
    </row>
    <row r="2120" spans="3:7">
      <c r="C2120" s="255" t="s">
        <v>43</v>
      </c>
      <c r="G2120" s="255" t="s">
        <v>40</v>
      </c>
    </row>
    <row r="2121" spans="3:7">
      <c r="C2121" s="255" t="s">
        <v>41</v>
      </c>
      <c r="G2121" s="254" t="s">
        <v>15</v>
      </c>
    </row>
    <row r="2122" spans="3:7">
      <c r="C2122" s="255" t="s">
        <v>40</v>
      </c>
      <c r="G2122" s="255" t="s">
        <v>43</v>
      </c>
    </row>
    <row r="2123" spans="3:7">
      <c r="C2123" s="254" t="s">
        <v>13</v>
      </c>
      <c r="G2123" s="255" t="s">
        <v>41</v>
      </c>
    </row>
    <row r="2124" spans="3:7">
      <c r="C2124" s="255" t="s">
        <v>43</v>
      </c>
      <c r="G2124" s="255" t="s">
        <v>40</v>
      </c>
    </row>
    <row r="2125" spans="3:7">
      <c r="C2125" s="255" t="s">
        <v>41</v>
      </c>
      <c r="G2125" s="254" t="s">
        <v>312</v>
      </c>
    </row>
    <row r="2126" spans="3:7">
      <c r="C2126" s="255" t="s">
        <v>40</v>
      </c>
      <c r="G2126" s="255" t="s">
        <v>43</v>
      </c>
    </row>
    <row r="2127" spans="3:7">
      <c r="C2127" s="254" t="s">
        <v>14</v>
      </c>
      <c r="G2127" s="255" t="s">
        <v>41</v>
      </c>
    </row>
    <row r="2128" spans="3:7">
      <c r="C2128" s="255" t="s">
        <v>43</v>
      </c>
      <c r="G2128" s="255" t="s">
        <v>40</v>
      </c>
    </row>
    <row r="2129" spans="3:7">
      <c r="C2129" s="255" t="s">
        <v>41</v>
      </c>
      <c r="G2129" s="254" t="s">
        <v>16</v>
      </c>
    </row>
    <row r="2130" spans="3:7">
      <c r="C2130" s="255" t="s">
        <v>40</v>
      </c>
      <c r="G2130" s="255" t="s">
        <v>43</v>
      </c>
    </row>
    <row r="2131" spans="3:7">
      <c r="C2131" s="254" t="s">
        <v>106</v>
      </c>
      <c r="G2131" s="255" t="s">
        <v>41</v>
      </c>
    </row>
    <row r="2132" spans="3:7">
      <c r="C2132" s="255" t="s">
        <v>43</v>
      </c>
      <c r="G2132" s="255" t="s">
        <v>40</v>
      </c>
    </row>
    <row r="2133" spans="3:7">
      <c r="C2133" s="255" t="s">
        <v>41</v>
      </c>
      <c r="G2133" s="254" t="s">
        <v>17</v>
      </c>
    </row>
    <row r="2134" spans="3:7">
      <c r="C2134" s="255" t="s">
        <v>40</v>
      </c>
      <c r="G2134" s="255" t="s">
        <v>43</v>
      </c>
    </row>
    <row r="2135" spans="3:7">
      <c r="C2135" s="235">
        <v>19</v>
      </c>
      <c r="G2135" s="255" t="s">
        <v>41</v>
      </c>
    </row>
    <row r="2136" spans="3:7">
      <c r="C2136" s="256">
        <v>42863</v>
      </c>
      <c r="G2136" s="255" t="s">
        <v>40</v>
      </c>
    </row>
    <row r="2137" spans="3:7">
      <c r="C2137" s="254" t="s">
        <v>4</v>
      </c>
      <c r="G2137" s="254" t="s">
        <v>145</v>
      </c>
    </row>
    <row r="2138" spans="3:7">
      <c r="C2138" s="255" t="s">
        <v>43</v>
      </c>
      <c r="G2138" s="255" t="s">
        <v>43</v>
      </c>
    </row>
    <row r="2139" spans="3:7">
      <c r="C2139" s="255" t="s">
        <v>41</v>
      </c>
      <c r="G2139" s="255" t="s">
        <v>41</v>
      </c>
    </row>
    <row r="2140" spans="3:7">
      <c r="C2140" s="255" t="s">
        <v>40</v>
      </c>
      <c r="G2140" s="255" t="s">
        <v>40</v>
      </c>
    </row>
    <row r="2141" spans="3:7">
      <c r="C2141" s="254" t="s">
        <v>5</v>
      </c>
      <c r="G2141" s="254" t="s">
        <v>116</v>
      </c>
    </row>
    <row r="2142" spans="3:7">
      <c r="C2142" s="255" t="s">
        <v>43</v>
      </c>
      <c r="G2142" s="255" t="s">
        <v>43</v>
      </c>
    </row>
    <row r="2143" spans="3:7">
      <c r="C2143" s="255" t="s">
        <v>41</v>
      </c>
      <c r="G2143" s="255" t="s">
        <v>41</v>
      </c>
    </row>
    <row r="2144" spans="3:7">
      <c r="C2144" s="255" t="s">
        <v>40</v>
      </c>
      <c r="G2144" s="255" t="s">
        <v>40</v>
      </c>
    </row>
    <row r="2145" spans="3:7">
      <c r="C2145" s="254" t="s">
        <v>6</v>
      </c>
      <c r="G2145" s="254" t="s">
        <v>106</v>
      </c>
    </row>
    <row r="2146" spans="3:7">
      <c r="C2146" s="255" t="s">
        <v>43</v>
      </c>
      <c r="G2146" s="255" t="s">
        <v>43</v>
      </c>
    </row>
    <row r="2147" spans="3:7">
      <c r="C2147" s="255" t="s">
        <v>41</v>
      </c>
      <c r="G2147" s="255" t="s">
        <v>41</v>
      </c>
    </row>
    <row r="2148" spans="3:7">
      <c r="C2148" s="255" t="s">
        <v>40</v>
      </c>
      <c r="G2148" s="255" t="s">
        <v>40</v>
      </c>
    </row>
    <row r="2149" spans="3:7">
      <c r="C2149" s="254" t="s">
        <v>7</v>
      </c>
      <c r="G2149" s="256">
        <v>42875</v>
      </c>
    </row>
    <row r="2150" spans="3:7">
      <c r="C2150" s="255" t="s">
        <v>43</v>
      </c>
      <c r="G2150" s="254" t="s">
        <v>115</v>
      </c>
    </row>
    <row r="2151" spans="3:7">
      <c r="C2151" s="255" t="s">
        <v>41</v>
      </c>
      <c r="G2151" s="255" t="s">
        <v>43</v>
      </c>
    </row>
    <row r="2152" spans="3:7">
      <c r="C2152" s="255" t="s">
        <v>40</v>
      </c>
      <c r="G2152" s="255" t="s">
        <v>41</v>
      </c>
    </row>
    <row r="2153" spans="3:7">
      <c r="C2153" s="254" t="s">
        <v>8</v>
      </c>
      <c r="G2153" s="255" t="s">
        <v>40</v>
      </c>
    </row>
    <row r="2154" spans="3:7">
      <c r="C2154" s="255" t="s">
        <v>43</v>
      </c>
      <c r="G2154" s="254" t="s">
        <v>146</v>
      </c>
    </row>
    <row r="2155" spans="3:7">
      <c r="C2155" s="255" t="s">
        <v>41</v>
      </c>
      <c r="G2155" s="255" t="s">
        <v>43</v>
      </c>
    </row>
    <row r="2156" spans="3:7">
      <c r="C2156" s="255" t="s">
        <v>40</v>
      </c>
      <c r="G2156" s="255" t="s">
        <v>41</v>
      </c>
    </row>
    <row r="2157" spans="3:7">
      <c r="C2157" s="254" t="s">
        <v>312</v>
      </c>
      <c r="G2157" s="255" t="s">
        <v>40</v>
      </c>
    </row>
    <row r="2158" spans="3:7">
      <c r="C2158" s="255" t="s">
        <v>43</v>
      </c>
      <c r="G2158" s="254" t="s">
        <v>147</v>
      </c>
    </row>
    <row r="2159" spans="3:7">
      <c r="C2159" s="255" t="s">
        <v>41</v>
      </c>
      <c r="G2159" s="255" t="s">
        <v>43</v>
      </c>
    </row>
    <row r="2160" spans="3:7">
      <c r="C2160" s="255" t="s">
        <v>40</v>
      </c>
      <c r="G2160" s="255" t="s">
        <v>41</v>
      </c>
    </row>
    <row r="2161" spans="3:7">
      <c r="C2161" s="254" t="s">
        <v>9</v>
      </c>
      <c r="G2161" s="255" t="s">
        <v>40</v>
      </c>
    </row>
    <row r="2162" spans="3:7">
      <c r="C2162" s="255" t="s">
        <v>43</v>
      </c>
      <c r="G2162" s="254" t="s">
        <v>15</v>
      </c>
    </row>
    <row r="2163" spans="3:7">
      <c r="C2163" s="255" t="s">
        <v>41</v>
      </c>
      <c r="G2163" s="255" t="s">
        <v>43</v>
      </c>
    </row>
    <row r="2164" spans="3:7">
      <c r="C2164" s="255" t="s">
        <v>40</v>
      </c>
      <c r="G2164" s="255" t="s">
        <v>41</v>
      </c>
    </row>
    <row r="2165" spans="3:7">
      <c r="C2165" s="254" t="s">
        <v>10</v>
      </c>
      <c r="G2165" s="255" t="s">
        <v>40</v>
      </c>
    </row>
    <row r="2166" spans="3:7">
      <c r="C2166" s="255" t="s">
        <v>43</v>
      </c>
      <c r="G2166" s="254" t="s">
        <v>312</v>
      </c>
    </row>
    <row r="2167" spans="3:7">
      <c r="C2167" s="255" t="s">
        <v>41</v>
      </c>
      <c r="G2167" s="255" t="s">
        <v>43</v>
      </c>
    </row>
    <row r="2168" spans="3:7">
      <c r="C2168" s="255" t="s">
        <v>40</v>
      </c>
      <c r="G2168" s="255" t="s">
        <v>41</v>
      </c>
    </row>
    <row r="2169" spans="3:7">
      <c r="C2169" s="254" t="s">
        <v>11</v>
      </c>
      <c r="G2169" s="255" t="s">
        <v>40</v>
      </c>
    </row>
    <row r="2170" spans="3:7">
      <c r="C2170" s="255" t="s">
        <v>43</v>
      </c>
      <c r="G2170" s="254" t="s">
        <v>16</v>
      </c>
    </row>
    <row r="2171" spans="3:7">
      <c r="C2171" s="255" t="s">
        <v>41</v>
      </c>
      <c r="G2171" s="255" t="s">
        <v>43</v>
      </c>
    </row>
    <row r="2172" spans="3:7">
      <c r="C2172" s="255" t="s">
        <v>40</v>
      </c>
      <c r="G2172" s="255" t="s">
        <v>41</v>
      </c>
    </row>
    <row r="2173" spans="3:7">
      <c r="C2173" s="254" t="s">
        <v>12</v>
      </c>
      <c r="G2173" s="255" t="s">
        <v>40</v>
      </c>
    </row>
    <row r="2174" spans="3:7">
      <c r="C2174" s="255" t="s">
        <v>43</v>
      </c>
      <c r="G2174" s="254" t="s">
        <v>17</v>
      </c>
    </row>
    <row r="2175" spans="3:7">
      <c r="C2175" s="255" t="s">
        <v>41</v>
      </c>
      <c r="G2175" s="255" t="s">
        <v>43</v>
      </c>
    </row>
    <row r="2176" spans="3:7">
      <c r="C2176" s="255" t="s">
        <v>40</v>
      </c>
      <c r="G2176" s="255" t="s">
        <v>41</v>
      </c>
    </row>
    <row r="2177" spans="3:7">
      <c r="C2177" s="254" t="s">
        <v>13</v>
      </c>
      <c r="G2177" s="255" t="s">
        <v>40</v>
      </c>
    </row>
    <row r="2178" spans="3:7">
      <c r="C2178" s="255" t="s">
        <v>43</v>
      </c>
      <c r="G2178" s="254" t="s">
        <v>145</v>
      </c>
    </row>
    <row r="2179" spans="3:7">
      <c r="C2179" s="255" t="s">
        <v>41</v>
      </c>
      <c r="G2179" s="255" t="s">
        <v>43</v>
      </c>
    </row>
    <row r="2180" spans="3:7">
      <c r="C2180" s="255" t="s">
        <v>40</v>
      </c>
      <c r="G2180" s="255" t="s">
        <v>41</v>
      </c>
    </row>
    <row r="2181" spans="3:7">
      <c r="C2181" s="254" t="s">
        <v>14</v>
      </c>
      <c r="G2181" s="255" t="s">
        <v>40</v>
      </c>
    </row>
    <row r="2182" spans="3:7">
      <c r="C2182" s="255" t="s">
        <v>43</v>
      </c>
      <c r="G2182" s="254" t="s">
        <v>116</v>
      </c>
    </row>
    <row r="2183" spans="3:7">
      <c r="C2183" s="255" t="s">
        <v>41</v>
      </c>
      <c r="G2183" s="255" t="s">
        <v>43</v>
      </c>
    </row>
    <row r="2184" spans="3:7">
      <c r="C2184" s="255" t="s">
        <v>40</v>
      </c>
      <c r="G2184" s="255" t="s">
        <v>41</v>
      </c>
    </row>
    <row r="2185" spans="3:7">
      <c r="C2185" s="254" t="s">
        <v>106</v>
      </c>
      <c r="G2185" s="255" t="s">
        <v>40</v>
      </c>
    </row>
    <row r="2186" spans="3:7">
      <c r="C2186" s="255" t="s">
        <v>43</v>
      </c>
      <c r="G2186" s="254" t="s">
        <v>106</v>
      </c>
    </row>
    <row r="2187" spans="3:7">
      <c r="C2187" s="255" t="s">
        <v>41</v>
      </c>
      <c r="G2187" s="255" t="s">
        <v>43</v>
      </c>
    </row>
    <row r="2188" spans="3:7">
      <c r="C2188" s="255" t="s">
        <v>40</v>
      </c>
      <c r="G2188" s="255" t="s">
        <v>41</v>
      </c>
    </row>
    <row r="2189" spans="3:7">
      <c r="C2189" s="256">
        <v>42864</v>
      </c>
      <c r="G2189" s="255" t="s">
        <v>40</v>
      </c>
    </row>
    <row r="2190" spans="3:7">
      <c r="C2190" s="254" t="s">
        <v>4</v>
      </c>
      <c r="G2190" s="256">
        <v>42876</v>
      </c>
    </row>
    <row r="2191" spans="3:7">
      <c r="C2191" s="255" t="s">
        <v>43</v>
      </c>
      <c r="G2191" s="254" t="s">
        <v>115</v>
      </c>
    </row>
    <row r="2192" spans="3:7">
      <c r="C2192" s="255" t="s">
        <v>41</v>
      </c>
      <c r="G2192" s="255" t="s">
        <v>43</v>
      </c>
    </row>
    <row r="2193" spans="3:7">
      <c r="C2193" s="255" t="s">
        <v>40</v>
      </c>
      <c r="G2193" s="255" t="s">
        <v>41</v>
      </c>
    </row>
    <row r="2194" spans="3:7">
      <c r="C2194" s="254" t="s">
        <v>5</v>
      </c>
      <c r="G2194" s="255" t="s">
        <v>40</v>
      </c>
    </row>
    <row r="2195" spans="3:7">
      <c r="C2195" s="255" t="s">
        <v>43</v>
      </c>
      <c r="G2195" s="254" t="s">
        <v>146</v>
      </c>
    </row>
    <row r="2196" spans="3:7">
      <c r="C2196" s="255" t="s">
        <v>41</v>
      </c>
      <c r="G2196" s="255" t="s">
        <v>43</v>
      </c>
    </row>
    <row r="2197" spans="3:7">
      <c r="C2197" s="255" t="s">
        <v>40</v>
      </c>
      <c r="G2197" s="255" t="s">
        <v>41</v>
      </c>
    </row>
    <row r="2198" spans="3:7">
      <c r="C2198" s="254" t="s">
        <v>6</v>
      </c>
      <c r="G2198" s="255" t="s">
        <v>40</v>
      </c>
    </row>
    <row r="2199" spans="3:7">
      <c r="C2199" s="255" t="s">
        <v>43</v>
      </c>
      <c r="G2199" s="254" t="s">
        <v>147</v>
      </c>
    </row>
    <row r="2200" spans="3:7">
      <c r="C2200" s="255" t="s">
        <v>41</v>
      </c>
      <c r="G2200" s="255" t="s">
        <v>43</v>
      </c>
    </row>
    <row r="2201" spans="3:7">
      <c r="C2201" s="255" t="s">
        <v>40</v>
      </c>
      <c r="G2201" s="255" t="s">
        <v>41</v>
      </c>
    </row>
    <row r="2202" spans="3:7">
      <c r="C2202" s="254" t="s">
        <v>7</v>
      </c>
      <c r="G2202" s="255" t="s">
        <v>40</v>
      </c>
    </row>
    <row r="2203" spans="3:7">
      <c r="C2203" s="255" t="s">
        <v>43</v>
      </c>
      <c r="G2203" s="254" t="s">
        <v>15</v>
      </c>
    </row>
    <row r="2204" spans="3:7">
      <c r="C2204" s="255" t="s">
        <v>41</v>
      </c>
      <c r="G2204" s="255" t="s">
        <v>43</v>
      </c>
    </row>
    <row r="2205" spans="3:7">
      <c r="C2205" s="255" t="s">
        <v>40</v>
      </c>
      <c r="G2205" s="255" t="s">
        <v>41</v>
      </c>
    </row>
    <row r="2206" spans="3:7">
      <c r="C2206" s="254" t="s">
        <v>8</v>
      </c>
      <c r="G2206" s="255" t="s">
        <v>40</v>
      </c>
    </row>
    <row r="2207" spans="3:7">
      <c r="C2207" s="255" t="s">
        <v>43</v>
      </c>
      <c r="G2207" s="254" t="s">
        <v>312</v>
      </c>
    </row>
    <row r="2208" spans="3:7">
      <c r="C2208" s="255" t="s">
        <v>41</v>
      </c>
      <c r="G2208" s="255" t="s">
        <v>43</v>
      </c>
    </row>
    <row r="2209" spans="3:7">
      <c r="C2209" s="255" t="s">
        <v>40</v>
      </c>
      <c r="G2209" s="255" t="s">
        <v>41</v>
      </c>
    </row>
    <row r="2210" spans="3:7">
      <c r="C2210" s="254" t="s">
        <v>312</v>
      </c>
      <c r="G2210" s="255" t="s">
        <v>40</v>
      </c>
    </row>
    <row r="2211" spans="3:7">
      <c r="C2211" s="255" t="s">
        <v>43</v>
      </c>
      <c r="G2211" s="254" t="s">
        <v>16</v>
      </c>
    </row>
    <row r="2212" spans="3:7">
      <c r="C2212" s="255" t="s">
        <v>41</v>
      </c>
      <c r="G2212" s="255" t="s">
        <v>43</v>
      </c>
    </row>
    <row r="2213" spans="3:7">
      <c r="C2213" s="255" t="s">
        <v>40</v>
      </c>
      <c r="G2213" s="255" t="s">
        <v>41</v>
      </c>
    </row>
    <row r="2214" spans="3:7">
      <c r="C2214" s="254" t="s">
        <v>9</v>
      </c>
      <c r="G2214" s="255" t="s">
        <v>40</v>
      </c>
    </row>
    <row r="2215" spans="3:7">
      <c r="C2215" s="255" t="s">
        <v>43</v>
      </c>
      <c r="G2215" s="254" t="s">
        <v>17</v>
      </c>
    </row>
    <row r="2216" spans="3:7">
      <c r="C2216" s="255" t="s">
        <v>41</v>
      </c>
      <c r="G2216" s="255" t="s">
        <v>43</v>
      </c>
    </row>
    <row r="2217" spans="3:7">
      <c r="C2217" s="255" t="s">
        <v>40</v>
      </c>
      <c r="G2217" s="255" t="s">
        <v>41</v>
      </c>
    </row>
    <row r="2218" spans="3:7">
      <c r="C2218" s="254" t="s">
        <v>10</v>
      </c>
      <c r="G2218" s="255" t="s">
        <v>40</v>
      </c>
    </row>
    <row r="2219" spans="3:7">
      <c r="C2219" s="255" t="s">
        <v>43</v>
      </c>
      <c r="G2219" s="254" t="s">
        <v>145</v>
      </c>
    </row>
    <row r="2220" spans="3:7">
      <c r="C2220" s="255" t="s">
        <v>41</v>
      </c>
      <c r="G2220" s="255" t="s">
        <v>43</v>
      </c>
    </row>
    <row r="2221" spans="3:7">
      <c r="C2221" s="255" t="s">
        <v>40</v>
      </c>
      <c r="G2221" s="255" t="s">
        <v>41</v>
      </c>
    </row>
    <row r="2222" spans="3:7">
      <c r="C2222" s="254" t="s">
        <v>11</v>
      </c>
      <c r="G2222" s="255" t="s">
        <v>40</v>
      </c>
    </row>
    <row r="2223" spans="3:7">
      <c r="C2223" s="255" t="s">
        <v>43</v>
      </c>
      <c r="G2223" s="254" t="s">
        <v>116</v>
      </c>
    </row>
    <row r="2224" spans="3:7">
      <c r="C2224" s="255" t="s">
        <v>41</v>
      </c>
      <c r="G2224" s="255" t="s">
        <v>43</v>
      </c>
    </row>
    <row r="2225" spans="3:7">
      <c r="C2225" s="255" t="s">
        <v>40</v>
      </c>
      <c r="G2225" s="255" t="s">
        <v>41</v>
      </c>
    </row>
    <row r="2226" spans="3:7">
      <c r="C2226" s="254" t="s">
        <v>12</v>
      </c>
      <c r="G2226" s="255" t="s">
        <v>40</v>
      </c>
    </row>
    <row r="2227" spans="3:7">
      <c r="C2227" s="255" t="s">
        <v>43</v>
      </c>
      <c r="G2227" s="254" t="s">
        <v>106</v>
      </c>
    </row>
    <row r="2228" spans="3:7">
      <c r="C2228" s="255" t="s">
        <v>41</v>
      </c>
      <c r="G2228" s="255" t="s">
        <v>43</v>
      </c>
    </row>
    <row r="2229" spans="3:7">
      <c r="C2229" s="255" t="s">
        <v>40</v>
      </c>
      <c r="G2229" s="255" t="s">
        <v>41</v>
      </c>
    </row>
    <row r="2230" spans="3:7">
      <c r="C2230" s="254" t="s">
        <v>13</v>
      </c>
      <c r="G2230" s="255" t="s">
        <v>40</v>
      </c>
    </row>
    <row r="2231" spans="3:7">
      <c r="C2231" s="255" t="s">
        <v>43</v>
      </c>
      <c r="G2231" s="235">
        <v>21</v>
      </c>
    </row>
    <row r="2232" spans="3:7">
      <c r="C2232" s="255" t="s">
        <v>41</v>
      </c>
      <c r="G2232" s="254" t="s">
        <v>115</v>
      </c>
    </row>
    <row r="2233" spans="3:7">
      <c r="C2233" s="255" t="s">
        <v>40</v>
      </c>
      <c r="G2233" s="255" t="s">
        <v>43</v>
      </c>
    </row>
    <row r="2234" spans="3:7">
      <c r="C2234" s="254" t="s">
        <v>14</v>
      </c>
      <c r="G2234" s="255" t="s">
        <v>41</v>
      </c>
    </row>
    <row r="2235" spans="3:7">
      <c r="C2235" s="255" t="s">
        <v>43</v>
      </c>
      <c r="G2235" s="255" t="s">
        <v>40</v>
      </c>
    </row>
    <row r="2236" spans="3:7">
      <c r="C2236" s="255" t="s">
        <v>41</v>
      </c>
      <c r="G2236" s="254" t="s">
        <v>146</v>
      </c>
    </row>
    <row r="2237" spans="3:7">
      <c r="C2237" s="255" t="s">
        <v>40</v>
      </c>
      <c r="G2237" s="255" t="s">
        <v>43</v>
      </c>
    </row>
    <row r="2238" spans="3:7">
      <c r="C2238" s="254" t="s">
        <v>106</v>
      </c>
      <c r="G2238" s="255" t="s">
        <v>41</v>
      </c>
    </row>
    <row r="2239" spans="3:7">
      <c r="C2239" s="255" t="s">
        <v>43</v>
      </c>
      <c r="G2239" s="255" t="s">
        <v>40</v>
      </c>
    </row>
    <row r="2240" spans="3:7">
      <c r="C2240" s="255" t="s">
        <v>41</v>
      </c>
      <c r="G2240" s="254" t="s">
        <v>147</v>
      </c>
    </row>
    <row r="2241" spans="3:7">
      <c r="C2241" s="255" t="s">
        <v>40</v>
      </c>
      <c r="G2241" s="255" t="s">
        <v>43</v>
      </c>
    </row>
    <row r="2242" spans="3:7">
      <c r="C2242" s="256">
        <v>42865</v>
      </c>
      <c r="G2242" s="255" t="s">
        <v>41</v>
      </c>
    </row>
    <row r="2243" spans="3:7">
      <c r="C2243" s="254" t="s">
        <v>4</v>
      </c>
      <c r="G2243" s="255" t="s">
        <v>40</v>
      </c>
    </row>
    <row r="2244" spans="3:7">
      <c r="C2244" s="255" t="s">
        <v>43</v>
      </c>
      <c r="G2244" s="254" t="s">
        <v>15</v>
      </c>
    </row>
    <row r="2245" spans="3:7">
      <c r="C2245" s="255" t="s">
        <v>41</v>
      </c>
      <c r="G2245" s="255" t="s">
        <v>43</v>
      </c>
    </row>
    <row r="2246" spans="3:7">
      <c r="C2246" s="255" t="s">
        <v>40</v>
      </c>
      <c r="G2246" s="255" t="s">
        <v>41</v>
      </c>
    </row>
    <row r="2247" spans="3:7">
      <c r="C2247" s="254" t="s">
        <v>5</v>
      </c>
      <c r="G2247" s="255" t="s">
        <v>40</v>
      </c>
    </row>
    <row r="2248" spans="3:7">
      <c r="C2248" s="255" t="s">
        <v>43</v>
      </c>
      <c r="G2248" s="254" t="s">
        <v>312</v>
      </c>
    </row>
    <row r="2249" spans="3:7">
      <c r="C2249" s="255" t="s">
        <v>41</v>
      </c>
      <c r="G2249" s="255" t="s">
        <v>43</v>
      </c>
    </row>
    <row r="2250" spans="3:7">
      <c r="C2250" s="255" t="s">
        <v>40</v>
      </c>
      <c r="G2250" s="255" t="s">
        <v>41</v>
      </c>
    </row>
    <row r="2251" spans="3:7">
      <c r="C2251" s="254" t="s">
        <v>6</v>
      </c>
      <c r="G2251" s="255" t="s">
        <v>40</v>
      </c>
    </row>
    <row r="2252" spans="3:7">
      <c r="C2252" s="255" t="s">
        <v>43</v>
      </c>
      <c r="G2252" s="254" t="s">
        <v>16</v>
      </c>
    </row>
    <row r="2253" spans="3:7">
      <c r="C2253" s="255" t="s">
        <v>41</v>
      </c>
      <c r="G2253" s="255" t="s">
        <v>43</v>
      </c>
    </row>
    <row r="2254" spans="3:7">
      <c r="C2254" s="255" t="s">
        <v>40</v>
      </c>
      <c r="G2254" s="255" t="s">
        <v>41</v>
      </c>
    </row>
    <row r="2255" spans="3:7">
      <c r="C2255" s="254" t="s">
        <v>7</v>
      </c>
      <c r="G2255" s="255" t="s">
        <v>40</v>
      </c>
    </row>
    <row r="2256" spans="3:7">
      <c r="C2256" s="255" t="s">
        <v>43</v>
      </c>
      <c r="G2256" s="254" t="s">
        <v>17</v>
      </c>
    </row>
    <row r="2257" spans="3:7">
      <c r="C2257" s="255" t="s">
        <v>41</v>
      </c>
      <c r="G2257" s="255" t="s">
        <v>43</v>
      </c>
    </row>
    <row r="2258" spans="3:7">
      <c r="C2258" s="255" t="s">
        <v>40</v>
      </c>
      <c r="G2258" s="255" t="s">
        <v>41</v>
      </c>
    </row>
    <row r="2259" spans="3:7">
      <c r="C2259" s="254" t="s">
        <v>8</v>
      </c>
      <c r="G2259" s="255" t="s">
        <v>40</v>
      </c>
    </row>
    <row r="2260" spans="3:7">
      <c r="C2260" s="255" t="s">
        <v>43</v>
      </c>
      <c r="G2260" s="254" t="s">
        <v>145</v>
      </c>
    </row>
    <row r="2261" spans="3:7">
      <c r="C2261" s="255" t="s">
        <v>41</v>
      </c>
      <c r="G2261" s="255" t="s">
        <v>43</v>
      </c>
    </row>
    <row r="2262" spans="3:7">
      <c r="C2262" s="255" t="s">
        <v>40</v>
      </c>
      <c r="G2262" s="255" t="s">
        <v>41</v>
      </c>
    </row>
    <row r="2263" spans="3:7">
      <c r="C2263" s="254" t="s">
        <v>312</v>
      </c>
      <c r="G2263" s="255" t="s">
        <v>40</v>
      </c>
    </row>
    <row r="2264" spans="3:7">
      <c r="C2264" s="255" t="s">
        <v>43</v>
      </c>
      <c r="G2264" s="254" t="s">
        <v>116</v>
      </c>
    </row>
    <row r="2265" spans="3:7">
      <c r="C2265" s="255" t="s">
        <v>41</v>
      </c>
      <c r="G2265" s="255" t="s">
        <v>43</v>
      </c>
    </row>
    <row r="2266" spans="3:7">
      <c r="C2266" s="255" t="s">
        <v>40</v>
      </c>
      <c r="G2266" s="255" t="s">
        <v>41</v>
      </c>
    </row>
    <row r="2267" spans="3:7">
      <c r="C2267" s="254" t="s">
        <v>9</v>
      </c>
      <c r="G2267" s="255" t="s">
        <v>40</v>
      </c>
    </row>
    <row r="2268" spans="3:7">
      <c r="C2268" s="255" t="s">
        <v>43</v>
      </c>
      <c r="G2268" s="254" t="s">
        <v>106</v>
      </c>
    </row>
    <row r="2269" spans="3:7">
      <c r="C2269" s="255" t="s">
        <v>41</v>
      </c>
      <c r="G2269" s="255" t="s">
        <v>43</v>
      </c>
    </row>
    <row r="2270" spans="3:7">
      <c r="C2270" s="255" t="s">
        <v>40</v>
      </c>
      <c r="G2270" s="255" t="s">
        <v>41</v>
      </c>
    </row>
    <row r="2271" spans="3:7">
      <c r="C2271" s="254" t="s">
        <v>10</v>
      </c>
      <c r="G2271" s="255" t="s">
        <v>40</v>
      </c>
    </row>
    <row r="2272" spans="3:7">
      <c r="C2272" s="255" t="s">
        <v>43</v>
      </c>
      <c r="G2272" s="235">
        <v>22</v>
      </c>
    </row>
    <row r="2273" spans="3:7">
      <c r="C2273" s="255" t="s">
        <v>41</v>
      </c>
      <c r="G2273" s="254" t="s">
        <v>115</v>
      </c>
    </row>
    <row r="2274" spans="3:7">
      <c r="C2274" s="255" t="s">
        <v>40</v>
      </c>
      <c r="G2274" s="255" t="s">
        <v>43</v>
      </c>
    </row>
    <row r="2275" spans="3:7">
      <c r="C2275" s="254" t="s">
        <v>11</v>
      </c>
      <c r="G2275" s="255" t="s">
        <v>41</v>
      </c>
    </row>
    <row r="2276" spans="3:7">
      <c r="C2276" s="255" t="s">
        <v>43</v>
      </c>
      <c r="G2276" s="255" t="s">
        <v>40</v>
      </c>
    </row>
    <row r="2277" spans="3:7">
      <c r="C2277" s="255" t="s">
        <v>41</v>
      </c>
      <c r="G2277" s="254" t="s">
        <v>146</v>
      </c>
    </row>
    <row r="2278" spans="3:7">
      <c r="C2278" s="255" t="s">
        <v>40</v>
      </c>
      <c r="G2278" s="255" t="s">
        <v>43</v>
      </c>
    </row>
    <row r="2279" spans="3:7">
      <c r="C2279" s="254" t="s">
        <v>12</v>
      </c>
      <c r="G2279" s="255" t="s">
        <v>41</v>
      </c>
    </row>
    <row r="2280" spans="3:7">
      <c r="C2280" s="255" t="s">
        <v>43</v>
      </c>
      <c r="G2280" s="255" t="s">
        <v>40</v>
      </c>
    </row>
    <row r="2281" spans="3:7">
      <c r="C2281" s="255" t="s">
        <v>41</v>
      </c>
      <c r="G2281" s="254" t="s">
        <v>147</v>
      </c>
    </row>
    <row r="2282" spans="3:7">
      <c r="C2282" s="255" t="s">
        <v>40</v>
      </c>
      <c r="G2282" s="255" t="s">
        <v>43</v>
      </c>
    </row>
    <row r="2283" spans="3:7">
      <c r="C2283" s="254" t="s">
        <v>13</v>
      </c>
      <c r="G2283" s="255" t="s">
        <v>41</v>
      </c>
    </row>
    <row r="2284" spans="3:7">
      <c r="C2284" s="255" t="s">
        <v>43</v>
      </c>
      <c r="G2284" s="255" t="s">
        <v>40</v>
      </c>
    </row>
    <row r="2285" spans="3:7">
      <c r="C2285" s="255" t="s">
        <v>41</v>
      </c>
      <c r="G2285" s="254" t="s">
        <v>15</v>
      </c>
    </row>
    <row r="2286" spans="3:7">
      <c r="C2286" s="255" t="s">
        <v>40</v>
      </c>
      <c r="G2286" s="255" t="s">
        <v>43</v>
      </c>
    </row>
    <row r="2287" spans="3:7">
      <c r="C2287" s="254" t="s">
        <v>14</v>
      </c>
      <c r="G2287" s="255" t="s">
        <v>41</v>
      </c>
    </row>
    <row r="2288" spans="3:7">
      <c r="C2288" s="255" t="s">
        <v>43</v>
      </c>
      <c r="G2288" s="255" t="s">
        <v>40</v>
      </c>
    </row>
    <row r="2289" spans="3:7">
      <c r="C2289" s="255" t="s">
        <v>41</v>
      </c>
      <c r="G2289" s="254" t="s">
        <v>312</v>
      </c>
    </row>
    <row r="2290" spans="3:7">
      <c r="C2290" s="255" t="s">
        <v>40</v>
      </c>
      <c r="G2290" s="255" t="s">
        <v>43</v>
      </c>
    </row>
    <row r="2291" spans="3:7">
      <c r="C2291" s="254" t="s">
        <v>106</v>
      </c>
      <c r="G2291" s="255" t="s">
        <v>41</v>
      </c>
    </row>
    <row r="2292" spans="3:7">
      <c r="C2292" s="255" t="s">
        <v>43</v>
      </c>
      <c r="G2292" s="255" t="s">
        <v>40</v>
      </c>
    </row>
    <row r="2293" spans="3:7">
      <c r="C2293" s="255" t="s">
        <v>41</v>
      </c>
      <c r="G2293" s="254" t="s">
        <v>16</v>
      </c>
    </row>
    <row r="2294" spans="3:7">
      <c r="C2294" s="255" t="s">
        <v>40</v>
      </c>
      <c r="G2294" s="255" t="s">
        <v>43</v>
      </c>
    </row>
    <row r="2295" spans="3:7">
      <c r="C2295" s="256">
        <v>42866</v>
      </c>
      <c r="G2295" s="255" t="s">
        <v>41</v>
      </c>
    </row>
    <row r="2296" spans="3:7">
      <c r="C2296" s="254" t="s">
        <v>4</v>
      </c>
      <c r="G2296" s="255" t="s">
        <v>40</v>
      </c>
    </row>
    <row r="2297" spans="3:7">
      <c r="C2297" s="255" t="s">
        <v>43</v>
      </c>
      <c r="G2297" s="254" t="s">
        <v>17</v>
      </c>
    </row>
    <row r="2298" spans="3:7">
      <c r="C2298" s="255" t="s">
        <v>41</v>
      </c>
      <c r="G2298" s="255" t="s">
        <v>43</v>
      </c>
    </row>
    <row r="2299" spans="3:7">
      <c r="C2299" s="255" t="s">
        <v>40</v>
      </c>
      <c r="G2299" s="255" t="s">
        <v>41</v>
      </c>
    </row>
    <row r="2300" spans="3:7">
      <c r="C2300" s="254" t="s">
        <v>5</v>
      </c>
      <c r="G2300" s="255" t="s">
        <v>40</v>
      </c>
    </row>
    <row r="2301" spans="3:7">
      <c r="C2301" s="255" t="s">
        <v>43</v>
      </c>
      <c r="G2301" s="254" t="s">
        <v>145</v>
      </c>
    </row>
    <row r="2302" spans="3:7">
      <c r="C2302" s="255" t="s">
        <v>41</v>
      </c>
      <c r="G2302" s="255" t="s">
        <v>43</v>
      </c>
    </row>
    <row r="2303" spans="3:7">
      <c r="C2303" s="255" t="s">
        <v>40</v>
      </c>
      <c r="G2303" s="255" t="s">
        <v>41</v>
      </c>
    </row>
    <row r="2304" spans="3:7">
      <c r="C2304" s="254" t="s">
        <v>6</v>
      </c>
      <c r="G2304" s="255" t="s">
        <v>40</v>
      </c>
    </row>
    <row r="2305" spans="3:7">
      <c r="C2305" s="255" t="s">
        <v>43</v>
      </c>
      <c r="G2305" s="254" t="s">
        <v>116</v>
      </c>
    </row>
    <row r="2306" spans="3:7">
      <c r="C2306" s="255" t="s">
        <v>41</v>
      </c>
      <c r="G2306" s="255" t="s">
        <v>43</v>
      </c>
    </row>
    <row r="2307" spans="3:7">
      <c r="C2307" s="255" t="s">
        <v>40</v>
      </c>
      <c r="G2307" s="255" t="s">
        <v>41</v>
      </c>
    </row>
    <row r="2308" spans="3:7">
      <c r="C2308" s="254" t="s">
        <v>7</v>
      </c>
      <c r="G2308" s="255" t="s">
        <v>40</v>
      </c>
    </row>
    <row r="2309" spans="3:7">
      <c r="C2309" s="255" t="s">
        <v>43</v>
      </c>
      <c r="G2309" s="254" t="s">
        <v>106</v>
      </c>
    </row>
    <row r="2310" spans="3:7">
      <c r="C2310" s="255" t="s">
        <v>41</v>
      </c>
      <c r="G2310" s="255" t="s">
        <v>43</v>
      </c>
    </row>
    <row r="2311" spans="3:7">
      <c r="C2311" s="255" t="s">
        <v>40</v>
      </c>
      <c r="G2311" s="255" t="s">
        <v>41</v>
      </c>
    </row>
    <row r="2312" spans="3:7">
      <c r="C2312" s="254" t="s">
        <v>8</v>
      </c>
      <c r="G2312" s="255" t="s">
        <v>40</v>
      </c>
    </row>
    <row r="2313" spans="3:7">
      <c r="C2313" s="255" t="s">
        <v>43</v>
      </c>
      <c r="G2313" s="233" t="s">
        <v>114</v>
      </c>
    </row>
    <row r="2314" spans="3:7">
      <c r="C2314" s="255" t="s">
        <v>41</v>
      </c>
      <c r="G2314" s="254" t="s">
        <v>115</v>
      </c>
    </row>
    <row r="2315" spans="3:7">
      <c r="C2315" s="255" t="s">
        <v>40</v>
      </c>
      <c r="G2315" s="255" t="s">
        <v>43</v>
      </c>
    </row>
    <row r="2316" spans="3:7">
      <c r="C2316" s="254" t="s">
        <v>312</v>
      </c>
      <c r="G2316" s="255" t="s">
        <v>41</v>
      </c>
    </row>
    <row r="2317" spans="3:7">
      <c r="C2317" s="255" t="s">
        <v>43</v>
      </c>
      <c r="G2317" s="255" t="s">
        <v>40</v>
      </c>
    </row>
    <row r="2318" spans="3:7">
      <c r="C2318" s="255" t="s">
        <v>41</v>
      </c>
      <c r="G2318" s="254" t="s">
        <v>146</v>
      </c>
    </row>
    <row r="2319" spans="3:7">
      <c r="C2319" s="255" t="s">
        <v>40</v>
      </c>
      <c r="G2319" s="255" t="s">
        <v>43</v>
      </c>
    </row>
    <row r="2320" spans="3:7">
      <c r="C2320" s="254" t="s">
        <v>9</v>
      </c>
      <c r="G2320" s="255" t="s">
        <v>41</v>
      </c>
    </row>
    <row r="2321" spans="3:7">
      <c r="C2321" s="255" t="s">
        <v>43</v>
      </c>
      <c r="G2321" s="255" t="s">
        <v>40</v>
      </c>
    </row>
    <row r="2322" spans="3:7">
      <c r="C2322" s="255" t="s">
        <v>41</v>
      </c>
      <c r="G2322" s="254" t="s">
        <v>147</v>
      </c>
    </row>
    <row r="2323" spans="3:7">
      <c r="C2323" s="255" t="s">
        <v>40</v>
      </c>
      <c r="G2323" s="255" t="s">
        <v>43</v>
      </c>
    </row>
    <row r="2324" spans="3:7">
      <c r="C2324" s="254" t="s">
        <v>10</v>
      </c>
      <c r="G2324" s="255" t="s">
        <v>41</v>
      </c>
    </row>
    <row r="2325" spans="3:7">
      <c r="C2325" s="255" t="s">
        <v>43</v>
      </c>
      <c r="G2325" s="255" t="s">
        <v>40</v>
      </c>
    </row>
    <row r="2326" spans="3:7">
      <c r="C2326" s="255" t="s">
        <v>41</v>
      </c>
      <c r="G2326" s="254" t="s">
        <v>15</v>
      </c>
    </row>
    <row r="2327" spans="3:7">
      <c r="C2327" s="255" t="s">
        <v>40</v>
      </c>
      <c r="G2327" s="255" t="s">
        <v>43</v>
      </c>
    </row>
    <row r="2328" spans="3:7">
      <c r="C2328" s="254" t="s">
        <v>11</v>
      </c>
      <c r="G2328" s="255" t="s">
        <v>41</v>
      </c>
    </row>
    <row r="2329" spans="3:7">
      <c r="C2329" s="255" t="s">
        <v>43</v>
      </c>
      <c r="G2329" s="255" t="s">
        <v>40</v>
      </c>
    </row>
    <row r="2330" spans="3:7">
      <c r="C2330" s="255" t="s">
        <v>41</v>
      </c>
      <c r="G2330" s="254" t="s">
        <v>312</v>
      </c>
    </row>
    <row r="2331" spans="3:7">
      <c r="C2331" s="255" t="s">
        <v>40</v>
      </c>
      <c r="G2331" s="255" t="s">
        <v>43</v>
      </c>
    </row>
    <row r="2332" spans="3:7">
      <c r="C2332" s="254" t="s">
        <v>12</v>
      </c>
      <c r="G2332" s="255" t="s">
        <v>41</v>
      </c>
    </row>
    <row r="2333" spans="3:7">
      <c r="C2333" s="255" t="s">
        <v>43</v>
      </c>
      <c r="G2333" s="255" t="s">
        <v>40</v>
      </c>
    </row>
    <row r="2334" spans="3:7">
      <c r="C2334" s="255" t="s">
        <v>41</v>
      </c>
      <c r="G2334" s="254" t="s">
        <v>16</v>
      </c>
    </row>
    <row r="2335" spans="3:7">
      <c r="C2335" s="255" t="s">
        <v>40</v>
      </c>
      <c r="G2335" s="255" t="s">
        <v>43</v>
      </c>
    </row>
    <row r="2336" spans="3:7">
      <c r="C2336" s="254" t="s">
        <v>13</v>
      </c>
      <c r="G2336" s="255" t="s">
        <v>41</v>
      </c>
    </row>
    <row r="2337" spans="3:7">
      <c r="C2337" s="255" t="s">
        <v>43</v>
      </c>
      <c r="G2337" s="255" t="s">
        <v>40</v>
      </c>
    </row>
    <row r="2338" spans="3:7">
      <c r="C2338" s="255" t="s">
        <v>41</v>
      </c>
      <c r="G2338" s="254" t="s">
        <v>17</v>
      </c>
    </row>
    <row r="2339" spans="3:7">
      <c r="C2339" s="255" t="s">
        <v>40</v>
      </c>
      <c r="G2339" s="255" t="s">
        <v>43</v>
      </c>
    </row>
    <row r="2340" spans="3:7">
      <c r="C2340" s="254" t="s">
        <v>14</v>
      </c>
      <c r="G2340" s="255" t="s">
        <v>41</v>
      </c>
    </row>
    <row r="2341" spans="3:7">
      <c r="C2341" s="255" t="s">
        <v>43</v>
      </c>
      <c r="G2341" s="255" t="s">
        <v>40</v>
      </c>
    </row>
    <row r="2342" spans="3:7">
      <c r="C2342" s="255" t="s">
        <v>41</v>
      </c>
      <c r="G2342" s="254" t="s">
        <v>145</v>
      </c>
    </row>
    <row r="2343" spans="3:7">
      <c r="C2343" s="255" t="s">
        <v>40</v>
      </c>
      <c r="G2343" s="255" t="s">
        <v>43</v>
      </c>
    </row>
    <row r="2344" spans="3:7">
      <c r="C2344" s="254" t="s">
        <v>106</v>
      </c>
      <c r="G2344" s="255" t="s">
        <v>41</v>
      </c>
    </row>
    <row r="2345" spans="3:7">
      <c r="C2345" s="255" t="s">
        <v>43</v>
      </c>
      <c r="G2345" s="255" t="s">
        <v>40</v>
      </c>
    </row>
    <row r="2346" spans="3:7">
      <c r="C2346" s="255" t="s">
        <v>41</v>
      </c>
      <c r="G2346" s="254" t="s">
        <v>116</v>
      </c>
    </row>
    <row r="2347" spans="3:7">
      <c r="C2347" s="255" t="s">
        <v>40</v>
      </c>
      <c r="G2347" s="255" t="s">
        <v>43</v>
      </c>
    </row>
    <row r="2348" spans="3:7">
      <c r="C2348" s="256">
        <v>42867</v>
      </c>
      <c r="G2348" s="255" t="s">
        <v>41</v>
      </c>
    </row>
    <row r="2349" spans="3:7">
      <c r="C2349" s="254" t="s">
        <v>4</v>
      </c>
      <c r="G2349" s="255" t="s">
        <v>40</v>
      </c>
    </row>
    <row r="2350" spans="3:7">
      <c r="C2350" s="255" t="s">
        <v>43</v>
      </c>
      <c r="G2350" s="254" t="s">
        <v>106</v>
      </c>
    </row>
    <row r="2351" spans="3:7">
      <c r="C2351" s="255" t="s">
        <v>41</v>
      </c>
      <c r="G2351" s="255" t="s">
        <v>43</v>
      </c>
    </row>
    <row r="2352" spans="3:7">
      <c r="C2352" s="255" t="s">
        <v>40</v>
      </c>
      <c r="G2352" s="255" t="s">
        <v>41</v>
      </c>
    </row>
    <row r="2353" spans="3:7">
      <c r="C2353" s="254" t="s">
        <v>5</v>
      </c>
      <c r="G2353" s="255" t="s">
        <v>40</v>
      </c>
    </row>
    <row r="2354" spans="3:7">
      <c r="C2354" s="255" t="s">
        <v>43</v>
      </c>
      <c r="G2354" s="233" t="s">
        <v>318</v>
      </c>
    </row>
    <row r="2355" spans="3:7">
      <c r="C2355" s="255" t="s">
        <v>41</v>
      </c>
      <c r="G2355" s="254" t="s">
        <v>115</v>
      </c>
    </row>
    <row r="2356" spans="3:7">
      <c r="C2356" s="255" t="s">
        <v>40</v>
      </c>
      <c r="G2356" s="255" t="s">
        <v>43</v>
      </c>
    </row>
    <row r="2357" spans="3:7">
      <c r="C2357" s="254" t="s">
        <v>6</v>
      </c>
      <c r="G2357" s="255" t="s">
        <v>41</v>
      </c>
    </row>
    <row r="2358" spans="3:7">
      <c r="C2358" s="255" t="s">
        <v>43</v>
      </c>
      <c r="G2358" s="255" t="s">
        <v>40</v>
      </c>
    </row>
    <row r="2359" spans="3:7">
      <c r="C2359" s="255" t="s">
        <v>41</v>
      </c>
      <c r="G2359" s="254" t="s">
        <v>146</v>
      </c>
    </row>
    <row r="2360" spans="3:7">
      <c r="C2360" s="255" t="s">
        <v>40</v>
      </c>
      <c r="G2360" s="255" t="s">
        <v>43</v>
      </c>
    </row>
    <row r="2361" spans="3:7">
      <c r="C2361" s="254" t="s">
        <v>7</v>
      </c>
      <c r="G2361" s="255" t="s">
        <v>41</v>
      </c>
    </row>
    <row r="2362" spans="3:7">
      <c r="C2362" s="255" t="s">
        <v>43</v>
      </c>
      <c r="G2362" s="255" t="s">
        <v>40</v>
      </c>
    </row>
    <row r="2363" spans="3:7">
      <c r="C2363" s="255" t="s">
        <v>41</v>
      </c>
      <c r="G2363" s="254" t="s">
        <v>147</v>
      </c>
    </row>
    <row r="2364" spans="3:7">
      <c r="C2364" s="255" t="s">
        <v>40</v>
      </c>
      <c r="G2364" s="255" t="s">
        <v>43</v>
      </c>
    </row>
    <row r="2365" spans="3:7">
      <c r="C2365" s="254" t="s">
        <v>8</v>
      </c>
      <c r="G2365" s="255" t="s">
        <v>41</v>
      </c>
    </row>
    <row r="2366" spans="3:7">
      <c r="C2366" s="255" t="s">
        <v>43</v>
      </c>
      <c r="G2366" s="255" t="s">
        <v>40</v>
      </c>
    </row>
    <row r="2367" spans="3:7">
      <c r="C2367" s="255" t="s">
        <v>41</v>
      </c>
      <c r="G2367" s="254" t="s">
        <v>15</v>
      </c>
    </row>
    <row r="2368" spans="3:7">
      <c r="C2368" s="255" t="s">
        <v>40</v>
      </c>
      <c r="G2368" s="255" t="s">
        <v>43</v>
      </c>
    </row>
    <row r="2369" spans="3:7">
      <c r="C2369" s="254" t="s">
        <v>312</v>
      </c>
      <c r="G2369" s="255" t="s">
        <v>41</v>
      </c>
    </row>
    <row r="2370" spans="3:7">
      <c r="C2370" s="255" t="s">
        <v>43</v>
      </c>
      <c r="G2370" s="255" t="s">
        <v>40</v>
      </c>
    </row>
    <row r="2371" spans="3:7">
      <c r="C2371" s="255" t="s">
        <v>41</v>
      </c>
      <c r="G2371" s="254" t="s">
        <v>312</v>
      </c>
    </row>
    <row r="2372" spans="3:7">
      <c r="C2372" s="255" t="s">
        <v>40</v>
      </c>
      <c r="G2372" s="255" t="s">
        <v>43</v>
      </c>
    </row>
    <row r="2373" spans="3:7">
      <c r="C2373" s="254" t="s">
        <v>9</v>
      </c>
      <c r="G2373" s="255" t="s">
        <v>41</v>
      </c>
    </row>
    <row r="2374" spans="3:7">
      <c r="C2374" s="255" t="s">
        <v>43</v>
      </c>
      <c r="G2374" s="255" t="s">
        <v>40</v>
      </c>
    </row>
    <row r="2375" spans="3:7">
      <c r="C2375" s="255" t="s">
        <v>41</v>
      </c>
      <c r="G2375" s="254" t="s">
        <v>16</v>
      </c>
    </row>
    <row r="2376" spans="3:7">
      <c r="C2376" s="255" t="s">
        <v>40</v>
      </c>
      <c r="G2376" s="255" t="s">
        <v>43</v>
      </c>
    </row>
    <row r="2377" spans="3:7">
      <c r="C2377" s="254" t="s">
        <v>10</v>
      </c>
      <c r="G2377" s="255" t="s">
        <v>41</v>
      </c>
    </row>
    <row r="2378" spans="3:7">
      <c r="C2378" s="255" t="s">
        <v>43</v>
      </c>
      <c r="G2378" s="255" t="s">
        <v>40</v>
      </c>
    </row>
    <row r="2379" spans="3:7">
      <c r="C2379" s="255" t="s">
        <v>41</v>
      </c>
      <c r="G2379" s="254" t="s">
        <v>17</v>
      </c>
    </row>
    <row r="2380" spans="3:7">
      <c r="C2380" s="255" t="s">
        <v>40</v>
      </c>
      <c r="G2380" s="255" t="s">
        <v>43</v>
      </c>
    </row>
    <row r="2381" spans="3:7">
      <c r="C2381" s="254" t="s">
        <v>11</v>
      </c>
      <c r="G2381" s="255" t="s">
        <v>41</v>
      </c>
    </row>
    <row r="2382" spans="3:7">
      <c r="C2382" s="255" t="s">
        <v>43</v>
      </c>
      <c r="G2382" s="255" t="s">
        <v>40</v>
      </c>
    </row>
    <row r="2383" spans="3:7">
      <c r="C2383" s="255" t="s">
        <v>41</v>
      </c>
      <c r="G2383" s="254" t="s">
        <v>145</v>
      </c>
    </row>
    <row r="2384" spans="3:7">
      <c r="C2384" s="255" t="s">
        <v>40</v>
      </c>
      <c r="G2384" s="255" t="s">
        <v>43</v>
      </c>
    </row>
    <row r="2385" spans="3:7">
      <c r="C2385" s="254" t="s">
        <v>12</v>
      </c>
      <c r="G2385" s="255" t="s">
        <v>41</v>
      </c>
    </row>
    <row r="2386" spans="3:7">
      <c r="C2386" s="255" t="s">
        <v>43</v>
      </c>
      <c r="G2386" s="255" t="s">
        <v>40</v>
      </c>
    </row>
    <row r="2387" spans="3:7">
      <c r="C2387" s="255" t="s">
        <v>41</v>
      </c>
      <c r="G2387" s="254" t="s">
        <v>116</v>
      </c>
    </row>
    <row r="2388" spans="3:7">
      <c r="C2388" s="255" t="s">
        <v>40</v>
      </c>
      <c r="G2388" s="255" t="s">
        <v>43</v>
      </c>
    </row>
    <row r="2389" spans="3:7">
      <c r="C2389" s="254" t="s">
        <v>13</v>
      </c>
      <c r="G2389" s="255" t="s">
        <v>41</v>
      </c>
    </row>
    <row r="2390" spans="3:7">
      <c r="C2390" s="255" t="s">
        <v>43</v>
      </c>
      <c r="G2390" s="255" t="s">
        <v>40</v>
      </c>
    </row>
    <row r="2391" spans="3:7">
      <c r="C2391" s="255" t="s">
        <v>41</v>
      </c>
      <c r="G2391" s="254" t="s">
        <v>106</v>
      </c>
    </row>
    <row r="2392" spans="3:7">
      <c r="C2392" s="255" t="s">
        <v>40</v>
      </c>
      <c r="G2392" s="255" t="s">
        <v>43</v>
      </c>
    </row>
    <row r="2393" spans="3:7">
      <c r="C2393" s="254" t="s">
        <v>14</v>
      </c>
      <c r="G2393" s="255" t="s">
        <v>41</v>
      </c>
    </row>
    <row r="2394" spans="3:7">
      <c r="C2394" s="255" t="s">
        <v>43</v>
      </c>
      <c r="G2394" s="255" t="s">
        <v>40</v>
      </c>
    </row>
    <row r="2395" spans="3:7">
      <c r="C2395" s="255" t="s">
        <v>41</v>
      </c>
      <c r="G2395" s="231">
        <v>2018</v>
      </c>
    </row>
    <row r="2396" spans="3:7">
      <c r="C2396" s="255" t="s">
        <v>40</v>
      </c>
      <c r="G2396" s="254" t="s">
        <v>115</v>
      </c>
    </row>
    <row r="2397" spans="3:7">
      <c r="C2397" s="254" t="s">
        <v>106</v>
      </c>
      <c r="G2397" s="255" t="s">
        <v>43</v>
      </c>
    </row>
    <row r="2398" spans="3:7">
      <c r="C2398" s="255" t="s">
        <v>43</v>
      </c>
      <c r="G2398" s="255" t="s">
        <v>41</v>
      </c>
    </row>
    <row r="2399" spans="3:7">
      <c r="C2399" s="255" t="s">
        <v>41</v>
      </c>
      <c r="G2399" s="255" t="s">
        <v>40</v>
      </c>
    </row>
    <row r="2400" spans="3:7">
      <c r="C2400" s="255" t="s">
        <v>40</v>
      </c>
      <c r="G2400" s="254" t="s">
        <v>146</v>
      </c>
    </row>
    <row r="2401" spans="3:7">
      <c r="C2401" s="256">
        <v>42868</v>
      </c>
      <c r="G2401" s="255" t="s">
        <v>43</v>
      </c>
    </row>
    <row r="2402" spans="3:7">
      <c r="C2402" s="254" t="s">
        <v>4</v>
      </c>
      <c r="G2402" s="255" t="s">
        <v>41</v>
      </c>
    </row>
    <row r="2403" spans="3:7">
      <c r="C2403" s="255" t="s">
        <v>43</v>
      </c>
      <c r="G2403" s="255" t="s">
        <v>40</v>
      </c>
    </row>
    <row r="2404" spans="3:7">
      <c r="C2404" s="255" t="s">
        <v>41</v>
      </c>
      <c r="G2404" s="254" t="s">
        <v>147</v>
      </c>
    </row>
    <row r="2405" spans="3:7">
      <c r="C2405" s="255" t="s">
        <v>40</v>
      </c>
      <c r="G2405" s="255" t="s">
        <v>43</v>
      </c>
    </row>
    <row r="2406" spans="3:7">
      <c r="C2406" s="254" t="s">
        <v>5</v>
      </c>
      <c r="G2406" s="255" t="s">
        <v>41</v>
      </c>
    </row>
    <row r="2407" spans="3:7">
      <c r="C2407" s="255" t="s">
        <v>43</v>
      </c>
      <c r="G2407" s="255" t="s">
        <v>40</v>
      </c>
    </row>
    <row r="2408" spans="3:7">
      <c r="C2408" s="255" t="s">
        <v>41</v>
      </c>
      <c r="G2408" s="254" t="s">
        <v>15</v>
      </c>
    </row>
    <row r="2409" spans="3:7">
      <c r="C2409" s="255" t="s">
        <v>40</v>
      </c>
      <c r="G2409" s="255" t="s">
        <v>43</v>
      </c>
    </row>
    <row r="2410" spans="3:7">
      <c r="C2410" s="254" t="s">
        <v>6</v>
      </c>
      <c r="G2410" s="255" t="s">
        <v>41</v>
      </c>
    </row>
    <row r="2411" spans="3:7">
      <c r="C2411" s="255" t="s">
        <v>43</v>
      </c>
      <c r="G2411" s="255" t="s">
        <v>40</v>
      </c>
    </row>
    <row r="2412" spans="3:7">
      <c r="C2412" s="255" t="s">
        <v>41</v>
      </c>
      <c r="G2412" s="254" t="s">
        <v>312</v>
      </c>
    </row>
    <row r="2413" spans="3:7">
      <c r="C2413" s="255" t="s">
        <v>40</v>
      </c>
      <c r="G2413" s="255" t="s">
        <v>43</v>
      </c>
    </row>
    <row r="2414" spans="3:7">
      <c r="C2414" s="254" t="s">
        <v>7</v>
      </c>
      <c r="G2414" s="255" t="s">
        <v>41</v>
      </c>
    </row>
    <row r="2415" spans="3:7">
      <c r="C2415" s="255" t="s">
        <v>43</v>
      </c>
      <c r="G2415" s="255" t="s">
        <v>40</v>
      </c>
    </row>
    <row r="2416" spans="3:7">
      <c r="C2416" s="255" t="s">
        <v>41</v>
      </c>
      <c r="G2416" s="254" t="s">
        <v>16</v>
      </c>
    </row>
    <row r="2417" spans="3:7">
      <c r="C2417" s="255" t="s">
        <v>40</v>
      </c>
      <c r="G2417" s="255" t="s">
        <v>43</v>
      </c>
    </row>
    <row r="2418" spans="3:7">
      <c r="C2418" s="254" t="s">
        <v>8</v>
      </c>
      <c r="G2418" s="255" t="s">
        <v>41</v>
      </c>
    </row>
    <row r="2419" spans="3:7">
      <c r="C2419" s="255" t="s">
        <v>43</v>
      </c>
      <c r="G2419" s="255" t="s">
        <v>40</v>
      </c>
    </row>
    <row r="2420" spans="3:7">
      <c r="C2420" s="255" t="s">
        <v>41</v>
      </c>
      <c r="G2420" s="254" t="s">
        <v>17</v>
      </c>
    </row>
    <row r="2421" spans="3:7">
      <c r="C2421" s="255" t="s">
        <v>40</v>
      </c>
      <c r="G2421" s="255" t="s">
        <v>43</v>
      </c>
    </row>
    <row r="2422" spans="3:7">
      <c r="C2422" s="254" t="s">
        <v>312</v>
      </c>
      <c r="G2422" s="255" t="s">
        <v>41</v>
      </c>
    </row>
    <row r="2423" spans="3:7">
      <c r="C2423" s="255" t="s">
        <v>43</v>
      </c>
      <c r="G2423" s="255" t="s">
        <v>40</v>
      </c>
    </row>
    <row r="2424" spans="3:7">
      <c r="C2424" s="255" t="s">
        <v>41</v>
      </c>
      <c r="G2424" s="254" t="s">
        <v>145</v>
      </c>
    </row>
    <row r="2425" spans="3:7">
      <c r="C2425" s="255" t="s">
        <v>40</v>
      </c>
      <c r="G2425" s="255" t="s">
        <v>43</v>
      </c>
    </row>
    <row r="2426" spans="3:7">
      <c r="C2426" s="254" t="s">
        <v>9</v>
      </c>
      <c r="G2426" s="255" t="s">
        <v>41</v>
      </c>
    </row>
    <row r="2427" spans="3:7">
      <c r="C2427" s="255" t="s">
        <v>43</v>
      </c>
      <c r="G2427" s="255" t="s">
        <v>40</v>
      </c>
    </row>
    <row r="2428" spans="3:7">
      <c r="C2428" s="255" t="s">
        <v>41</v>
      </c>
      <c r="G2428" s="254" t="s">
        <v>116</v>
      </c>
    </row>
    <row r="2429" spans="3:7">
      <c r="C2429" s="255" t="s">
        <v>40</v>
      </c>
      <c r="G2429" s="255" t="s">
        <v>43</v>
      </c>
    </row>
    <row r="2430" spans="3:7">
      <c r="C2430" s="254" t="s">
        <v>10</v>
      </c>
      <c r="G2430" s="255" t="s">
        <v>41</v>
      </c>
    </row>
    <row r="2431" spans="3:7">
      <c r="C2431" s="255" t="s">
        <v>43</v>
      </c>
      <c r="G2431" s="255" t="s">
        <v>40</v>
      </c>
    </row>
    <row r="2432" spans="3:7">
      <c r="C2432" s="255" t="s">
        <v>41</v>
      </c>
      <c r="G2432" s="254" t="s">
        <v>106</v>
      </c>
    </row>
    <row r="2433" spans="3:7">
      <c r="C2433" s="255" t="s">
        <v>40</v>
      </c>
      <c r="G2433" s="255" t="s">
        <v>43</v>
      </c>
    </row>
    <row r="2434" spans="3:7">
      <c r="C2434" s="254" t="s">
        <v>11</v>
      </c>
      <c r="G2434" s="255" t="s">
        <v>41</v>
      </c>
    </row>
    <row r="2435" spans="3:7">
      <c r="C2435" s="255" t="s">
        <v>43</v>
      </c>
      <c r="G2435" s="255" t="s">
        <v>40</v>
      </c>
    </row>
    <row r="2436" spans="3:7">
      <c r="C2436" s="255" t="s">
        <v>41</v>
      </c>
      <c r="G2436" s="231">
        <v>2019</v>
      </c>
    </row>
    <row r="2437" spans="3:7">
      <c r="C2437" s="255" t="s">
        <v>40</v>
      </c>
      <c r="G2437" s="254" t="s">
        <v>115</v>
      </c>
    </row>
    <row r="2438" spans="3:7">
      <c r="C2438" s="254" t="s">
        <v>12</v>
      </c>
      <c r="G2438" s="255" t="s">
        <v>43</v>
      </c>
    </row>
    <row r="2439" spans="3:7">
      <c r="C2439" s="255" t="s">
        <v>43</v>
      </c>
      <c r="G2439" s="255" t="s">
        <v>41</v>
      </c>
    </row>
    <row r="2440" spans="3:7">
      <c r="C2440" s="255" t="s">
        <v>41</v>
      </c>
      <c r="G2440" s="255" t="s">
        <v>40</v>
      </c>
    </row>
    <row r="2441" spans="3:7">
      <c r="C2441" s="255" t="s">
        <v>40</v>
      </c>
      <c r="G2441" s="254" t="s">
        <v>146</v>
      </c>
    </row>
    <row r="2442" spans="3:7">
      <c r="C2442" s="254" t="s">
        <v>13</v>
      </c>
      <c r="G2442" s="255" t="s">
        <v>43</v>
      </c>
    </row>
    <row r="2443" spans="3:7">
      <c r="C2443" s="255" t="s">
        <v>43</v>
      </c>
      <c r="G2443" s="255" t="s">
        <v>41</v>
      </c>
    </row>
    <row r="2444" spans="3:7">
      <c r="C2444" s="255" t="s">
        <v>41</v>
      </c>
      <c r="G2444" s="255" t="s">
        <v>40</v>
      </c>
    </row>
    <row r="2445" spans="3:7">
      <c r="C2445" s="255" t="s">
        <v>40</v>
      </c>
      <c r="G2445" s="254" t="s">
        <v>147</v>
      </c>
    </row>
    <row r="2446" spans="3:7">
      <c r="C2446" s="254" t="s">
        <v>14</v>
      </c>
      <c r="G2446" s="255" t="s">
        <v>43</v>
      </c>
    </row>
    <row r="2447" spans="3:7">
      <c r="C2447" s="255" t="s">
        <v>43</v>
      </c>
      <c r="G2447" s="255" t="s">
        <v>41</v>
      </c>
    </row>
    <row r="2448" spans="3:7">
      <c r="C2448" s="255" t="s">
        <v>41</v>
      </c>
      <c r="G2448" s="255" t="s">
        <v>40</v>
      </c>
    </row>
    <row r="2449" spans="3:7">
      <c r="C2449" s="255" t="s">
        <v>40</v>
      </c>
      <c r="G2449" s="254" t="s">
        <v>15</v>
      </c>
    </row>
    <row r="2450" spans="3:7">
      <c r="C2450" s="254" t="s">
        <v>106</v>
      </c>
      <c r="G2450" s="255" t="s">
        <v>43</v>
      </c>
    </row>
    <row r="2451" spans="3:7">
      <c r="C2451" s="255" t="s">
        <v>43</v>
      </c>
      <c r="G2451" s="255" t="s">
        <v>41</v>
      </c>
    </row>
    <row r="2452" spans="3:7">
      <c r="C2452" s="255" t="s">
        <v>41</v>
      </c>
      <c r="G2452" s="255" t="s">
        <v>40</v>
      </c>
    </row>
    <row r="2453" spans="3:7">
      <c r="C2453" s="255" t="s">
        <v>40</v>
      </c>
      <c r="G2453" s="254" t="s">
        <v>312</v>
      </c>
    </row>
    <row r="2454" spans="3:7">
      <c r="C2454" s="256">
        <v>42869</v>
      </c>
      <c r="G2454" s="255" t="s">
        <v>43</v>
      </c>
    </row>
    <row r="2455" spans="3:7">
      <c r="C2455" s="254" t="s">
        <v>4</v>
      </c>
      <c r="G2455" s="255" t="s">
        <v>41</v>
      </c>
    </row>
    <row r="2456" spans="3:7">
      <c r="C2456" s="255" t="s">
        <v>43</v>
      </c>
      <c r="G2456" s="255" t="s">
        <v>40</v>
      </c>
    </row>
    <row r="2457" spans="3:7">
      <c r="C2457" s="255" t="s">
        <v>41</v>
      </c>
      <c r="G2457" s="254" t="s">
        <v>16</v>
      </c>
    </row>
    <row r="2458" spans="3:7">
      <c r="C2458" s="255" t="s">
        <v>40</v>
      </c>
      <c r="G2458" s="255" t="s">
        <v>43</v>
      </c>
    </row>
    <row r="2459" spans="3:7">
      <c r="C2459" s="254" t="s">
        <v>5</v>
      </c>
      <c r="G2459" s="255" t="s">
        <v>41</v>
      </c>
    </row>
    <row r="2460" spans="3:7">
      <c r="C2460" s="255" t="s">
        <v>43</v>
      </c>
      <c r="G2460" s="255" t="s">
        <v>40</v>
      </c>
    </row>
    <row r="2461" spans="3:7">
      <c r="C2461" s="255" t="s">
        <v>41</v>
      </c>
      <c r="G2461" s="254" t="s">
        <v>17</v>
      </c>
    </row>
    <row r="2462" spans="3:7">
      <c r="C2462" s="255" t="s">
        <v>40</v>
      </c>
      <c r="G2462" s="255" t="s">
        <v>43</v>
      </c>
    </row>
    <row r="2463" spans="3:7">
      <c r="C2463" s="254" t="s">
        <v>6</v>
      </c>
      <c r="G2463" s="255" t="s">
        <v>41</v>
      </c>
    </row>
    <row r="2464" spans="3:7">
      <c r="C2464" s="255" t="s">
        <v>43</v>
      </c>
      <c r="G2464" s="255" t="s">
        <v>40</v>
      </c>
    </row>
    <row r="2465" spans="3:7">
      <c r="C2465" s="255" t="s">
        <v>41</v>
      </c>
      <c r="G2465" s="254" t="s">
        <v>145</v>
      </c>
    </row>
    <row r="2466" spans="3:7">
      <c r="C2466" s="255" t="s">
        <v>40</v>
      </c>
      <c r="G2466" s="255" t="s">
        <v>43</v>
      </c>
    </row>
    <row r="2467" spans="3:7">
      <c r="C2467" s="254" t="s">
        <v>7</v>
      </c>
      <c r="G2467" s="255" t="s">
        <v>41</v>
      </c>
    </row>
    <row r="2468" spans="3:7">
      <c r="C2468" s="255" t="s">
        <v>43</v>
      </c>
      <c r="G2468" s="255" t="s">
        <v>40</v>
      </c>
    </row>
    <row r="2469" spans="3:7">
      <c r="C2469" s="255" t="s">
        <v>41</v>
      </c>
      <c r="G2469" s="254" t="s">
        <v>116</v>
      </c>
    </row>
    <row r="2470" spans="3:7">
      <c r="C2470" s="255" t="s">
        <v>40</v>
      </c>
      <c r="G2470" s="255" t="s">
        <v>43</v>
      </c>
    </row>
    <row r="2471" spans="3:7">
      <c r="C2471" s="254" t="s">
        <v>8</v>
      </c>
      <c r="G2471" s="255" t="s">
        <v>41</v>
      </c>
    </row>
    <row r="2472" spans="3:7">
      <c r="C2472" s="255" t="s">
        <v>43</v>
      </c>
      <c r="G2472" s="255" t="s">
        <v>40</v>
      </c>
    </row>
    <row r="2473" spans="3:7">
      <c r="C2473" s="255" t="s">
        <v>41</v>
      </c>
      <c r="G2473" s="254" t="s">
        <v>106</v>
      </c>
    </row>
    <row r="2474" spans="3:7">
      <c r="C2474" s="255" t="s">
        <v>40</v>
      </c>
      <c r="G2474" s="255" t="s">
        <v>43</v>
      </c>
    </row>
    <row r="2475" spans="3:7">
      <c r="C2475" s="254" t="s">
        <v>312</v>
      </c>
      <c r="G2475" s="255" t="s">
        <v>41</v>
      </c>
    </row>
    <row r="2476" spans="3:7">
      <c r="C2476" s="255" t="s">
        <v>43</v>
      </c>
      <c r="G2476" s="255" t="s">
        <v>40</v>
      </c>
    </row>
    <row r="2477" spans="3:7">
      <c r="C2477" s="255" t="s">
        <v>41</v>
      </c>
      <c r="G2477" s="231">
        <v>2020</v>
      </c>
    </row>
    <row r="2478" spans="3:7">
      <c r="C2478" s="255" t="s">
        <v>40</v>
      </c>
      <c r="G2478" s="254" t="s">
        <v>115</v>
      </c>
    </row>
    <row r="2479" spans="3:7">
      <c r="C2479" s="254" t="s">
        <v>9</v>
      </c>
      <c r="G2479" s="255" t="s">
        <v>43</v>
      </c>
    </row>
    <row r="2480" spans="3:7">
      <c r="C2480" s="255" t="s">
        <v>43</v>
      </c>
      <c r="G2480" s="255" t="s">
        <v>41</v>
      </c>
    </row>
    <row r="2481" spans="3:7">
      <c r="C2481" s="255" t="s">
        <v>41</v>
      </c>
      <c r="G2481" s="255" t="s">
        <v>40</v>
      </c>
    </row>
    <row r="2482" spans="3:7">
      <c r="C2482" s="255" t="s">
        <v>40</v>
      </c>
      <c r="G2482" s="254" t="s">
        <v>146</v>
      </c>
    </row>
    <row r="2483" spans="3:7">
      <c r="C2483" s="254" t="s">
        <v>10</v>
      </c>
      <c r="G2483" s="255" t="s">
        <v>43</v>
      </c>
    </row>
    <row r="2484" spans="3:7">
      <c r="C2484" s="255" t="s">
        <v>43</v>
      </c>
      <c r="G2484" s="255" t="s">
        <v>41</v>
      </c>
    </row>
    <row r="2485" spans="3:7">
      <c r="C2485" s="255" t="s">
        <v>41</v>
      </c>
      <c r="G2485" s="255" t="s">
        <v>40</v>
      </c>
    </row>
    <row r="2486" spans="3:7">
      <c r="C2486" s="255" t="s">
        <v>40</v>
      </c>
      <c r="G2486" s="254" t="s">
        <v>147</v>
      </c>
    </row>
    <row r="2487" spans="3:7">
      <c r="C2487" s="254" t="s">
        <v>11</v>
      </c>
      <c r="G2487" s="255" t="s">
        <v>43</v>
      </c>
    </row>
    <row r="2488" spans="3:7">
      <c r="C2488" s="255" t="s">
        <v>43</v>
      </c>
      <c r="G2488" s="255" t="s">
        <v>41</v>
      </c>
    </row>
    <row r="2489" spans="3:7">
      <c r="C2489" s="255" t="s">
        <v>41</v>
      </c>
      <c r="G2489" s="255" t="s">
        <v>40</v>
      </c>
    </row>
    <row r="2490" spans="3:7">
      <c r="C2490" s="255" t="s">
        <v>40</v>
      </c>
      <c r="G2490" s="254" t="s">
        <v>15</v>
      </c>
    </row>
    <row r="2491" spans="3:7">
      <c r="C2491" s="254" t="s">
        <v>12</v>
      </c>
      <c r="G2491" s="255" t="s">
        <v>43</v>
      </c>
    </row>
    <row r="2492" spans="3:7">
      <c r="C2492" s="255" t="s">
        <v>43</v>
      </c>
      <c r="G2492" s="255" t="s">
        <v>41</v>
      </c>
    </row>
    <row r="2493" spans="3:7">
      <c r="C2493" s="255" t="s">
        <v>41</v>
      </c>
      <c r="G2493" s="255" t="s">
        <v>40</v>
      </c>
    </row>
    <row r="2494" spans="3:7">
      <c r="C2494" s="255" t="s">
        <v>40</v>
      </c>
      <c r="G2494" s="254" t="s">
        <v>312</v>
      </c>
    </row>
    <row r="2495" spans="3:7">
      <c r="C2495" s="254" t="s">
        <v>13</v>
      </c>
      <c r="G2495" s="255" t="s">
        <v>43</v>
      </c>
    </row>
    <row r="2496" spans="3:7">
      <c r="C2496" s="255" t="s">
        <v>43</v>
      </c>
      <c r="G2496" s="255" t="s">
        <v>41</v>
      </c>
    </row>
    <row r="2497" spans="3:7">
      <c r="C2497" s="255" t="s">
        <v>41</v>
      </c>
      <c r="G2497" s="255" t="s">
        <v>40</v>
      </c>
    </row>
    <row r="2498" spans="3:7">
      <c r="C2498" s="255" t="s">
        <v>40</v>
      </c>
      <c r="G2498" s="254" t="s">
        <v>16</v>
      </c>
    </row>
    <row r="2499" spans="3:7">
      <c r="C2499" s="254" t="s">
        <v>14</v>
      </c>
      <c r="G2499" s="255" t="s">
        <v>43</v>
      </c>
    </row>
    <row r="2500" spans="3:7">
      <c r="C2500" s="255" t="s">
        <v>43</v>
      </c>
      <c r="G2500" s="255" t="s">
        <v>41</v>
      </c>
    </row>
    <row r="2501" spans="3:7">
      <c r="C2501" s="255" t="s">
        <v>41</v>
      </c>
      <c r="G2501" s="255" t="s">
        <v>40</v>
      </c>
    </row>
    <row r="2502" spans="3:7">
      <c r="C2502" s="255" t="s">
        <v>40</v>
      </c>
      <c r="G2502" s="254" t="s">
        <v>17</v>
      </c>
    </row>
    <row r="2503" spans="3:7">
      <c r="C2503" s="254" t="s">
        <v>106</v>
      </c>
      <c r="G2503" s="255" t="s">
        <v>43</v>
      </c>
    </row>
    <row r="2504" spans="3:7">
      <c r="C2504" s="255" t="s">
        <v>43</v>
      </c>
      <c r="G2504" s="255" t="s">
        <v>41</v>
      </c>
    </row>
    <row r="2505" spans="3:7">
      <c r="C2505" s="255" t="s">
        <v>41</v>
      </c>
      <c r="G2505" s="255" t="s">
        <v>40</v>
      </c>
    </row>
    <row r="2506" spans="3:7">
      <c r="C2506" s="255" t="s">
        <v>40</v>
      </c>
      <c r="G2506" s="254" t="s">
        <v>145</v>
      </c>
    </row>
    <row r="2507" spans="3:7">
      <c r="C2507" s="235">
        <v>20</v>
      </c>
      <c r="G2507" s="255" t="s">
        <v>43</v>
      </c>
    </row>
    <row r="2508" spans="3:7">
      <c r="C2508" s="256">
        <v>42870</v>
      </c>
      <c r="G2508" s="255" t="s">
        <v>41</v>
      </c>
    </row>
    <row r="2509" spans="3:7">
      <c r="C2509" s="254" t="s">
        <v>4</v>
      </c>
      <c r="G2509" s="255" t="s">
        <v>40</v>
      </c>
    </row>
    <row r="2510" spans="3:7">
      <c r="C2510" s="255" t="s">
        <v>43</v>
      </c>
      <c r="G2510" s="254" t="s">
        <v>116</v>
      </c>
    </row>
    <row r="2511" spans="3:7">
      <c r="C2511" s="255" t="s">
        <v>41</v>
      </c>
      <c r="G2511" s="255" t="s">
        <v>43</v>
      </c>
    </row>
    <row r="2512" spans="3:7">
      <c r="C2512" s="255" t="s">
        <v>40</v>
      </c>
      <c r="G2512" s="255" t="s">
        <v>41</v>
      </c>
    </row>
    <row r="2513" spans="3:7">
      <c r="C2513" s="254" t="s">
        <v>5</v>
      </c>
      <c r="G2513" s="255" t="s">
        <v>40</v>
      </c>
    </row>
    <row r="2514" spans="3:7">
      <c r="C2514" s="255" t="s">
        <v>43</v>
      </c>
      <c r="G2514" s="254" t="s">
        <v>106</v>
      </c>
    </row>
    <row r="2515" spans="3:7">
      <c r="C2515" s="255" t="s">
        <v>41</v>
      </c>
      <c r="G2515" s="255" t="s">
        <v>43</v>
      </c>
    </row>
    <row r="2516" spans="3:7">
      <c r="C2516" s="255" t="s">
        <v>40</v>
      </c>
      <c r="G2516" s="255" t="s">
        <v>41</v>
      </c>
    </row>
    <row r="2517" spans="3:7">
      <c r="C2517" s="254" t="s">
        <v>6</v>
      </c>
      <c r="G2517" s="255" t="s">
        <v>40</v>
      </c>
    </row>
    <row r="2518" spans="3:7">
      <c r="C2518" s="255" t="s">
        <v>43</v>
      </c>
      <c r="G2518" s="231">
        <v>2021</v>
      </c>
    </row>
    <row r="2519" spans="3:7">
      <c r="C2519" s="255" t="s">
        <v>41</v>
      </c>
      <c r="G2519" s="254" t="s">
        <v>115</v>
      </c>
    </row>
    <row r="2520" spans="3:7">
      <c r="C2520" s="255" t="s">
        <v>40</v>
      </c>
      <c r="G2520" s="255" t="s">
        <v>43</v>
      </c>
    </row>
    <row r="2521" spans="3:7">
      <c r="C2521" s="254" t="s">
        <v>7</v>
      </c>
      <c r="G2521" s="255" t="s">
        <v>41</v>
      </c>
    </row>
    <row r="2522" spans="3:7">
      <c r="C2522" s="255" t="s">
        <v>43</v>
      </c>
      <c r="G2522" s="255" t="s">
        <v>40</v>
      </c>
    </row>
    <row r="2523" spans="3:7">
      <c r="C2523" s="255" t="s">
        <v>41</v>
      </c>
      <c r="G2523" s="254" t="s">
        <v>146</v>
      </c>
    </row>
    <row r="2524" spans="3:7">
      <c r="C2524" s="255" t="s">
        <v>40</v>
      </c>
      <c r="G2524" s="255" t="s">
        <v>43</v>
      </c>
    </row>
    <row r="2525" spans="3:7">
      <c r="C2525" s="254" t="s">
        <v>8</v>
      </c>
      <c r="G2525" s="255" t="s">
        <v>41</v>
      </c>
    </row>
    <row r="2526" spans="3:7">
      <c r="C2526" s="255" t="s">
        <v>43</v>
      </c>
      <c r="G2526" s="255" t="s">
        <v>40</v>
      </c>
    </row>
    <row r="2527" spans="3:7">
      <c r="C2527" s="255" t="s">
        <v>41</v>
      </c>
      <c r="G2527" s="254" t="s">
        <v>147</v>
      </c>
    </row>
    <row r="2528" spans="3:7">
      <c r="C2528" s="255" t="s">
        <v>40</v>
      </c>
      <c r="G2528" s="255" t="s">
        <v>43</v>
      </c>
    </row>
    <row r="2529" spans="3:7">
      <c r="C2529" s="254" t="s">
        <v>312</v>
      </c>
      <c r="G2529" s="255" t="s">
        <v>41</v>
      </c>
    </row>
    <row r="2530" spans="3:7">
      <c r="C2530" s="255" t="s">
        <v>43</v>
      </c>
      <c r="G2530" s="255" t="s">
        <v>40</v>
      </c>
    </row>
    <row r="2531" spans="3:7">
      <c r="C2531" s="255" t="s">
        <v>41</v>
      </c>
      <c r="G2531" s="254" t="s">
        <v>15</v>
      </c>
    </row>
    <row r="2532" spans="3:7">
      <c r="C2532" s="255" t="s">
        <v>40</v>
      </c>
      <c r="G2532" s="255" t="s">
        <v>43</v>
      </c>
    </row>
    <row r="2533" spans="3:7">
      <c r="C2533" s="254" t="s">
        <v>9</v>
      </c>
      <c r="G2533" s="255" t="s">
        <v>41</v>
      </c>
    </row>
    <row r="2534" spans="3:7">
      <c r="C2534" s="255" t="s">
        <v>43</v>
      </c>
      <c r="G2534" s="255" t="s">
        <v>40</v>
      </c>
    </row>
    <row r="2535" spans="3:7">
      <c r="C2535" s="255" t="s">
        <v>41</v>
      </c>
      <c r="G2535" s="254" t="s">
        <v>312</v>
      </c>
    </row>
    <row r="2536" spans="3:7">
      <c r="C2536" s="255" t="s">
        <v>40</v>
      </c>
      <c r="G2536" s="255" t="s">
        <v>43</v>
      </c>
    </row>
    <row r="2537" spans="3:7">
      <c r="C2537" s="254" t="s">
        <v>10</v>
      </c>
      <c r="G2537" s="255" t="s">
        <v>41</v>
      </c>
    </row>
    <row r="2538" spans="3:7">
      <c r="C2538" s="255" t="s">
        <v>43</v>
      </c>
      <c r="G2538" s="255" t="s">
        <v>40</v>
      </c>
    </row>
    <row r="2539" spans="3:7">
      <c r="C2539" s="255" t="s">
        <v>41</v>
      </c>
      <c r="G2539" s="254" t="s">
        <v>16</v>
      </c>
    </row>
    <row r="2540" spans="3:7">
      <c r="C2540" s="255" t="s">
        <v>40</v>
      </c>
      <c r="G2540" s="255" t="s">
        <v>43</v>
      </c>
    </row>
    <row r="2541" spans="3:7">
      <c r="C2541" s="254" t="s">
        <v>11</v>
      </c>
      <c r="G2541" s="255" t="s">
        <v>41</v>
      </c>
    </row>
    <row r="2542" spans="3:7">
      <c r="C2542" s="255" t="s">
        <v>43</v>
      </c>
      <c r="G2542" s="255" t="s">
        <v>40</v>
      </c>
    </row>
    <row r="2543" spans="3:7">
      <c r="C2543" s="255" t="s">
        <v>41</v>
      </c>
      <c r="G2543" s="254" t="s">
        <v>17</v>
      </c>
    </row>
    <row r="2544" spans="3:7">
      <c r="C2544" s="255" t="s">
        <v>40</v>
      </c>
      <c r="G2544" s="255" t="s">
        <v>43</v>
      </c>
    </row>
    <row r="2545" spans="3:7">
      <c r="C2545" s="254" t="s">
        <v>12</v>
      </c>
      <c r="G2545" s="255" t="s">
        <v>41</v>
      </c>
    </row>
    <row r="2546" spans="3:7">
      <c r="C2546" s="255" t="s">
        <v>43</v>
      </c>
      <c r="G2546" s="255" t="s">
        <v>40</v>
      </c>
    </row>
    <row r="2547" spans="3:7">
      <c r="C2547" s="255" t="s">
        <v>41</v>
      </c>
      <c r="G2547" s="254" t="s">
        <v>145</v>
      </c>
    </row>
    <row r="2548" spans="3:7">
      <c r="C2548" s="255" t="s">
        <v>40</v>
      </c>
      <c r="G2548" s="255" t="s">
        <v>43</v>
      </c>
    </row>
    <row r="2549" spans="3:7">
      <c r="C2549" s="254" t="s">
        <v>13</v>
      </c>
      <c r="G2549" s="255" t="s">
        <v>41</v>
      </c>
    </row>
    <row r="2550" spans="3:7">
      <c r="C2550" s="255" t="s">
        <v>43</v>
      </c>
      <c r="G2550" s="255" t="s">
        <v>40</v>
      </c>
    </row>
    <row r="2551" spans="3:7">
      <c r="C2551" s="255" t="s">
        <v>41</v>
      </c>
      <c r="G2551" s="254" t="s">
        <v>116</v>
      </c>
    </row>
    <row r="2552" spans="3:7">
      <c r="C2552" s="255" t="s">
        <v>40</v>
      </c>
      <c r="G2552" s="255" t="s">
        <v>43</v>
      </c>
    </row>
    <row r="2553" spans="3:7">
      <c r="C2553" s="254" t="s">
        <v>14</v>
      </c>
      <c r="G2553" s="255" t="s">
        <v>41</v>
      </c>
    </row>
    <row r="2554" spans="3:7">
      <c r="C2554" s="255" t="s">
        <v>43</v>
      </c>
      <c r="G2554" s="255" t="s">
        <v>40</v>
      </c>
    </row>
    <row r="2555" spans="3:7">
      <c r="C2555" s="255" t="s">
        <v>41</v>
      </c>
      <c r="G2555" s="254" t="s">
        <v>106</v>
      </c>
    </row>
    <row r="2556" spans="3:7">
      <c r="C2556" s="255" t="s">
        <v>40</v>
      </c>
      <c r="G2556" s="255" t="s">
        <v>43</v>
      </c>
    </row>
    <row r="2557" spans="3:7">
      <c r="C2557" s="254" t="s">
        <v>106</v>
      </c>
      <c r="G2557" s="255" t="s">
        <v>41</v>
      </c>
    </row>
    <row r="2558" spans="3:7">
      <c r="C2558" s="255" t="s">
        <v>43</v>
      </c>
      <c r="G2558" s="255" t="s">
        <v>40</v>
      </c>
    </row>
    <row r="2559" spans="3:7">
      <c r="C2559" s="255" t="s">
        <v>41</v>
      </c>
      <c r="G2559" s="231">
        <v>2022</v>
      </c>
    </row>
    <row r="2560" spans="3:7">
      <c r="C2560" s="255" t="s">
        <v>40</v>
      </c>
      <c r="G2560" s="254" t="s">
        <v>115</v>
      </c>
    </row>
    <row r="2561" spans="3:7">
      <c r="C2561" s="256">
        <v>42871</v>
      </c>
      <c r="G2561" s="255" t="s">
        <v>43</v>
      </c>
    </row>
    <row r="2562" spans="3:7">
      <c r="C2562" s="254" t="s">
        <v>4</v>
      </c>
      <c r="G2562" s="255" t="s">
        <v>41</v>
      </c>
    </row>
    <row r="2563" spans="3:7">
      <c r="C2563" s="255" t="s">
        <v>43</v>
      </c>
      <c r="G2563" s="255" t="s">
        <v>40</v>
      </c>
    </row>
    <row r="2564" spans="3:7">
      <c r="C2564" s="255" t="s">
        <v>41</v>
      </c>
      <c r="G2564" s="254" t="s">
        <v>146</v>
      </c>
    </row>
    <row r="2565" spans="3:7">
      <c r="C2565" s="255" t="s">
        <v>40</v>
      </c>
      <c r="G2565" s="255" t="s">
        <v>43</v>
      </c>
    </row>
    <row r="2566" spans="3:7">
      <c r="C2566" s="254" t="s">
        <v>5</v>
      </c>
      <c r="G2566" s="255" t="s">
        <v>41</v>
      </c>
    </row>
    <row r="2567" spans="3:7">
      <c r="C2567" s="255" t="s">
        <v>43</v>
      </c>
      <c r="G2567" s="255" t="s">
        <v>40</v>
      </c>
    </row>
    <row r="2568" spans="3:7">
      <c r="C2568" s="255" t="s">
        <v>41</v>
      </c>
      <c r="G2568" s="254" t="s">
        <v>147</v>
      </c>
    </row>
    <row r="2569" spans="3:7">
      <c r="C2569" s="255" t="s">
        <v>40</v>
      </c>
      <c r="G2569" s="255" t="s">
        <v>43</v>
      </c>
    </row>
    <row r="2570" spans="3:7">
      <c r="C2570" s="254" t="s">
        <v>6</v>
      </c>
      <c r="G2570" s="255" t="s">
        <v>41</v>
      </c>
    </row>
    <row r="2571" spans="3:7">
      <c r="C2571" s="255" t="s">
        <v>43</v>
      </c>
      <c r="G2571" s="255" t="s">
        <v>40</v>
      </c>
    </row>
    <row r="2572" spans="3:7">
      <c r="C2572" s="255" t="s">
        <v>41</v>
      </c>
      <c r="G2572" s="254" t="s">
        <v>15</v>
      </c>
    </row>
    <row r="2573" spans="3:7">
      <c r="C2573" s="255" t="s">
        <v>40</v>
      </c>
      <c r="G2573" s="255" t="s">
        <v>43</v>
      </c>
    </row>
    <row r="2574" spans="3:7">
      <c r="C2574" s="254" t="s">
        <v>7</v>
      </c>
      <c r="G2574" s="255" t="s">
        <v>41</v>
      </c>
    </row>
    <row r="2575" spans="3:7">
      <c r="C2575" s="255" t="s">
        <v>43</v>
      </c>
      <c r="G2575" s="255" t="s">
        <v>40</v>
      </c>
    </row>
    <row r="2576" spans="3:7">
      <c r="C2576" s="255" t="s">
        <v>41</v>
      </c>
      <c r="G2576" s="254" t="s">
        <v>312</v>
      </c>
    </row>
    <row r="2577" spans="3:7">
      <c r="C2577" s="255" t="s">
        <v>40</v>
      </c>
      <c r="G2577" s="255" t="s">
        <v>43</v>
      </c>
    </row>
    <row r="2578" spans="3:7">
      <c r="C2578" s="254" t="s">
        <v>8</v>
      </c>
      <c r="G2578" s="255" t="s">
        <v>41</v>
      </c>
    </row>
    <row r="2579" spans="3:7">
      <c r="C2579" s="255" t="s">
        <v>43</v>
      </c>
      <c r="G2579" s="255" t="s">
        <v>40</v>
      </c>
    </row>
    <row r="2580" spans="3:7">
      <c r="C2580" s="255" t="s">
        <v>41</v>
      </c>
      <c r="G2580" s="254" t="s">
        <v>16</v>
      </c>
    </row>
    <row r="2581" spans="3:7">
      <c r="C2581" s="255" t="s">
        <v>40</v>
      </c>
      <c r="G2581" s="255" t="s">
        <v>43</v>
      </c>
    </row>
    <row r="2582" spans="3:7">
      <c r="C2582" s="254" t="s">
        <v>312</v>
      </c>
      <c r="G2582" s="255" t="s">
        <v>41</v>
      </c>
    </row>
    <row r="2583" spans="3:7">
      <c r="C2583" s="255" t="s">
        <v>43</v>
      </c>
      <c r="G2583" s="255" t="s">
        <v>40</v>
      </c>
    </row>
    <row r="2584" spans="3:7">
      <c r="C2584" s="255" t="s">
        <v>41</v>
      </c>
      <c r="G2584" s="254" t="s">
        <v>17</v>
      </c>
    </row>
    <row r="2585" spans="3:7">
      <c r="C2585" s="255" t="s">
        <v>40</v>
      </c>
      <c r="G2585" s="255" t="s">
        <v>43</v>
      </c>
    </row>
    <row r="2586" spans="3:7">
      <c r="C2586" s="254" t="s">
        <v>9</v>
      </c>
      <c r="G2586" s="255" t="s">
        <v>41</v>
      </c>
    </row>
    <row r="2587" spans="3:7">
      <c r="C2587" s="255" t="s">
        <v>43</v>
      </c>
      <c r="G2587" s="255" t="s">
        <v>40</v>
      </c>
    </row>
    <row r="2588" spans="3:7">
      <c r="C2588" s="255" t="s">
        <v>41</v>
      </c>
      <c r="G2588" s="254" t="s">
        <v>145</v>
      </c>
    </row>
    <row r="2589" spans="3:7">
      <c r="C2589" s="255" t="s">
        <v>40</v>
      </c>
      <c r="G2589" s="255" t="s">
        <v>43</v>
      </c>
    </row>
    <row r="2590" spans="3:7">
      <c r="C2590" s="254" t="s">
        <v>10</v>
      </c>
      <c r="G2590" s="255" t="s">
        <v>41</v>
      </c>
    </row>
    <row r="2591" spans="3:7">
      <c r="C2591" s="255" t="s">
        <v>43</v>
      </c>
      <c r="G2591" s="255" t="s">
        <v>40</v>
      </c>
    </row>
    <row r="2592" spans="3:7">
      <c r="C2592" s="255" t="s">
        <v>41</v>
      </c>
      <c r="G2592" s="254" t="s">
        <v>116</v>
      </c>
    </row>
    <row r="2593" spans="3:7">
      <c r="C2593" s="255" t="s">
        <v>40</v>
      </c>
      <c r="G2593" s="255" t="s">
        <v>43</v>
      </c>
    </row>
    <row r="2594" spans="3:7">
      <c r="C2594" s="254" t="s">
        <v>11</v>
      </c>
      <c r="G2594" s="255" t="s">
        <v>41</v>
      </c>
    </row>
    <row r="2595" spans="3:7">
      <c r="C2595" s="255" t="s">
        <v>43</v>
      </c>
      <c r="G2595" s="255" t="s">
        <v>40</v>
      </c>
    </row>
    <row r="2596" spans="3:7">
      <c r="C2596" s="255" t="s">
        <v>41</v>
      </c>
      <c r="G2596" s="254" t="s">
        <v>106</v>
      </c>
    </row>
    <row r="2597" spans="3:7">
      <c r="C2597" s="255" t="s">
        <v>40</v>
      </c>
      <c r="G2597" s="255" t="s">
        <v>43</v>
      </c>
    </row>
    <row r="2598" spans="3:7">
      <c r="C2598" s="254" t="s">
        <v>12</v>
      </c>
      <c r="G2598" s="255" t="s">
        <v>41</v>
      </c>
    </row>
    <row r="2599" spans="3:7">
      <c r="C2599" s="255" t="s">
        <v>43</v>
      </c>
      <c r="G2599" s="255" t="s">
        <v>40</v>
      </c>
    </row>
    <row r="2600" spans="3:7">
      <c r="C2600" s="255" t="s">
        <v>41</v>
      </c>
      <c r="G2600" s="231" t="s">
        <v>90</v>
      </c>
    </row>
    <row r="2601" spans="3:7">
      <c r="C2601" s="255" t="s">
        <v>40</v>
      </c>
    </row>
    <row r="2602" spans="3:7">
      <c r="C2602" s="254" t="s">
        <v>13</v>
      </c>
    </row>
    <row r="2603" spans="3:7">
      <c r="C2603" s="255" t="s">
        <v>43</v>
      </c>
    </row>
    <row r="2604" spans="3:7">
      <c r="C2604" s="255" t="s">
        <v>41</v>
      </c>
    </row>
    <row r="2605" spans="3:7">
      <c r="C2605" s="255" t="s">
        <v>40</v>
      </c>
    </row>
    <row r="2606" spans="3:7">
      <c r="C2606" s="254" t="s">
        <v>14</v>
      </c>
    </row>
    <row r="2607" spans="3:7">
      <c r="C2607" s="255" t="s">
        <v>43</v>
      </c>
    </row>
    <row r="2608" spans="3:7">
      <c r="C2608" s="255" t="s">
        <v>41</v>
      </c>
    </row>
    <row r="2609" spans="3:3">
      <c r="C2609" s="255" t="s">
        <v>40</v>
      </c>
    </row>
    <row r="2610" spans="3:3">
      <c r="C2610" s="254" t="s">
        <v>106</v>
      </c>
    </row>
    <row r="2611" spans="3:3">
      <c r="C2611" s="255" t="s">
        <v>43</v>
      </c>
    </row>
    <row r="2612" spans="3:3">
      <c r="C2612" s="255" t="s">
        <v>41</v>
      </c>
    </row>
    <row r="2613" spans="3:3">
      <c r="C2613" s="255" t="s">
        <v>40</v>
      </c>
    </row>
    <row r="2614" spans="3:3">
      <c r="C2614" s="256">
        <v>42872</v>
      </c>
    </row>
    <row r="2615" spans="3:3">
      <c r="C2615" s="254" t="s">
        <v>4</v>
      </c>
    </row>
    <row r="2616" spans="3:3">
      <c r="C2616" s="255" t="s">
        <v>43</v>
      </c>
    </row>
    <row r="2617" spans="3:3">
      <c r="C2617" s="255" t="s">
        <v>41</v>
      </c>
    </row>
    <row r="2618" spans="3:3">
      <c r="C2618" s="255" t="s">
        <v>40</v>
      </c>
    </row>
    <row r="2619" spans="3:3">
      <c r="C2619" s="254" t="s">
        <v>5</v>
      </c>
    </row>
    <row r="2620" spans="3:3">
      <c r="C2620" s="255" t="s">
        <v>43</v>
      </c>
    </row>
    <row r="2621" spans="3:3">
      <c r="C2621" s="255" t="s">
        <v>41</v>
      </c>
    </row>
    <row r="2622" spans="3:3">
      <c r="C2622" s="255" t="s">
        <v>40</v>
      </c>
    </row>
    <row r="2623" spans="3:3">
      <c r="C2623" s="254" t="s">
        <v>6</v>
      </c>
    </row>
    <row r="2624" spans="3:3">
      <c r="C2624" s="255" t="s">
        <v>43</v>
      </c>
    </row>
    <row r="2625" spans="3:3">
      <c r="C2625" s="255" t="s">
        <v>41</v>
      </c>
    </row>
    <row r="2626" spans="3:3">
      <c r="C2626" s="255" t="s">
        <v>40</v>
      </c>
    </row>
    <row r="2627" spans="3:3">
      <c r="C2627" s="254" t="s">
        <v>7</v>
      </c>
    </row>
    <row r="2628" spans="3:3">
      <c r="C2628" s="255" t="s">
        <v>43</v>
      </c>
    </row>
    <row r="2629" spans="3:3">
      <c r="C2629" s="255" t="s">
        <v>41</v>
      </c>
    </row>
    <row r="2630" spans="3:3">
      <c r="C2630" s="255" t="s">
        <v>40</v>
      </c>
    </row>
    <row r="2631" spans="3:3">
      <c r="C2631" s="254" t="s">
        <v>8</v>
      </c>
    </row>
    <row r="2632" spans="3:3">
      <c r="C2632" s="255" t="s">
        <v>43</v>
      </c>
    </row>
    <row r="2633" spans="3:3">
      <c r="C2633" s="255" t="s">
        <v>41</v>
      </c>
    </row>
    <row r="2634" spans="3:3">
      <c r="C2634" s="255" t="s">
        <v>40</v>
      </c>
    </row>
    <row r="2635" spans="3:3">
      <c r="C2635" s="254" t="s">
        <v>312</v>
      </c>
    </row>
    <row r="2636" spans="3:3">
      <c r="C2636" s="255" t="s">
        <v>43</v>
      </c>
    </row>
    <row r="2637" spans="3:3">
      <c r="C2637" s="255" t="s">
        <v>41</v>
      </c>
    </row>
    <row r="2638" spans="3:3">
      <c r="C2638" s="255" t="s">
        <v>40</v>
      </c>
    </row>
    <row r="2639" spans="3:3">
      <c r="C2639" s="254" t="s">
        <v>9</v>
      </c>
    </row>
    <row r="2640" spans="3:3">
      <c r="C2640" s="255" t="s">
        <v>43</v>
      </c>
    </row>
    <row r="2641" spans="3:3">
      <c r="C2641" s="255" t="s">
        <v>41</v>
      </c>
    </row>
    <row r="2642" spans="3:3">
      <c r="C2642" s="255" t="s">
        <v>40</v>
      </c>
    </row>
    <row r="2643" spans="3:3">
      <c r="C2643" s="254" t="s">
        <v>10</v>
      </c>
    </row>
    <row r="2644" spans="3:3">
      <c r="C2644" s="255" t="s">
        <v>43</v>
      </c>
    </row>
    <row r="2645" spans="3:3">
      <c r="C2645" s="255" t="s">
        <v>41</v>
      </c>
    </row>
    <row r="2646" spans="3:3">
      <c r="C2646" s="255" t="s">
        <v>40</v>
      </c>
    </row>
    <row r="2647" spans="3:3">
      <c r="C2647" s="254" t="s">
        <v>11</v>
      </c>
    </row>
    <row r="2648" spans="3:3">
      <c r="C2648" s="255" t="s">
        <v>43</v>
      </c>
    </row>
    <row r="2649" spans="3:3">
      <c r="C2649" s="255" t="s">
        <v>41</v>
      </c>
    </row>
    <row r="2650" spans="3:3">
      <c r="C2650" s="255" t="s">
        <v>40</v>
      </c>
    </row>
    <row r="2651" spans="3:3">
      <c r="C2651" s="254" t="s">
        <v>12</v>
      </c>
    </row>
    <row r="2652" spans="3:3">
      <c r="C2652" s="255" t="s">
        <v>43</v>
      </c>
    </row>
    <row r="2653" spans="3:3">
      <c r="C2653" s="255" t="s">
        <v>41</v>
      </c>
    </row>
    <row r="2654" spans="3:3">
      <c r="C2654" s="255" t="s">
        <v>40</v>
      </c>
    </row>
    <row r="2655" spans="3:3">
      <c r="C2655" s="254" t="s">
        <v>13</v>
      </c>
    </row>
    <row r="2656" spans="3:3">
      <c r="C2656" s="255" t="s">
        <v>43</v>
      </c>
    </row>
    <row r="2657" spans="3:3">
      <c r="C2657" s="255" t="s">
        <v>41</v>
      </c>
    </row>
    <row r="2658" spans="3:3">
      <c r="C2658" s="255" t="s">
        <v>40</v>
      </c>
    </row>
    <row r="2659" spans="3:3">
      <c r="C2659" s="254" t="s">
        <v>14</v>
      </c>
    </row>
    <row r="2660" spans="3:3">
      <c r="C2660" s="255" t="s">
        <v>43</v>
      </c>
    </row>
    <row r="2661" spans="3:3">
      <c r="C2661" s="255" t="s">
        <v>41</v>
      </c>
    </row>
    <row r="2662" spans="3:3">
      <c r="C2662" s="255" t="s">
        <v>40</v>
      </c>
    </row>
    <row r="2663" spans="3:3">
      <c r="C2663" s="254" t="s">
        <v>106</v>
      </c>
    </row>
    <row r="2664" spans="3:3">
      <c r="C2664" s="255" t="s">
        <v>43</v>
      </c>
    </row>
    <row r="2665" spans="3:3">
      <c r="C2665" s="255" t="s">
        <v>41</v>
      </c>
    </row>
    <row r="2666" spans="3:3">
      <c r="C2666" s="255" t="s">
        <v>40</v>
      </c>
    </row>
    <row r="2667" spans="3:3">
      <c r="C2667" s="256">
        <v>42873</v>
      </c>
    </row>
    <row r="2668" spans="3:3">
      <c r="C2668" s="254" t="s">
        <v>4</v>
      </c>
    </row>
    <row r="2669" spans="3:3">
      <c r="C2669" s="255" t="s">
        <v>43</v>
      </c>
    </row>
    <row r="2670" spans="3:3">
      <c r="C2670" s="255" t="s">
        <v>41</v>
      </c>
    </row>
    <row r="2671" spans="3:3">
      <c r="C2671" s="255" t="s">
        <v>40</v>
      </c>
    </row>
    <row r="2672" spans="3:3">
      <c r="C2672" s="254" t="s">
        <v>5</v>
      </c>
    </row>
    <row r="2673" spans="3:3">
      <c r="C2673" s="255" t="s">
        <v>43</v>
      </c>
    </row>
    <row r="2674" spans="3:3">
      <c r="C2674" s="255" t="s">
        <v>41</v>
      </c>
    </row>
    <row r="2675" spans="3:3">
      <c r="C2675" s="255" t="s">
        <v>40</v>
      </c>
    </row>
    <row r="2676" spans="3:3">
      <c r="C2676" s="254" t="s">
        <v>6</v>
      </c>
    </row>
    <row r="2677" spans="3:3">
      <c r="C2677" s="255" t="s">
        <v>43</v>
      </c>
    </row>
    <row r="2678" spans="3:3">
      <c r="C2678" s="255" t="s">
        <v>41</v>
      </c>
    </row>
    <row r="2679" spans="3:3">
      <c r="C2679" s="255" t="s">
        <v>40</v>
      </c>
    </row>
    <row r="2680" spans="3:3">
      <c r="C2680" s="254" t="s">
        <v>7</v>
      </c>
    </row>
    <row r="2681" spans="3:3">
      <c r="C2681" s="255" t="s">
        <v>43</v>
      </c>
    </row>
    <row r="2682" spans="3:3">
      <c r="C2682" s="255" t="s">
        <v>41</v>
      </c>
    </row>
    <row r="2683" spans="3:3">
      <c r="C2683" s="255" t="s">
        <v>40</v>
      </c>
    </row>
    <row r="2684" spans="3:3">
      <c r="C2684" s="254" t="s">
        <v>8</v>
      </c>
    </row>
    <row r="2685" spans="3:3">
      <c r="C2685" s="255" t="s">
        <v>43</v>
      </c>
    </row>
    <row r="2686" spans="3:3">
      <c r="C2686" s="255" t="s">
        <v>41</v>
      </c>
    </row>
    <row r="2687" spans="3:3">
      <c r="C2687" s="255" t="s">
        <v>40</v>
      </c>
    </row>
    <row r="2688" spans="3:3">
      <c r="C2688" s="254" t="s">
        <v>312</v>
      </c>
    </row>
    <row r="2689" spans="3:3">
      <c r="C2689" s="255" t="s">
        <v>43</v>
      </c>
    </row>
    <row r="2690" spans="3:3">
      <c r="C2690" s="255" t="s">
        <v>41</v>
      </c>
    </row>
    <row r="2691" spans="3:3">
      <c r="C2691" s="255" t="s">
        <v>40</v>
      </c>
    </row>
    <row r="2692" spans="3:3">
      <c r="C2692" s="254" t="s">
        <v>9</v>
      </c>
    </row>
    <row r="2693" spans="3:3">
      <c r="C2693" s="255" t="s">
        <v>43</v>
      </c>
    </row>
    <row r="2694" spans="3:3">
      <c r="C2694" s="255" t="s">
        <v>41</v>
      </c>
    </row>
    <row r="2695" spans="3:3">
      <c r="C2695" s="255" t="s">
        <v>40</v>
      </c>
    </row>
    <row r="2696" spans="3:3">
      <c r="C2696" s="254" t="s">
        <v>10</v>
      </c>
    </row>
    <row r="2697" spans="3:3">
      <c r="C2697" s="255" t="s">
        <v>43</v>
      </c>
    </row>
    <row r="2698" spans="3:3">
      <c r="C2698" s="255" t="s">
        <v>41</v>
      </c>
    </row>
    <row r="2699" spans="3:3">
      <c r="C2699" s="255" t="s">
        <v>40</v>
      </c>
    </row>
    <row r="2700" spans="3:3">
      <c r="C2700" s="254" t="s">
        <v>11</v>
      </c>
    </row>
    <row r="2701" spans="3:3">
      <c r="C2701" s="255" t="s">
        <v>43</v>
      </c>
    </row>
    <row r="2702" spans="3:3">
      <c r="C2702" s="255" t="s">
        <v>41</v>
      </c>
    </row>
    <row r="2703" spans="3:3">
      <c r="C2703" s="255" t="s">
        <v>40</v>
      </c>
    </row>
    <row r="2704" spans="3:3">
      <c r="C2704" s="254" t="s">
        <v>12</v>
      </c>
    </row>
    <row r="2705" spans="3:3">
      <c r="C2705" s="255" t="s">
        <v>43</v>
      </c>
    </row>
    <row r="2706" spans="3:3">
      <c r="C2706" s="255" t="s">
        <v>41</v>
      </c>
    </row>
    <row r="2707" spans="3:3">
      <c r="C2707" s="255" t="s">
        <v>40</v>
      </c>
    </row>
    <row r="2708" spans="3:3">
      <c r="C2708" s="254" t="s">
        <v>13</v>
      </c>
    </row>
    <row r="2709" spans="3:3">
      <c r="C2709" s="255" t="s">
        <v>43</v>
      </c>
    </row>
    <row r="2710" spans="3:3">
      <c r="C2710" s="255" t="s">
        <v>41</v>
      </c>
    </row>
    <row r="2711" spans="3:3">
      <c r="C2711" s="255" t="s">
        <v>40</v>
      </c>
    </row>
    <row r="2712" spans="3:3">
      <c r="C2712" s="254" t="s">
        <v>14</v>
      </c>
    </row>
    <row r="2713" spans="3:3">
      <c r="C2713" s="255" t="s">
        <v>43</v>
      </c>
    </row>
    <row r="2714" spans="3:3">
      <c r="C2714" s="255" t="s">
        <v>41</v>
      </c>
    </row>
    <row r="2715" spans="3:3">
      <c r="C2715" s="255" t="s">
        <v>40</v>
      </c>
    </row>
    <row r="2716" spans="3:3">
      <c r="C2716" s="254" t="s">
        <v>106</v>
      </c>
    </row>
    <row r="2717" spans="3:3">
      <c r="C2717" s="255" t="s">
        <v>43</v>
      </c>
    </row>
    <row r="2718" spans="3:3">
      <c r="C2718" s="255" t="s">
        <v>41</v>
      </c>
    </row>
    <row r="2719" spans="3:3">
      <c r="C2719" s="255" t="s">
        <v>40</v>
      </c>
    </row>
    <row r="2720" spans="3:3">
      <c r="C2720" s="256">
        <v>42874</v>
      </c>
    </row>
    <row r="2721" spans="3:3">
      <c r="C2721" s="254" t="s">
        <v>4</v>
      </c>
    </row>
    <row r="2722" spans="3:3">
      <c r="C2722" s="255" t="s">
        <v>43</v>
      </c>
    </row>
    <row r="2723" spans="3:3">
      <c r="C2723" s="255" t="s">
        <v>41</v>
      </c>
    </row>
    <row r="2724" spans="3:3">
      <c r="C2724" s="255" t="s">
        <v>40</v>
      </c>
    </row>
    <row r="2725" spans="3:3">
      <c r="C2725" s="254" t="s">
        <v>5</v>
      </c>
    </row>
    <row r="2726" spans="3:3">
      <c r="C2726" s="255" t="s">
        <v>43</v>
      </c>
    </row>
    <row r="2727" spans="3:3">
      <c r="C2727" s="255" t="s">
        <v>41</v>
      </c>
    </row>
    <row r="2728" spans="3:3">
      <c r="C2728" s="255" t="s">
        <v>40</v>
      </c>
    </row>
    <row r="2729" spans="3:3">
      <c r="C2729" s="254" t="s">
        <v>6</v>
      </c>
    </row>
    <row r="2730" spans="3:3">
      <c r="C2730" s="255" t="s">
        <v>43</v>
      </c>
    </row>
    <row r="2731" spans="3:3">
      <c r="C2731" s="255" t="s">
        <v>41</v>
      </c>
    </row>
    <row r="2732" spans="3:3">
      <c r="C2732" s="255" t="s">
        <v>40</v>
      </c>
    </row>
    <row r="2733" spans="3:3">
      <c r="C2733" s="254" t="s">
        <v>7</v>
      </c>
    </row>
    <row r="2734" spans="3:3">
      <c r="C2734" s="255" t="s">
        <v>43</v>
      </c>
    </row>
    <row r="2735" spans="3:3">
      <c r="C2735" s="255" t="s">
        <v>41</v>
      </c>
    </row>
    <row r="2736" spans="3:3">
      <c r="C2736" s="255" t="s">
        <v>40</v>
      </c>
    </row>
    <row r="2737" spans="3:3">
      <c r="C2737" s="254" t="s">
        <v>8</v>
      </c>
    </row>
    <row r="2738" spans="3:3">
      <c r="C2738" s="255" t="s">
        <v>43</v>
      </c>
    </row>
    <row r="2739" spans="3:3">
      <c r="C2739" s="255" t="s">
        <v>41</v>
      </c>
    </row>
    <row r="2740" spans="3:3">
      <c r="C2740" s="255" t="s">
        <v>40</v>
      </c>
    </row>
    <row r="2741" spans="3:3">
      <c r="C2741" s="254" t="s">
        <v>312</v>
      </c>
    </row>
    <row r="2742" spans="3:3">
      <c r="C2742" s="255" t="s">
        <v>43</v>
      </c>
    </row>
    <row r="2743" spans="3:3">
      <c r="C2743" s="255" t="s">
        <v>41</v>
      </c>
    </row>
    <row r="2744" spans="3:3">
      <c r="C2744" s="255" t="s">
        <v>40</v>
      </c>
    </row>
    <row r="2745" spans="3:3">
      <c r="C2745" s="254" t="s">
        <v>9</v>
      </c>
    </row>
    <row r="2746" spans="3:3">
      <c r="C2746" s="255" t="s">
        <v>43</v>
      </c>
    </row>
    <row r="2747" spans="3:3">
      <c r="C2747" s="255" t="s">
        <v>41</v>
      </c>
    </row>
    <row r="2748" spans="3:3">
      <c r="C2748" s="255" t="s">
        <v>40</v>
      </c>
    </row>
    <row r="2749" spans="3:3">
      <c r="C2749" s="254" t="s">
        <v>10</v>
      </c>
    </row>
    <row r="2750" spans="3:3">
      <c r="C2750" s="255" t="s">
        <v>43</v>
      </c>
    </row>
    <row r="2751" spans="3:3">
      <c r="C2751" s="255" t="s">
        <v>41</v>
      </c>
    </row>
    <row r="2752" spans="3:3">
      <c r="C2752" s="255" t="s">
        <v>40</v>
      </c>
    </row>
    <row r="2753" spans="3:3">
      <c r="C2753" s="254" t="s">
        <v>11</v>
      </c>
    </row>
    <row r="2754" spans="3:3">
      <c r="C2754" s="255" t="s">
        <v>43</v>
      </c>
    </row>
    <row r="2755" spans="3:3">
      <c r="C2755" s="255" t="s">
        <v>41</v>
      </c>
    </row>
    <row r="2756" spans="3:3">
      <c r="C2756" s="255" t="s">
        <v>40</v>
      </c>
    </row>
    <row r="2757" spans="3:3">
      <c r="C2757" s="254" t="s">
        <v>12</v>
      </c>
    </row>
    <row r="2758" spans="3:3">
      <c r="C2758" s="255" t="s">
        <v>43</v>
      </c>
    </row>
    <row r="2759" spans="3:3">
      <c r="C2759" s="255" t="s">
        <v>41</v>
      </c>
    </row>
    <row r="2760" spans="3:3">
      <c r="C2760" s="255" t="s">
        <v>40</v>
      </c>
    </row>
    <row r="2761" spans="3:3">
      <c r="C2761" s="254" t="s">
        <v>13</v>
      </c>
    </row>
    <row r="2762" spans="3:3">
      <c r="C2762" s="255" t="s">
        <v>43</v>
      </c>
    </row>
    <row r="2763" spans="3:3">
      <c r="C2763" s="255" t="s">
        <v>41</v>
      </c>
    </row>
    <row r="2764" spans="3:3">
      <c r="C2764" s="255" t="s">
        <v>40</v>
      </c>
    </row>
    <row r="2765" spans="3:3">
      <c r="C2765" s="254" t="s">
        <v>14</v>
      </c>
    </row>
    <row r="2766" spans="3:3">
      <c r="C2766" s="255" t="s">
        <v>43</v>
      </c>
    </row>
    <row r="2767" spans="3:3">
      <c r="C2767" s="255" t="s">
        <v>41</v>
      </c>
    </row>
    <row r="2768" spans="3:3">
      <c r="C2768" s="255" t="s">
        <v>40</v>
      </c>
    </row>
    <row r="2769" spans="3:3">
      <c r="C2769" s="254" t="s">
        <v>106</v>
      </c>
    </row>
    <row r="2770" spans="3:3">
      <c r="C2770" s="255" t="s">
        <v>43</v>
      </c>
    </row>
    <row r="2771" spans="3:3">
      <c r="C2771" s="255" t="s">
        <v>41</v>
      </c>
    </row>
    <row r="2772" spans="3:3">
      <c r="C2772" s="255" t="s">
        <v>40</v>
      </c>
    </row>
    <row r="2773" spans="3:3">
      <c r="C2773" s="256">
        <v>42875</v>
      </c>
    </row>
    <row r="2774" spans="3:3">
      <c r="C2774" s="254" t="s">
        <v>4</v>
      </c>
    </row>
    <row r="2775" spans="3:3">
      <c r="C2775" s="255" t="s">
        <v>43</v>
      </c>
    </row>
    <row r="2776" spans="3:3">
      <c r="C2776" s="255" t="s">
        <v>41</v>
      </c>
    </row>
    <row r="2777" spans="3:3">
      <c r="C2777" s="255" t="s">
        <v>40</v>
      </c>
    </row>
    <row r="2778" spans="3:3">
      <c r="C2778" s="254" t="s">
        <v>5</v>
      </c>
    </row>
    <row r="2779" spans="3:3">
      <c r="C2779" s="255" t="s">
        <v>43</v>
      </c>
    </row>
    <row r="2780" spans="3:3">
      <c r="C2780" s="255" t="s">
        <v>41</v>
      </c>
    </row>
    <row r="2781" spans="3:3">
      <c r="C2781" s="255" t="s">
        <v>40</v>
      </c>
    </row>
    <row r="2782" spans="3:3">
      <c r="C2782" s="254" t="s">
        <v>6</v>
      </c>
    </row>
    <row r="2783" spans="3:3">
      <c r="C2783" s="255" t="s">
        <v>43</v>
      </c>
    </row>
    <row r="2784" spans="3:3">
      <c r="C2784" s="255" t="s">
        <v>41</v>
      </c>
    </row>
    <row r="2785" spans="3:3">
      <c r="C2785" s="255" t="s">
        <v>40</v>
      </c>
    </row>
    <row r="2786" spans="3:3">
      <c r="C2786" s="254" t="s">
        <v>7</v>
      </c>
    </row>
    <row r="2787" spans="3:3">
      <c r="C2787" s="255" t="s">
        <v>43</v>
      </c>
    </row>
    <row r="2788" spans="3:3">
      <c r="C2788" s="255" t="s">
        <v>41</v>
      </c>
    </row>
    <row r="2789" spans="3:3">
      <c r="C2789" s="255" t="s">
        <v>40</v>
      </c>
    </row>
    <row r="2790" spans="3:3">
      <c r="C2790" s="254" t="s">
        <v>8</v>
      </c>
    </row>
    <row r="2791" spans="3:3">
      <c r="C2791" s="255" t="s">
        <v>43</v>
      </c>
    </row>
    <row r="2792" spans="3:3">
      <c r="C2792" s="255" t="s">
        <v>41</v>
      </c>
    </row>
    <row r="2793" spans="3:3">
      <c r="C2793" s="255" t="s">
        <v>40</v>
      </c>
    </row>
    <row r="2794" spans="3:3">
      <c r="C2794" s="254" t="s">
        <v>312</v>
      </c>
    </row>
    <row r="2795" spans="3:3">
      <c r="C2795" s="255" t="s">
        <v>43</v>
      </c>
    </row>
    <row r="2796" spans="3:3">
      <c r="C2796" s="255" t="s">
        <v>41</v>
      </c>
    </row>
    <row r="2797" spans="3:3">
      <c r="C2797" s="255" t="s">
        <v>40</v>
      </c>
    </row>
    <row r="2798" spans="3:3">
      <c r="C2798" s="254" t="s">
        <v>9</v>
      </c>
    </row>
    <row r="2799" spans="3:3">
      <c r="C2799" s="255" t="s">
        <v>43</v>
      </c>
    </row>
    <row r="2800" spans="3:3">
      <c r="C2800" s="255" t="s">
        <v>41</v>
      </c>
    </row>
    <row r="2801" spans="3:3">
      <c r="C2801" s="255" t="s">
        <v>40</v>
      </c>
    </row>
    <row r="2802" spans="3:3">
      <c r="C2802" s="254" t="s">
        <v>10</v>
      </c>
    </row>
    <row r="2803" spans="3:3">
      <c r="C2803" s="255" t="s">
        <v>43</v>
      </c>
    </row>
    <row r="2804" spans="3:3">
      <c r="C2804" s="255" t="s">
        <v>41</v>
      </c>
    </row>
    <row r="2805" spans="3:3">
      <c r="C2805" s="255" t="s">
        <v>40</v>
      </c>
    </row>
    <row r="2806" spans="3:3">
      <c r="C2806" s="254" t="s">
        <v>11</v>
      </c>
    </row>
    <row r="2807" spans="3:3">
      <c r="C2807" s="255" t="s">
        <v>43</v>
      </c>
    </row>
    <row r="2808" spans="3:3">
      <c r="C2808" s="255" t="s">
        <v>41</v>
      </c>
    </row>
    <row r="2809" spans="3:3">
      <c r="C2809" s="255" t="s">
        <v>40</v>
      </c>
    </row>
    <row r="2810" spans="3:3">
      <c r="C2810" s="254" t="s">
        <v>12</v>
      </c>
    </row>
    <row r="2811" spans="3:3">
      <c r="C2811" s="255" t="s">
        <v>43</v>
      </c>
    </row>
    <row r="2812" spans="3:3">
      <c r="C2812" s="255" t="s">
        <v>41</v>
      </c>
    </row>
    <row r="2813" spans="3:3">
      <c r="C2813" s="255" t="s">
        <v>40</v>
      </c>
    </row>
    <row r="2814" spans="3:3">
      <c r="C2814" s="254" t="s">
        <v>13</v>
      </c>
    </row>
    <row r="2815" spans="3:3">
      <c r="C2815" s="255" t="s">
        <v>43</v>
      </c>
    </row>
    <row r="2816" spans="3:3">
      <c r="C2816" s="255" t="s">
        <v>41</v>
      </c>
    </row>
    <row r="2817" spans="3:3">
      <c r="C2817" s="255" t="s">
        <v>40</v>
      </c>
    </row>
    <row r="2818" spans="3:3">
      <c r="C2818" s="254" t="s">
        <v>14</v>
      </c>
    </row>
    <row r="2819" spans="3:3">
      <c r="C2819" s="255" t="s">
        <v>43</v>
      </c>
    </row>
    <row r="2820" spans="3:3">
      <c r="C2820" s="255" t="s">
        <v>41</v>
      </c>
    </row>
    <row r="2821" spans="3:3">
      <c r="C2821" s="255" t="s">
        <v>40</v>
      </c>
    </row>
    <row r="2822" spans="3:3">
      <c r="C2822" s="254" t="s">
        <v>106</v>
      </c>
    </row>
    <row r="2823" spans="3:3">
      <c r="C2823" s="255" t="s">
        <v>43</v>
      </c>
    </row>
    <row r="2824" spans="3:3">
      <c r="C2824" s="255" t="s">
        <v>41</v>
      </c>
    </row>
    <row r="2825" spans="3:3">
      <c r="C2825" s="255" t="s">
        <v>40</v>
      </c>
    </row>
    <row r="2826" spans="3:3">
      <c r="C2826" s="256">
        <v>42876</v>
      </c>
    </row>
    <row r="2827" spans="3:3">
      <c r="C2827" s="254" t="s">
        <v>4</v>
      </c>
    </row>
    <row r="2828" spans="3:3">
      <c r="C2828" s="255" t="s">
        <v>43</v>
      </c>
    </row>
    <row r="2829" spans="3:3">
      <c r="C2829" s="255" t="s">
        <v>41</v>
      </c>
    </row>
    <row r="2830" spans="3:3">
      <c r="C2830" s="255" t="s">
        <v>40</v>
      </c>
    </row>
    <row r="2831" spans="3:3">
      <c r="C2831" s="254" t="s">
        <v>5</v>
      </c>
    </row>
    <row r="2832" spans="3:3">
      <c r="C2832" s="255" t="s">
        <v>43</v>
      </c>
    </row>
    <row r="2833" spans="3:3">
      <c r="C2833" s="255" t="s">
        <v>41</v>
      </c>
    </row>
    <row r="2834" spans="3:3">
      <c r="C2834" s="255" t="s">
        <v>40</v>
      </c>
    </row>
    <row r="2835" spans="3:3">
      <c r="C2835" s="254" t="s">
        <v>6</v>
      </c>
    </row>
    <row r="2836" spans="3:3">
      <c r="C2836" s="255" t="s">
        <v>43</v>
      </c>
    </row>
    <row r="2837" spans="3:3">
      <c r="C2837" s="255" t="s">
        <v>41</v>
      </c>
    </row>
    <row r="2838" spans="3:3">
      <c r="C2838" s="255" t="s">
        <v>40</v>
      </c>
    </row>
    <row r="2839" spans="3:3">
      <c r="C2839" s="254" t="s">
        <v>7</v>
      </c>
    </row>
    <row r="2840" spans="3:3">
      <c r="C2840" s="255" t="s">
        <v>43</v>
      </c>
    </row>
    <row r="2841" spans="3:3">
      <c r="C2841" s="255" t="s">
        <v>41</v>
      </c>
    </row>
    <row r="2842" spans="3:3">
      <c r="C2842" s="255" t="s">
        <v>40</v>
      </c>
    </row>
    <row r="2843" spans="3:3">
      <c r="C2843" s="254" t="s">
        <v>8</v>
      </c>
    </row>
    <row r="2844" spans="3:3">
      <c r="C2844" s="255" t="s">
        <v>43</v>
      </c>
    </row>
    <row r="2845" spans="3:3">
      <c r="C2845" s="255" t="s">
        <v>41</v>
      </c>
    </row>
    <row r="2846" spans="3:3">
      <c r="C2846" s="255" t="s">
        <v>40</v>
      </c>
    </row>
    <row r="2847" spans="3:3">
      <c r="C2847" s="254" t="s">
        <v>312</v>
      </c>
    </row>
    <row r="2848" spans="3:3">
      <c r="C2848" s="255" t="s">
        <v>43</v>
      </c>
    </row>
    <row r="2849" spans="3:3">
      <c r="C2849" s="255" t="s">
        <v>41</v>
      </c>
    </row>
    <row r="2850" spans="3:3">
      <c r="C2850" s="255" t="s">
        <v>40</v>
      </c>
    </row>
    <row r="2851" spans="3:3">
      <c r="C2851" s="254" t="s">
        <v>9</v>
      </c>
    </row>
    <row r="2852" spans="3:3">
      <c r="C2852" s="255" t="s">
        <v>43</v>
      </c>
    </row>
    <row r="2853" spans="3:3">
      <c r="C2853" s="255" t="s">
        <v>41</v>
      </c>
    </row>
    <row r="2854" spans="3:3">
      <c r="C2854" s="255" t="s">
        <v>40</v>
      </c>
    </row>
    <row r="2855" spans="3:3">
      <c r="C2855" s="254" t="s">
        <v>10</v>
      </c>
    </row>
    <row r="2856" spans="3:3">
      <c r="C2856" s="255" t="s">
        <v>43</v>
      </c>
    </row>
    <row r="2857" spans="3:3">
      <c r="C2857" s="255" t="s">
        <v>41</v>
      </c>
    </row>
    <row r="2858" spans="3:3">
      <c r="C2858" s="255" t="s">
        <v>40</v>
      </c>
    </row>
    <row r="2859" spans="3:3">
      <c r="C2859" s="254" t="s">
        <v>11</v>
      </c>
    </row>
    <row r="2860" spans="3:3">
      <c r="C2860" s="255" t="s">
        <v>43</v>
      </c>
    </row>
    <row r="2861" spans="3:3">
      <c r="C2861" s="255" t="s">
        <v>41</v>
      </c>
    </row>
    <row r="2862" spans="3:3">
      <c r="C2862" s="255" t="s">
        <v>40</v>
      </c>
    </row>
    <row r="2863" spans="3:3">
      <c r="C2863" s="254" t="s">
        <v>12</v>
      </c>
    </row>
    <row r="2864" spans="3:3">
      <c r="C2864" s="255" t="s">
        <v>43</v>
      </c>
    </row>
    <row r="2865" spans="3:3">
      <c r="C2865" s="255" t="s">
        <v>41</v>
      </c>
    </row>
    <row r="2866" spans="3:3">
      <c r="C2866" s="255" t="s">
        <v>40</v>
      </c>
    </row>
    <row r="2867" spans="3:3">
      <c r="C2867" s="254" t="s">
        <v>13</v>
      </c>
    </row>
    <row r="2868" spans="3:3">
      <c r="C2868" s="255" t="s">
        <v>43</v>
      </c>
    </row>
    <row r="2869" spans="3:3">
      <c r="C2869" s="255" t="s">
        <v>41</v>
      </c>
    </row>
    <row r="2870" spans="3:3">
      <c r="C2870" s="255" t="s">
        <v>40</v>
      </c>
    </row>
    <row r="2871" spans="3:3">
      <c r="C2871" s="254" t="s">
        <v>14</v>
      </c>
    </row>
    <row r="2872" spans="3:3">
      <c r="C2872" s="255" t="s">
        <v>43</v>
      </c>
    </row>
    <row r="2873" spans="3:3">
      <c r="C2873" s="255" t="s">
        <v>41</v>
      </c>
    </row>
    <row r="2874" spans="3:3">
      <c r="C2874" s="255" t="s">
        <v>40</v>
      </c>
    </row>
    <row r="2875" spans="3:3">
      <c r="C2875" s="254" t="s">
        <v>106</v>
      </c>
    </row>
    <row r="2876" spans="3:3">
      <c r="C2876" s="255" t="s">
        <v>43</v>
      </c>
    </row>
    <row r="2877" spans="3:3">
      <c r="C2877" s="255" t="s">
        <v>41</v>
      </c>
    </row>
    <row r="2878" spans="3:3">
      <c r="C2878" s="255" t="s">
        <v>40</v>
      </c>
    </row>
    <row r="2879" spans="3:3">
      <c r="C2879" s="235">
        <v>21</v>
      </c>
    </row>
    <row r="2880" spans="3:3">
      <c r="C2880" s="254" t="s">
        <v>4</v>
      </c>
    </row>
    <row r="2881" spans="3:3">
      <c r="C2881" s="255" t="s">
        <v>43</v>
      </c>
    </row>
    <row r="2882" spans="3:3">
      <c r="C2882" s="255" t="s">
        <v>41</v>
      </c>
    </row>
    <row r="2883" spans="3:3">
      <c r="C2883" s="255" t="s">
        <v>40</v>
      </c>
    </row>
    <row r="2884" spans="3:3">
      <c r="C2884" s="254" t="s">
        <v>5</v>
      </c>
    </row>
    <row r="2885" spans="3:3">
      <c r="C2885" s="255" t="s">
        <v>43</v>
      </c>
    </row>
    <row r="2886" spans="3:3">
      <c r="C2886" s="255" t="s">
        <v>41</v>
      </c>
    </row>
    <row r="2887" spans="3:3">
      <c r="C2887" s="255" t="s">
        <v>40</v>
      </c>
    </row>
    <row r="2888" spans="3:3">
      <c r="C2888" s="254" t="s">
        <v>6</v>
      </c>
    </row>
    <row r="2889" spans="3:3">
      <c r="C2889" s="255" t="s">
        <v>43</v>
      </c>
    </row>
    <row r="2890" spans="3:3">
      <c r="C2890" s="255" t="s">
        <v>41</v>
      </c>
    </row>
    <row r="2891" spans="3:3">
      <c r="C2891" s="255" t="s">
        <v>40</v>
      </c>
    </row>
    <row r="2892" spans="3:3">
      <c r="C2892" s="254" t="s">
        <v>7</v>
      </c>
    </row>
    <row r="2893" spans="3:3">
      <c r="C2893" s="255" t="s">
        <v>43</v>
      </c>
    </row>
    <row r="2894" spans="3:3">
      <c r="C2894" s="255" t="s">
        <v>41</v>
      </c>
    </row>
    <row r="2895" spans="3:3">
      <c r="C2895" s="255" t="s">
        <v>40</v>
      </c>
    </row>
    <row r="2896" spans="3:3">
      <c r="C2896" s="254" t="s">
        <v>8</v>
      </c>
    </row>
    <row r="2897" spans="3:3">
      <c r="C2897" s="255" t="s">
        <v>43</v>
      </c>
    </row>
    <row r="2898" spans="3:3">
      <c r="C2898" s="255" t="s">
        <v>41</v>
      </c>
    </row>
    <row r="2899" spans="3:3">
      <c r="C2899" s="255" t="s">
        <v>40</v>
      </c>
    </row>
    <row r="2900" spans="3:3">
      <c r="C2900" s="254" t="s">
        <v>312</v>
      </c>
    </row>
    <row r="2901" spans="3:3">
      <c r="C2901" s="255" t="s">
        <v>43</v>
      </c>
    </row>
    <row r="2902" spans="3:3">
      <c r="C2902" s="255" t="s">
        <v>41</v>
      </c>
    </row>
    <row r="2903" spans="3:3">
      <c r="C2903" s="255" t="s">
        <v>40</v>
      </c>
    </row>
    <row r="2904" spans="3:3">
      <c r="C2904" s="254" t="s">
        <v>9</v>
      </c>
    </row>
    <row r="2905" spans="3:3">
      <c r="C2905" s="255" t="s">
        <v>43</v>
      </c>
    </row>
    <row r="2906" spans="3:3">
      <c r="C2906" s="255" t="s">
        <v>41</v>
      </c>
    </row>
    <row r="2907" spans="3:3">
      <c r="C2907" s="255" t="s">
        <v>40</v>
      </c>
    </row>
    <row r="2908" spans="3:3">
      <c r="C2908" s="254" t="s">
        <v>10</v>
      </c>
    </row>
    <row r="2909" spans="3:3">
      <c r="C2909" s="255" t="s">
        <v>43</v>
      </c>
    </row>
    <row r="2910" spans="3:3">
      <c r="C2910" s="255" t="s">
        <v>41</v>
      </c>
    </row>
    <row r="2911" spans="3:3">
      <c r="C2911" s="255" t="s">
        <v>40</v>
      </c>
    </row>
    <row r="2912" spans="3:3">
      <c r="C2912" s="254" t="s">
        <v>11</v>
      </c>
    </row>
    <row r="2913" spans="3:3">
      <c r="C2913" s="255" t="s">
        <v>43</v>
      </c>
    </row>
    <row r="2914" spans="3:3">
      <c r="C2914" s="255" t="s">
        <v>41</v>
      </c>
    </row>
    <row r="2915" spans="3:3">
      <c r="C2915" s="255" t="s">
        <v>40</v>
      </c>
    </row>
    <row r="2916" spans="3:3">
      <c r="C2916" s="254" t="s">
        <v>12</v>
      </c>
    </row>
    <row r="2917" spans="3:3">
      <c r="C2917" s="255" t="s">
        <v>43</v>
      </c>
    </row>
    <row r="2918" spans="3:3">
      <c r="C2918" s="255" t="s">
        <v>41</v>
      </c>
    </row>
    <row r="2919" spans="3:3">
      <c r="C2919" s="255" t="s">
        <v>40</v>
      </c>
    </row>
    <row r="2920" spans="3:3">
      <c r="C2920" s="254" t="s">
        <v>13</v>
      </c>
    </row>
    <row r="2921" spans="3:3">
      <c r="C2921" s="255" t="s">
        <v>43</v>
      </c>
    </row>
    <row r="2922" spans="3:3">
      <c r="C2922" s="255" t="s">
        <v>41</v>
      </c>
    </row>
    <row r="2923" spans="3:3">
      <c r="C2923" s="255" t="s">
        <v>40</v>
      </c>
    </row>
    <row r="2924" spans="3:3">
      <c r="C2924" s="254" t="s">
        <v>14</v>
      </c>
    </row>
    <row r="2925" spans="3:3">
      <c r="C2925" s="255" t="s">
        <v>43</v>
      </c>
    </row>
    <row r="2926" spans="3:3">
      <c r="C2926" s="255" t="s">
        <v>41</v>
      </c>
    </row>
    <row r="2927" spans="3:3">
      <c r="C2927" s="255" t="s">
        <v>40</v>
      </c>
    </row>
    <row r="2928" spans="3:3">
      <c r="C2928" s="254" t="s">
        <v>106</v>
      </c>
    </row>
    <row r="2929" spans="3:3">
      <c r="C2929" s="255" t="s">
        <v>43</v>
      </c>
    </row>
    <row r="2930" spans="3:3">
      <c r="C2930" s="255" t="s">
        <v>41</v>
      </c>
    </row>
    <row r="2931" spans="3:3">
      <c r="C2931" s="255" t="s">
        <v>40</v>
      </c>
    </row>
    <row r="2932" spans="3:3">
      <c r="C2932" s="235">
        <v>22</v>
      </c>
    </row>
    <row r="2933" spans="3:3">
      <c r="C2933" s="254" t="s">
        <v>4</v>
      </c>
    </row>
    <row r="2934" spans="3:3">
      <c r="C2934" s="255" t="s">
        <v>43</v>
      </c>
    </row>
    <row r="2935" spans="3:3">
      <c r="C2935" s="255" t="s">
        <v>41</v>
      </c>
    </row>
    <row r="2936" spans="3:3">
      <c r="C2936" s="255" t="s">
        <v>40</v>
      </c>
    </row>
    <row r="2937" spans="3:3">
      <c r="C2937" s="254" t="s">
        <v>5</v>
      </c>
    </row>
    <row r="2938" spans="3:3">
      <c r="C2938" s="255" t="s">
        <v>43</v>
      </c>
    </row>
    <row r="2939" spans="3:3">
      <c r="C2939" s="255" t="s">
        <v>41</v>
      </c>
    </row>
    <row r="2940" spans="3:3">
      <c r="C2940" s="255" t="s">
        <v>40</v>
      </c>
    </row>
    <row r="2941" spans="3:3">
      <c r="C2941" s="254" t="s">
        <v>6</v>
      </c>
    </row>
    <row r="2942" spans="3:3">
      <c r="C2942" s="255" t="s">
        <v>43</v>
      </c>
    </row>
    <row r="2943" spans="3:3">
      <c r="C2943" s="255" t="s">
        <v>41</v>
      </c>
    </row>
    <row r="2944" spans="3:3">
      <c r="C2944" s="255" t="s">
        <v>40</v>
      </c>
    </row>
    <row r="2945" spans="3:3">
      <c r="C2945" s="254" t="s">
        <v>7</v>
      </c>
    </row>
    <row r="2946" spans="3:3">
      <c r="C2946" s="255" t="s">
        <v>43</v>
      </c>
    </row>
    <row r="2947" spans="3:3">
      <c r="C2947" s="255" t="s">
        <v>41</v>
      </c>
    </row>
    <row r="2948" spans="3:3">
      <c r="C2948" s="255" t="s">
        <v>40</v>
      </c>
    </row>
    <row r="2949" spans="3:3">
      <c r="C2949" s="254" t="s">
        <v>8</v>
      </c>
    </row>
    <row r="2950" spans="3:3">
      <c r="C2950" s="255" t="s">
        <v>43</v>
      </c>
    </row>
    <row r="2951" spans="3:3">
      <c r="C2951" s="255" t="s">
        <v>41</v>
      </c>
    </row>
    <row r="2952" spans="3:3">
      <c r="C2952" s="255" t="s">
        <v>40</v>
      </c>
    </row>
    <row r="2953" spans="3:3">
      <c r="C2953" s="254" t="s">
        <v>312</v>
      </c>
    </row>
    <row r="2954" spans="3:3">
      <c r="C2954" s="255" t="s">
        <v>43</v>
      </c>
    </row>
    <row r="2955" spans="3:3">
      <c r="C2955" s="255" t="s">
        <v>41</v>
      </c>
    </row>
    <row r="2956" spans="3:3">
      <c r="C2956" s="255" t="s">
        <v>40</v>
      </c>
    </row>
    <row r="2957" spans="3:3">
      <c r="C2957" s="254" t="s">
        <v>9</v>
      </c>
    </row>
    <row r="2958" spans="3:3">
      <c r="C2958" s="255" t="s">
        <v>43</v>
      </c>
    </row>
    <row r="2959" spans="3:3">
      <c r="C2959" s="255" t="s">
        <v>41</v>
      </c>
    </row>
    <row r="2960" spans="3:3">
      <c r="C2960" s="255" t="s">
        <v>40</v>
      </c>
    </row>
    <row r="2961" spans="3:3">
      <c r="C2961" s="254" t="s">
        <v>10</v>
      </c>
    </row>
    <row r="2962" spans="3:3">
      <c r="C2962" s="255" t="s">
        <v>43</v>
      </c>
    </row>
    <row r="2963" spans="3:3">
      <c r="C2963" s="255" t="s">
        <v>41</v>
      </c>
    </row>
    <row r="2964" spans="3:3">
      <c r="C2964" s="255" t="s">
        <v>40</v>
      </c>
    </row>
    <row r="2965" spans="3:3">
      <c r="C2965" s="254" t="s">
        <v>11</v>
      </c>
    </row>
    <row r="2966" spans="3:3">
      <c r="C2966" s="255" t="s">
        <v>43</v>
      </c>
    </row>
    <row r="2967" spans="3:3">
      <c r="C2967" s="255" t="s">
        <v>41</v>
      </c>
    </row>
    <row r="2968" spans="3:3">
      <c r="C2968" s="255" t="s">
        <v>40</v>
      </c>
    </row>
    <row r="2969" spans="3:3">
      <c r="C2969" s="254" t="s">
        <v>12</v>
      </c>
    </row>
    <row r="2970" spans="3:3">
      <c r="C2970" s="255" t="s">
        <v>43</v>
      </c>
    </row>
    <row r="2971" spans="3:3">
      <c r="C2971" s="255" t="s">
        <v>41</v>
      </c>
    </row>
    <row r="2972" spans="3:3">
      <c r="C2972" s="255" t="s">
        <v>40</v>
      </c>
    </row>
    <row r="2973" spans="3:3">
      <c r="C2973" s="254" t="s">
        <v>13</v>
      </c>
    </row>
    <row r="2974" spans="3:3">
      <c r="C2974" s="255" t="s">
        <v>43</v>
      </c>
    </row>
    <row r="2975" spans="3:3">
      <c r="C2975" s="255" t="s">
        <v>41</v>
      </c>
    </row>
    <row r="2976" spans="3:3">
      <c r="C2976" s="255" t="s">
        <v>40</v>
      </c>
    </row>
    <row r="2977" spans="3:3">
      <c r="C2977" s="254" t="s">
        <v>14</v>
      </c>
    </row>
    <row r="2978" spans="3:3">
      <c r="C2978" s="255" t="s">
        <v>43</v>
      </c>
    </row>
    <row r="2979" spans="3:3">
      <c r="C2979" s="255" t="s">
        <v>41</v>
      </c>
    </row>
    <row r="2980" spans="3:3">
      <c r="C2980" s="255" t="s">
        <v>40</v>
      </c>
    </row>
    <row r="2981" spans="3:3">
      <c r="C2981" s="254" t="s">
        <v>106</v>
      </c>
    </row>
    <row r="2982" spans="3:3">
      <c r="C2982" s="255" t="s">
        <v>43</v>
      </c>
    </row>
    <row r="2983" spans="3:3">
      <c r="C2983" s="255" t="s">
        <v>41</v>
      </c>
    </row>
    <row r="2984" spans="3:3">
      <c r="C2984" s="255" t="s">
        <v>40</v>
      </c>
    </row>
    <row r="2985" spans="3:3">
      <c r="C2985" s="233" t="s">
        <v>114</v>
      </c>
    </row>
    <row r="2986" spans="3:3">
      <c r="C2986" s="254" t="s">
        <v>4</v>
      </c>
    </row>
    <row r="2987" spans="3:3">
      <c r="C2987" s="255" t="s">
        <v>43</v>
      </c>
    </row>
    <row r="2988" spans="3:3">
      <c r="C2988" s="255" t="s">
        <v>41</v>
      </c>
    </row>
    <row r="2989" spans="3:3">
      <c r="C2989" s="255" t="s">
        <v>40</v>
      </c>
    </row>
    <row r="2990" spans="3:3">
      <c r="C2990" s="254" t="s">
        <v>5</v>
      </c>
    </row>
    <row r="2991" spans="3:3">
      <c r="C2991" s="255" t="s">
        <v>43</v>
      </c>
    </row>
    <row r="2992" spans="3:3">
      <c r="C2992" s="255" t="s">
        <v>41</v>
      </c>
    </row>
    <row r="2993" spans="3:3">
      <c r="C2993" s="255" t="s">
        <v>40</v>
      </c>
    </row>
    <row r="2994" spans="3:3">
      <c r="C2994" s="254" t="s">
        <v>6</v>
      </c>
    </row>
    <row r="2995" spans="3:3">
      <c r="C2995" s="255" t="s">
        <v>43</v>
      </c>
    </row>
    <row r="2996" spans="3:3">
      <c r="C2996" s="255" t="s">
        <v>41</v>
      </c>
    </row>
    <row r="2997" spans="3:3">
      <c r="C2997" s="255" t="s">
        <v>40</v>
      </c>
    </row>
    <row r="2998" spans="3:3">
      <c r="C2998" s="254" t="s">
        <v>7</v>
      </c>
    </row>
    <row r="2999" spans="3:3">
      <c r="C2999" s="255" t="s">
        <v>43</v>
      </c>
    </row>
    <row r="3000" spans="3:3">
      <c r="C3000" s="255" t="s">
        <v>41</v>
      </c>
    </row>
    <row r="3001" spans="3:3">
      <c r="C3001" s="255" t="s">
        <v>40</v>
      </c>
    </row>
    <row r="3002" spans="3:3">
      <c r="C3002" s="254" t="s">
        <v>8</v>
      </c>
    </row>
    <row r="3003" spans="3:3">
      <c r="C3003" s="255" t="s">
        <v>43</v>
      </c>
    </row>
    <row r="3004" spans="3:3">
      <c r="C3004" s="255" t="s">
        <v>41</v>
      </c>
    </row>
    <row r="3005" spans="3:3">
      <c r="C3005" s="255" t="s">
        <v>40</v>
      </c>
    </row>
    <row r="3006" spans="3:3">
      <c r="C3006" s="254" t="s">
        <v>312</v>
      </c>
    </row>
    <row r="3007" spans="3:3">
      <c r="C3007" s="255" t="s">
        <v>43</v>
      </c>
    </row>
    <row r="3008" spans="3:3">
      <c r="C3008" s="255" t="s">
        <v>41</v>
      </c>
    </row>
    <row r="3009" spans="3:3">
      <c r="C3009" s="255" t="s">
        <v>40</v>
      </c>
    </row>
    <row r="3010" spans="3:3">
      <c r="C3010" s="254" t="s">
        <v>9</v>
      </c>
    </row>
    <row r="3011" spans="3:3">
      <c r="C3011" s="255" t="s">
        <v>43</v>
      </c>
    </row>
    <row r="3012" spans="3:3">
      <c r="C3012" s="255" t="s">
        <v>41</v>
      </c>
    </row>
    <row r="3013" spans="3:3">
      <c r="C3013" s="255" t="s">
        <v>40</v>
      </c>
    </row>
    <row r="3014" spans="3:3">
      <c r="C3014" s="254" t="s">
        <v>10</v>
      </c>
    </row>
    <row r="3015" spans="3:3">
      <c r="C3015" s="255" t="s">
        <v>43</v>
      </c>
    </row>
    <row r="3016" spans="3:3">
      <c r="C3016" s="255" t="s">
        <v>41</v>
      </c>
    </row>
    <row r="3017" spans="3:3">
      <c r="C3017" s="255" t="s">
        <v>40</v>
      </c>
    </row>
    <row r="3018" spans="3:3">
      <c r="C3018" s="254" t="s">
        <v>11</v>
      </c>
    </row>
    <row r="3019" spans="3:3">
      <c r="C3019" s="255" t="s">
        <v>43</v>
      </c>
    </row>
    <row r="3020" spans="3:3">
      <c r="C3020" s="255" t="s">
        <v>41</v>
      </c>
    </row>
    <row r="3021" spans="3:3">
      <c r="C3021" s="255" t="s">
        <v>40</v>
      </c>
    </row>
    <row r="3022" spans="3:3">
      <c r="C3022" s="254" t="s">
        <v>12</v>
      </c>
    </row>
    <row r="3023" spans="3:3">
      <c r="C3023" s="255" t="s">
        <v>43</v>
      </c>
    </row>
    <row r="3024" spans="3:3">
      <c r="C3024" s="255" t="s">
        <v>41</v>
      </c>
    </row>
    <row r="3025" spans="3:3">
      <c r="C3025" s="255" t="s">
        <v>40</v>
      </c>
    </row>
    <row r="3026" spans="3:3">
      <c r="C3026" s="254" t="s">
        <v>13</v>
      </c>
    </row>
    <row r="3027" spans="3:3">
      <c r="C3027" s="255" t="s">
        <v>43</v>
      </c>
    </row>
    <row r="3028" spans="3:3">
      <c r="C3028" s="255" t="s">
        <v>41</v>
      </c>
    </row>
    <row r="3029" spans="3:3">
      <c r="C3029" s="255" t="s">
        <v>40</v>
      </c>
    </row>
    <row r="3030" spans="3:3">
      <c r="C3030" s="254" t="s">
        <v>14</v>
      </c>
    </row>
    <row r="3031" spans="3:3">
      <c r="C3031" s="255" t="s">
        <v>43</v>
      </c>
    </row>
    <row r="3032" spans="3:3">
      <c r="C3032" s="255" t="s">
        <v>41</v>
      </c>
    </row>
    <row r="3033" spans="3:3">
      <c r="C3033" s="255" t="s">
        <v>40</v>
      </c>
    </row>
    <row r="3034" spans="3:3">
      <c r="C3034" s="254" t="s">
        <v>106</v>
      </c>
    </row>
    <row r="3035" spans="3:3">
      <c r="C3035" s="255" t="s">
        <v>43</v>
      </c>
    </row>
    <row r="3036" spans="3:3">
      <c r="C3036" s="255" t="s">
        <v>41</v>
      </c>
    </row>
    <row r="3037" spans="3:3">
      <c r="C3037" s="255" t="s">
        <v>40</v>
      </c>
    </row>
    <row r="3038" spans="3:3">
      <c r="C3038" s="233" t="s">
        <v>318</v>
      </c>
    </row>
    <row r="3039" spans="3:3">
      <c r="C3039" s="254" t="s">
        <v>4</v>
      </c>
    </row>
    <row r="3040" spans="3:3">
      <c r="C3040" s="255" t="s">
        <v>43</v>
      </c>
    </row>
    <row r="3041" spans="3:3">
      <c r="C3041" s="255" t="s">
        <v>41</v>
      </c>
    </row>
    <row r="3042" spans="3:3">
      <c r="C3042" s="255" t="s">
        <v>40</v>
      </c>
    </row>
    <row r="3043" spans="3:3">
      <c r="C3043" s="254" t="s">
        <v>5</v>
      </c>
    </row>
    <row r="3044" spans="3:3">
      <c r="C3044" s="255" t="s">
        <v>43</v>
      </c>
    </row>
    <row r="3045" spans="3:3">
      <c r="C3045" s="255" t="s">
        <v>41</v>
      </c>
    </row>
    <row r="3046" spans="3:3">
      <c r="C3046" s="255" t="s">
        <v>40</v>
      </c>
    </row>
    <row r="3047" spans="3:3">
      <c r="C3047" s="254" t="s">
        <v>6</v>
      </c>
    </row>
    <row r="3048" spans="3:3">
      <c r="C3048" s="255" t="s">
        <v>43</v>
      </c>
    </row>
    <row r="3049" spans="3:3">
      <c r="C3049" s="255" t="s">
        <v>41</v>
      </c>
    </row>
    <row r="3050" spans="3:3">
      <c r="C3050" s="255" t="s">
        <v>40</v>
      </c>
    </row>
    <row r="3051" spans="3:3">
      <c r="C3051" s="254" t="s">
        <v>7</v>
      </c>
    </row>
    <row r="3052" spans="3:3">
      <c r="C3052" s="255" t="s">
        <v>43</v>
      </c>
    </row>
    <row r="3053" spans="3:3">
      <c r="C3053" s="255" t="s">
        <v>41</v>
      </c>
    </row>
    <row r="3054" spans="3:3">
      <c r="C3054" s="255" t="s">
        <v>40</v>
      </c>
    </row>
    <row r="3055" spans="3:3">
      <c r="C3055" s="254" t="s">
        <v>8</v>
      </c>
    </row>
    <row r="3056" spans="3:3">
      <c r="C3056" s="255" t="s">
        <v>43</v>
      </c>
    </row>
    <row r="3057" spans="3:3">
      <c r="C3057" s="255" t="s">
        <v>41</v>
      </c>
    </row>
    <row r="3058" spans="3:3">
      <c r="C3058" s="255" t="s">
        <v>40</v>
      </c>
    </row>
    <row r="3059" spans="3:3">
      <c r="C3059" s="254" t="s">
        <v>312</v>
      </c>
    </row>
    <row r="3060" spans="3:3">
      <c r="C3060" s="255" t="s">
        <v>43</v>
      </c>
    </row>
    <row r="3061" spans="3:3">
      <c r="C3061" s="255" t="s">
        <v>41</v>
      </c>
    </row>
    <row r="3062" spans="3:3">
      <c r="C3062" s="255" t="s">
        <v>40</v>
      </c>
    </row>
    <row r="3063" spans="3:3">
      <c r="C3063" s="254" t="s">
        <v>9</v>
      </c>
    </row>
    <row r="3064" spans="3:3">
      <c r="C3064" s="255" t="s">
        <v>43</v>
      </c>
    </row>
    <row r="3065" spans="3:3">
      <c r="C3065" s="255" t="s">
        <v>41</v>
      </c>
    </row>
    <row r="3066" spans="3:3">
      <c r="C3066" s="255" t="s">
        <v>40</v>
      </c>
    </row>
    <row r="3067" spans="3:3">
      <c r="C3067" s="254" t="s">
        <v>10</v>
      </c>
    </row>
    <row r="3068" spans="3:3">
      <c r="C3068" s="255" t="s">
        <v>43</v>
      </c>
    </row>
    <row r="3069" spans="3:3">
      <c r="C3069" s="255" t="s">
        <v>41</v>
      </c>
    </row>
    <row r="3070" spans="3:3">
      <c r="C3070" s="255" t="s">
        <v>40</v>
      </c>
    </row>
    <row r="3071" spans="3:3">
      <c r="C3071" s="254" t="s">
        <v>11</v>
      </c>
    </row>
    <row r="3072" spans="3:3">
      <c r="C3072" s="255" t="s">
        <v>43</v>
      </c>
    </row>
    <row r="3073" spans="3:3">
      <c r="C3073" s="255" t="s">
        <v>41</v>
      </c>
    </row>
    <row r="3074" spans="3:3">
      <c r="C3074" s="255" t="s">
        <v>40</v>
      </c>
    </row>
    <row r="3075" spans="3:3">
      <c r="C3075" s="254" t="s">
        <v>12</v>
      </c>
    </row>
    <row r="3076" spans="3:3">
      <c r="C3076" s="255" t="s">
        <v>43</v>
      </c>
    </row>
    <row r="3077" spans="3:3">
      <c r="C3077" s="255" t="s">
        <v>41</v>
      </c>
    </row>
    <row r="3078" spans="3:3">
      <c r="C3078" s="255" t="s">
        <v>40</v>
      </c>
    </row>
    <row r="3079" spans="3:3">
      <c r="C3079" s="254" t="s">
        <v>13</v>
      </c>
    </row>
    <row r="3080" spans="3:3">
      <c r="C3080" s="255" t="s">
        <v>43</v>
      </c>
    </row>
    <row r="3081" spans="3:3">
      <c r="C3081" s="255" t="s">
        <v>41</v>
      </c>
    </row>
    <row r="3082" spans="3:3">
      <c r="C3082" s="255" t="s">
        <v>40</v>
      </c>
    </row>
    <row r="3083" spans="3:3">
      <c r="C3083" s="254" t="s">
        <v>14</v>
      </c>
    </row>
    <row r="3084" spans="3:3">
      <c r="C3084" s="255" t="s">
        <v>43</v>
      </c>
    </row>
    <row r="3085" spans="3:3">
      <c r="C3085" s="255" t="s">
        <v>41</v>
      </c>
    </row>
    <row r="3086" spans="3:3">
      <c r="C3086" s="255" t="s">
        <v>40</v>
      </c>
    </row>
    <row r="3087" spans="3:3">
      <c r="C3087" s="254" t="s">
        <v>106</v>
      </c>
    </row>
    <row r="3088" spans="3:3">
      <c r="C3088" s="255" t="s">
        <v>43</v>
      </c>
    </row>
    <row r="3089" spans="3:3">
      <c r="C3089" s="255" t="s">
        <v>41</v>
      </c>
    </row>
    <row r="3090" spans="3:3">
      <c r="C3090" s="255" t="s">
        <v>40</v>
      </c>
    </row>
    <row r="3091" spans="3:3">
      <c r="C3091" s="231">
        <v>2018</v>
      </c>
    </row>
    <row r="3092" spans="3:3">
      <c r="C3092" s="254" t="s">
        <v>4</v>
      </c>
    </row>
    <row r="3093" spans="3:3">
      <c r="C3093" s="255" t="s">
        <v>43</v>
      </c>
    </row>
    <row r="3094" spans="3:3">
      <c r="C3094" s="255" t="s">
        <v>41</v>
      </c>
    </row>
    <row r="3095" spans="3:3">
      <c r="C3095" s="255" t="s">
        <v>40</v>
      </c>
    </row>
    <row r="3096" spans="3:3">
      <c r="C3096" s="254" t="s">
        <v>5</v>
      </c>
    </row>
    <row r="3097" spans="3:3">
      <c r="C3097" s="255" t="s">
        <v>43</v>
      </c>
    </row>
    <row r="3098" spans="3:3">
      <c r="C3098" s="255" t="s">
        <v>41</v>
      </c>
    </row>
    <row r="3099" spans="3:3">
      <c r="C3099" s="255" t="s">
        <v>40</v>
      </c>
    </row>
    <row r="3100" spans="3:3">
      <c r="C3100" s="254" t="s">
        <v>6</v>
      </c>
    </row>
    <row r="3101" spans="3:3">
      <c r="C3101" s="255" t="s">
        <v>43</v>
      </c>
    </row>
    <row r="3102" spans="3:3">
      <c r="C3102" s="255" t="s">
        <v>41</v>
      </c>
    </row>
    <row r="3103" spans="3:3">
      <c r="C3103" s="255" t="s">
        <v>40</v>
      </c>
    </row>
    <row r="3104" spans="3:3">
      <c r="C3104" s="254" t="s">
        <v>7</v>
      </c>
    </row>
    <row r="3105" spans="3:3">
      <c r="C3105" s="255" t="s">
        <v>43</v>
      </c>
    </row>
    <row r="3106" spans="3:3">
      <c r="C3106" s="255" t="s">
        <v>41</v>
      </c>
    </row>
    <row r="3107" spans="3:3">
      <c r="C3107" s="255" t="s">
        <v>40</v>
      </c>
    </row>
    <row r="3108" spans="3:3">
      <c r="C3108" s="254" t="s">
        <v>8</v>
      </c>
    </row>
    <row r="3109" spans="3:3">
      <c r="C3109" s="255" t="s">
        <v>43</v>
      </c>
    </row>
    <row r="3110" spans="3:3">
      <c r="C3110" s="255" t="s">
        <v>41</v>
      </c>
    </row>
    <row r="3111" spans="3:3">
      <c r="C3111" s="255" t="s">
        <v>40</v>
      </c>
    </row>
    <row r="3112" spans="3:3">
      <c r="C3112" s="254" t="s">
        <v>312</v>
      </c>
    </row>
    <row r="3113" spans="3:3">
      <c r="C3113" s="255" t="s">
        <v>43</v>
      </c>
    </row>
    <row r="3114" spans="3:3">
      <c r="C3114" s="255" t="s">
        <v>41</v>
      </c>
    </row>
    <row r="3115" spans="3:3">
      <c r="C3115" s="255" t="s">
        <v>40</v>
      </c>
    </row>
    <row r="3116" spans="3:3">
      <c r="C3116" s="254" t="s">
        <v>9</v>
      </c>
    </row>
    <row r="3117" spans="3:3">
      <c r="C3117" s="255" t="s">
        <v>43</v>
      </c>
    </row>
    <row r="3118" spans="3:3">
      <c r="C3118" s="255" t="s">
        <v>41</v>
      </c>
    </row>
    <row r="3119" spans="3:3">
      <c r="C3119" s="255" t="s">
        <v>40</v>
      </c>
    </row>
    <row r="3120" spans="3:3">
      <c r="C3120" s="254" t="s">
        <v>10</v>
      </c>
    </row>
    <row r="3121" spans="3:3">
      <c r="C3121" s="255" t="s">
        <v>43</v>
      </c>
    </row>
    <row r="3122" spans="3:3">
      <c r="C3122" s="255" t="s">
        <v>41</v>
      </c>
    </row>
    <row r="3123" spans="3:3">
      <c r="C3123" s="255" t="s">
        <v>40</v>
      </c>
    </row>
    <row r="3124" spans="3:3">
      <c r="C3124" s="254" t="s">
        <v>11</v>
      </c>
    </row>
    <row r="3125" spans="3:3">
      <c r="C3125" s="255" t="s">
        <v>43</v>
      </c>
    </row>
    <row r="3126" spans="3:3">
      <c r="C3126" s="255" t="s">
        <v>41</v>
      </c>
    </row>
    <row r="3127" spans="3:3">
      <c r="C3127" s="255" t="s">
        <v>40</v>
      </c>
    </row>
    <row r="3128" spans="3:3">
      <c r="C3128" s="254" t="s">
        <v>12</v>
      </c>
    </row>
    <row r="3129" spans="3:3">
      <c r="C3129" s="255" t="s">
        <v>43</v>
      </c>
    </row>
    <row r="3130" spans="3:3">
      <c r="C3130" s="255" t="s">
        <v>41</v>
      </c>
    </row>
    <row r="3131" spans="3:3">
      <c r="C3131" s="255" t="s">
        <v>40</v>
      </c>
    </row>
    <row r="3132" spans="3:3">
      <c r="C3132" s="254" t="s">
        <v>13</v>
      </c>
    </row>
    <row r="3133" spans="3:3">
      <c r="C3133" s="255" t="s">
        <v>43</v>
      </c>
    </row>
    <row r="3134" spans="3:3">
      <c r="C3134" s="255" t="s">
        <v>41</v>
      </c>
    </row>
    <row r="3135" spans="3:3">
      <c r="C3135" s="255" t="s">
        <v>40</v>
      </c>
    </row>
    <row r="3136" spans="3:3">
      <c r="C3136" s="254" t="s">
        <v>14</v>
      </c>
    </row>
    <row r="3137" spans="3:3">
      <c r="C3137" s="255" t="s">
        <v>43</v>
      </c>
    </row>
    <row r="3138" spans="3:3">
      <c r="C3138" s="255" t="s">
        <v>41</v>
      </c>
    </row>
    <row r="3139" spans="3:3">
      <c r="C3139" s="255" t="s">
        <v>40</v>
      </c>
    </row>
    <row r="3140" spans="3:3">
      <c r="C3140" s="254" t="s">
        <v>106</v>
      </c>
    </row>
    <row r="3141" spans="3:3">
      <c r="C3141" s="255" t="s">
        <v>43</v>
      </c>
    </row>
    <row r="3142" spans="3:3">
      <c r="C3142" s="255" t="s">
        <v>41</v>
      </c>
    </row>
    <row r="3143" spans="3:3">
      <c r="C3143" s="255" t="s">
        <v>40</v>
      </c>
    </row>
    <row r="3144" spans="3:3">
      <c r="C3144" s="231">
        <v>2019</v>
      </c>
    </row>
    <row r="3145" spans="3:3">
      <c r="C3145" s="254" t="s">
        <v>4</v>
      </c>
    </row>
    <row r="3146" spans="3:3">
      <c r="C3146" s="255" t="s">
        <v>43</v>
      </c>
    </row>
    <row r="3147" spans="3:3">
      <c r="C3147" s="255" t="s">
        <v>41</v>
      </c>
    </row>
    <row r="3148" spans="3:3">
      <c r="C3148" s="255" t="s">
        <v>40</v>
      </c>
    </row>
    <row r="3149" spans="3:3">
      <c r="C3149" s="254" t="s">
        <v>5</v>
      </c>
    </row>
    <row r="3150" spans="3:3">
      <c r="C3150" s="255" t="s">
        <v>43</v>
      </c>
    </row>
    <row r="3151" spans="3:3">
      <c r="C3151" s="255" t="s">
        <v>41</v>
      </c>
    </row>
    <row r="3152" spans="3:3">
      <c r="C3152" s="255" t="s">
        <v>40</v>
      </c>
    </row>
    <row r="3153" spans="3:3">
      <c r="C3153" s="254" t="s">
        <v>6</v>
      </c>
    </row>
    <row r="3154" spans="3:3">
      <c r="C3154" s="255" t="s">
        <v>43</v>
      </c>
    </row>
    <row r="3155" spans="3:3">
      <c r="C3155" s="255" t="s">
        <v>41</v>
      </c>
    </row>
    <row r="3156" spans="3:3">
      <c r="C3156" s="255" t="s">
        <v>40</v>
      </c>
    </row>
    <row r="3157" spans="3:3">
      <c r="C3157" s="254" t="s">
        <v>7</v>
      </c>
    </row>
    <row r="3158" spans="3:3">
      <c r="C3158" s="255" t="s">
        <v>43</v>
      </c>
    </row>
    <row r="3159" spans="3:3">
      <c r="C3159" s="255" t="s">
        <v>41</v>
      </c>
    </row>
    <row r="3160" spans="3:3">
      <c r="C3160" s="255" t="s">
        <v>40</v>
      </c>
    </row>
    <row r="3161" spans="3:3">
      <c r="C3161" s="254" t="s">
        <v>8</v>
      </c>
    </row>
    <row r="3162" spans="3:3">
      <c r="C3162" s="255" t="s">
        <v>43</v>
      </c>
    </row>
    <row r="3163" spans="3:3">
      <c r="C3163" s="255" t="s">
        <v>41</v>
      </c>
    </row>
    <row r="3164" spans="3:3">
      <c r="C3164" s="255" t="s">
        <v>40</v>
      </c>
    </row>
    <row r="3165" spans="3:3">
      <c r="C3165" s="254" t="s">
        <v>312</v>
      </c>
    </row>
    <row r="3166" spans="3:3">
      <c r="C3166" s="255" t="s">
        <v>43</v>
      </c>
    </row>
    <row r="3167" spans="3:3">
      <c r="C3167" s="255" t="s">
        <v>41</v>
      </c>
    </row>
    <row r="3168" spans="3:3">
      <c r="C3168" s="255" t="s">
        <v>40</v>
      </c>
    </row>
    <row r="3169" spans="3:3">
      <c r="C3169" s="254" t="s">
        <v>9</v>
      </c>
    </row>
    <row r="3170" spans="3:3">
      <c r="C3170" s="255" t="s">
        <v>43</v>
      </c>
    </row>
    <row r="3171" spans="3:3">
      <c r="C3171" s="255" t="s">
        <v>41</v>
      </c>
    </row>
    <row r="3172" spans="3:3">
      <c r="C3172" s="255" t="s">
        <v>40</v>
      </c>
    </row>
    <row r="3173" spans="3:3">
      <c r="C3173" s="254" t="s">
        <v>10</v>
      </c>
    </row>
    <row r="3174" spans="3:3">
      <c r="C3174" s="255" t="s">
        <v>43</v>
      </c>
    </row>
    <row r="3175" spans="3:3">
      <c r="C3175" s="255" t="s">
        <v>41</v>
      </c>
    </row>
    <row r="3176" spans="3:3">
      <c r="C3176" s="255" t="s">
        <v>40</v>
      </c>
    </row>
    <row r="3177" spans="3:3">
      <c r="C3177" s="254" t="s">
        <v>11</v>
      </c>
    </row>
    <row r="3178" spans="3:3">
      <c r="C3178" s="255" t="s">
        <v>43</v>
      </c>
    </row>
    <row r="3179" spans="3:3">
      <c r="C3179" s="255" t="s">
        <v>41</v>
      </c>
    </row>
    <row r="3180" spans="3:3">
      <c r="C3180" s="255" t="s">
        <v>40</v>
      </c>
    </row>
    <row r="3181" spans="3:3">
      <c r="C3181" s="254" t="s">
        <v>12</v>
      </c>
    </row>
    <row r="3182" spans="3:3">
      <c r="C3182" s="255" t="s">
        <v>43</v>
      </c>
    </row>
    <row r="3183" spans="3:3">
      <c r="C3183" s="255" t="s">
        <v>41</v>
      </c>
    </row>
    <row r="3184" spans="3:3">
      <c r="C3184" s="255" t="s">
        <v>40</v>
      </c>
    </row>
    <row r="3185" spans="3:3">
      <c r="C3185" s="254" t="s">
        <v>13</v>
      </c>
    </row>
    <row r="3186" spans="3:3">
      <c r="C3186" s="255" t="s">
        <v>43</v>
      </c>
    </row>
    <row r="3187" spans="3:3">
      <c r="C3187" s="255" t="s">
        <v>41</v>
      </c>
    </row>
    <row r="3188" spans="3:3">
      <c r="C3188" s="255" t="s">
        <v>40</v>
      </c>
    </row>
    <row r="3189" spans="3:3">
      <c r="C3189" s="254" t="s">
        <v>14</v>
      </c>
    </row>
    <row r="3190" spans="3:3">
      <c r="C3190" s="255" t="s">
        <v>43</v>
      </c>
    </row>
    <row r="3191" spans="3:3">
      <c r="C3191" s="255" t="s">
        <v>41</v>
      </c>
    </row>
    <row r="3192" spans="3:3">
      <c r="C3192" s="255" t="s">
        <v>40</v>
      </c>
    </row>
    <row r="3193" spans="3:3">
      <c r="C3193" s="254" t="s">
        <v>106</v>
      </c>
    </row>
    <row r="3194" spans="3:3">
      <c r="C3194" s="255" t="s">
        <v>43</v>
      </c>
    </row>
    <row r="3195" spans="3:3">
      <c r="C3195" s="255" t="s">
        <v>41</v>
      </c>
    </row>
    <row r="3196" spans="3:3">
      <c r="C3196" s="255" t="s">
        <v>40</v>
      </c>
    </row>
    <row r="3197" spans="3:3">
      <c r="C3197" s="231">
        <v>2020</v>
      </c>
    </row>
    <row r="3198" spans="3:3">
      <c r="C3198" s="254" t="s">
        <v>4</v>
      </c>
    </row>
    <row r="3199" spans="3:3">
      <c r="C3199" s="255" t="s">
        <v>43</v>
      </c>
    </row>
    <row r="3200" spans="3:3">
      <c r="C3200" s="255" t="s">
        <v>41</v>
      </c>
    </row>
    <row r="3201" spans="3:3">
      <c r="C3201" s="255" t="s">
        <v>40</v>
      </c>
    </row>
    <row r="3202" spans="3:3">
      <c r="C3202" s="254" t="s">
        <v>5</v>
      </c>
    </row>
    <row r="3203" spans="3:3">
      <c r="C3203" s="255" t="s">
        <v>43</v>
      </c>
    </row>
    <row r="3204" spans="3:3">
      <c r="C3204" s="255" t="s">
        <v>41</v>
      </c>
    </row>
    <row r="3205" spans="3:3">
      <c r="C3205" s="255" t="s">
        <v>40</v>
      </c>
    </row>
    <row r="3206" spans="3:3">
      <c r="C3206" s="254" t="s">
        <v>6</v>
      </c>
    </row>
    <row r="3207" spans="3:3">
      <c r="C3207" s="255" t="s">
        <v>43</v>
      </c>
    </row>
    <row r="3208" spans="3:3">
      <c r="C3208" s="255" t="s">
        <v>41</v>
      </c>
    </row>
    <row r="3209" spans="3:3">
      <c r="C3209" s="255" t="s">
        <v>40</v>
      </c>
    </row>
    <row r="3210" spans="3:3">
      <c r="C3210" s="254" t="s">
        <v>7</v>
      </c>
    </row>
    <row r="3211" spans="3:3">
      <c r="C3211" s="255" t="s">
        <v>43</v>
      </c>
    </row>
    <row r="3212" spans="3:3">
      <c r="C3212" s="255" t="s">
        <v>41</v>
      </c>
    </row>
    <row r="3213" spans="3:3">
      <c r="C3213" s="255" t="s">
        <v>40</v>
      </c>
    </row>
    <row r="3214" spans="3:3">
      <c r="C3214" s="254" t="s">
        <v>8</v>
      </c>
    </row>
    <row r="3215" spans="3:3">
      <c r="C3215" s="255" t="s">
        <v>43</v>
      </c>
    </row>
    <row r="3216" spans="3:3">
      <c r="C3216" s="255" t="s">
        <v>41</v>
      </c>
    </row>
    <row r="3217" spans="3:3">
      <c r="C3217" s="255" t="s">
        <v>40</v>
      </c>
    </row>
    <row r="3218" spans="3:3">
      <c r="C3218" s="254" t="s">
        <v>312</v>
      </c>
    </row>
    <row r="3219" spans="3:3">
      <c r="C3219" s="255" t="s">
        <v>43</v>
      </c>
    </row>
    <row r="3220" spans="3:3">
      <c r="C3220" s="255" t="s">
        <v>41</v>
      </c>
    </row>
    <row r="3221" spans="3:3">
      <c r="C3221" s="255" t="s">
        <v>40</v>
      </c>
    </row>
    <row r="3222" spans="3:3">
      <c r="C3222" s="254" t="s">
        <v>9</v>
      </c>
    </row>
    <row r="3223" spans="3:3">
      <c r="C3223" s="255" t="s">
        <v>43</v>
      </c>
    </row>
    <row r="3224" spans="3:3">
      <c r="C3224" s="255" t="s">
        <v>41</v>
      </c>
    </row>
    <row r="3225" spans="3:3">
      <c r="C3225" s="255" t="s">
        <v>40</v>
      </c>
    </row>
    <row r="3226" spans="3:3">
      <c r="C3226" s="254" t="s">
        <v>10</v>
      </c>
    </row>
    <row r="3227" spans="3:3">
      <c r="C3227" s="255" t="s">
        <v>43</v>
      </c>
    </row>
    <row r="3228" spans="3:3">
      <c r="C3228" s="255" t="s">
        <v>41</v>
      </c>
    </row>
    <row r="3229" spans="3:3">
      <c r="C3229" s="255" t="s">
        <v>40</v>
      </c>
    </row>
    <row r="3230" spans="3:3">
      <c r="C3230" s="254" t="s">
        <v>11</v>
      </c>
    </row>
    <row r="3231" spans="3:3">
      <c r="C3231" s="255" t="s">
        <v>43</v>
      </c>
    </row>
    <row r="3232" spans="3:3">
      <c r="C3232" s="255" t="s">
        <v>41</v>
      </c>
    </row>
    <row r="3233" spans="3:3">
      <c r="C3233" s="255" t="s">
        <v>40</v>
      </c>
    </row>
    <row r="3234" spans="3:3">
      <c r="C3234" s="254" t="s">
        <v>12</v>
      </c>
    </row>
    <row r="3235" spans="3:3">
      <c r="C3235" s="255" t="s">
        <v>43</v>
      </c>
    </row>
    <row r="3236" spans="3:3">
      <c r="C3236" s="255" t="s">
        <v>41</v>
      </c>
    </row>
    <row r="3237" spans="3:3">
      <c r="C3237" s="255" t="s">
        <v>40</v>
      </c>
    </row>
    <row r="3238" spans="3:3">
      <c r="C3238" s="254" t="s">
        <v>13</v>
      </c>
    </row>
    <row r="3239" spans="3:3">
      <c r="C3239" s="255" t="s">
        <v>43</v>
      </c>
    </row>
    <row r="3240" spans="3:3">
      <c r="C3240" s="255" t="s">
        <v>41</v>
      </c>
    </row>
    <row r="3241" spans="3:3">
      <c r="C3241" s="255" t="s">
        <v>40</v>
      </c>
    </row>
    <row r="3242" spans="3:3">
      <c r="C3242" s="254" t="s">
        <v>14</v>
      </c>
    </row>
    <row r="3243" spans="3:3">
      <c r="C3243" s="255" t="s">
        <v>43</v>
      </c>
    </row>
    <row r="3244" spans="3:3">
      <c r="C3244" s="255" t="s">
        <v>41</v>
      </c>
    </row>
    <row r="3245" spans="3:3">
      <c r="C3245" s="255" t="s">
        <v>40</v>
      </c>
    </row>
    <row r="3246" spans="3:3">
      <c r="C3246" s="254" t="s">
        <v>106</v>
      </c>
    </row>
    <row r="3247" spans="3:3">
      <c r="C3247" s="255" t="s">
        <v>43</v>
      </c>
    </row>
    <row r="3248" spans="3:3">
      <c r="C3248" s="255" t="s">
        <v>41</v>
      </c>
    </row>
    <row r="3249" spans="3:3">
      <c r="C3249" s="255" t="s">
        <v>40</v>
      </c>
    </row>
    <row r="3250" spans="3:3">
      <c r="C3250" s="231">
        <v>2021</v>
      </c>
    </row>
    <row r="3251" spans="3:3">
      <c r="C3251" s="254" t="s">
        <v>4</v>
      </c>
    </row>
    <row r="3252" spans="3:3">
      <c r="C3252" s="255" t="s">
        <v>43</v>
      </c>
    </row>
    <row r="3253" spans="3:3">
      <c r="C3253" s="255" t="s">
        <v>41</v>
      </c>
    </row>
    <row r="3254" spans="3:3">
      <c r="C3254" s="255" t="s">
        <v>40</v>
      </c>
    </row>
    <row r="3255" spans="3:3">
      <c r="C3255" s="254" t="s">
        <v>5</v>
      </c>
    </row>
    <row r="3256" spans="3:3">
      <c r="C3256" s="255" t="s">
        <v>43</v>
      </c>
    </row>
    <row r="3257" spans="3:3">
      <c r="C3257" s="255" t="s">
        <v>41</v>
      </c>
    </row>
    <row r="3258" spans="3:3">
      <c r="C3258" s="255" t="s">
        <v>40</v>
      </c>
    </row>
    <row r="3259" spans="3:3">
      <c r="C3259" s="254" t="s">
        <v>6</v>
      </c>
    </row>
    <row r="3260" spans="3:3">
      <c r="C3260" s="255" t="s">
        <v>43</v>
      </c>
    </row>
    <row r="3261" spans="3:3">
      <c r="C3261" s="255" t="s">
        <v>41</v>
      </c>
    </row>
    <row r="3262" spans="3:3">
      <c r="C3262" s="255" t="s">
        <v>40</v>
      </c>
    </row>
    <row r="3263" spans="3:3">
      <c r="C3263" s="254" t="s">
        <v>7</v>
      </c>
    </row>
    <row r="3264" spans="3:3">
      <c r="C3264" s="255" t="s">
        <v>43</v>
      </c>
    </row>
    <row r="3265" spans="3:3">
      <c r="C3265" s="255" t="s">
        <v>41</v>
      </c>
    </row>
    <row r="3266" spans="3:3">
      <c r="C3266" s="255" t="s">
        <v>40</v>
      </c>
    </row>
    <row r="3267" spans="3:3">
      <c r="C3267" s="254" t="s">
        <v>8</v>
      </c>
    </row>
    <row r="3268" spans="3:3">
      <c r="C3268" s="255" t="s">
        <v>43</v>
      </c>
    </row>
    <row r="3269" spans="3:3">
      <c r="C3269" s="255" t="s">
        <v>41</v>
      </c>
    </row>
    <row r="3270" spans="3:3">
      <c r="C3270" s="255" t="s">
        <v>40</v>
      </c>
    </row>
    <row r="3271" spans="3:3">
      <c r="C3271" s="254" t="s">
        <v>312</v>
      </c>
    </row>
    <row r="3272" spans="3:3">
      <c r="C3272" s="255" t="s">
        <v>43</v>
      </c>
    </row>
    <row r="3273" spans="3:3">
      <c r="C3273" s="255" t="s">
        <v>41</v>
      </c>
    </row>
    <row r="3274" spans="3:3">
      <c r="C3274" s="255" t="s">
        <v>40</v>
      </c>
    </row>
    <row r="3275" spans="3:3">
      <c r="C3275" s="254" t="s">
        <v>9</v>
      </c>
    </row>
    <row r="3276" spans="3:3">
      <c r="C3276" s="255" t="s">
        <v>43</v>
      </c>
    </row>
    <row r="3277" spans="3:3">
      <c r="C3277" s="255" t="s">
        <v>41</v>
      </c>
    </row>
    <row r="3278" spans="3:3">
      <c r="C3278" s="255" t="s">
        <v>40</v>
      </c>
    </row>
    <row r="3279" spans="3:3">
      <c r="C3279" s="254" t="s">
        <v>10</v>
      </c>
    </row>
    <row r="3280" spans="3:3">
      <c r="C3280" s="255" t="s">
        <v>43</v>
      </c>
    </row>
    <row r="3281" spans="3:3">
      <c r="C3281" s="255" t="s">
        <v>41</v>
      </c>
    </row>
    <row r="3282" spans="3:3">
      <c r="C3282" s="255" t="s">
        <v>40</v>
      </c>
    </row>
    <row r="3283" spans="3:3">
      <c r="C3283" s="254" t="s">
        <v>11</v>
      </c>
    </row>
    <row r="3284" spans="3:3">
      <c r="C3284" s="255" t="s">
        <v>43</v>
      </c>
    </row>
    <row r="3285" spans="3:3">
      <c r="C3285" s="255" t="s">
        <v>41</v>
      </c>
    </row>
    <row r="3286" spans="3:3">
      <c r="C3286" s="255" t="s">
        <v>40</v>
      </c>
    </row>
    <row r="3287" spans="3:3">
      <c r="C3287" s="254" t="s">
        <v>12</v>
      </c>
    </row>
    <row r="3288" spans="3:3">
      <c r="C3288" s="255" t="s">
        <v>43</v>
      </c>
    </row>
    <row r="3289" spans="3:3">
      <c r="C3289" s="255" t="s">
        <v>41</v>
      </c>
    </row>
    <row r="3290" spans="3:3">
      <c r="C3290" s="255" t="s">
        <v>40</v>
      </c>
    </row>
    <row r="3291" spans="3:3">
      <c r="C3291" s="254" t="s">
        <v>13</v>
      </c>
    </row>
    <row r="3292" spans="3:3">
      <c r="C3292" s="255" t="s">
        <v>43</v>
      </c>
    </row>
    <row r="3293" spans="3:3">
      <c r="C3293" s="255" t="s">
        <v>41</v>
      </c>
    </row>
    <row r="3294" spans="3:3">
      <c r="C3294" s="255" t="s">
        <v>40</v>
      </c>
    </row>
    <row r="3295" spans="3:3">
      <c r="C3295" s="254" t="s">
        <v>14</v>
      </c>
    </row>
    <row r="3296" spans="3:3">
      <c r="C3296" s="255" t="s">
        <v>43</v>
      </c>
    </row>
    <row r="3297" spans="3:3">
      <c r="C3297" s="255" t="s">
        <v>41</v>
      </c>
    </row>
    <row r="3298" spans="3:3">
      <c r="C3298" s="255" t="s">
        <v>40</v>
      </c>
    </row>
    <row r="3299" spans="3:3">
      <c r="C3299" s="254" t="s">
        <v>106</v>
      </c>
    </row>
    <row r="3300" spans="3:3">
      <c r="C3300" s="255" t="s">
        <v>43</v>
      </c>
    </row>
    <row r="3301" spans="3:3">
      <c r="C3301" s="255" t="s">
        <v>41</v>
      </c>
    </row>
    <row r="3302" spans="3:3">
      <c r="C3302" s="255" t="s">
        <v>40</v>
      </c>
    </row>
    <row r="3303" spans="3:3">
      <c r="C3303" s="231">
        <v>2022</v>
      </c>
    </row>
    <row r="3304" spans="3:3">
      <c r="C3304" s="254" t="s">
        <v>4</v>
      </c>
    </row>
    <row r="3305" spans="3:3">
      <c r="C3305" s="255" t="s">
        <v>43</v>
      </c>
    </row>
    <row r="3306" spans="3:3">
      <c r="C3306" s="255" t="s">
        <v>41</v>
      </c>
    </row>
    <row r="3307" spans="3:3">
      <c r="C3307" s="255" t="s">
        <v>40</v>
      </c>
    </row>
    <row r="3308" spans="3:3">
      <c r="C3308" s="254" t="s">
        <v>5</v>
      </c>
    </row>
    <row r="3309" spans="3:3">
      <c r="C3309" s="255" t="s">
        <v>43</v>
      </c>
    </row>
    <row r="3310" spans="3:3">
      <c r="C3310" s="255" t="s">
        <v>41</v>
      </c>
    </row>
    <row r="3311" spans="3:3">
      <c r="C3311" s="255" t="s">
        <v>40</v>
      </c>
    </row>
    <row r="3312" spans="3:3">
      <c r="C3312" s="254" t="s">
        <v>6</v>
      </c>
    </row>
    <row r="3313" spans="3:3">
      <c r="C3313" s="255" t="s">
        <v>43</v>
      </c>
    </row>
    <row r="3314" spans="3:3">
      <c r="C3314" s="255" t="s">
        <v>41</v>
      </c>
    </row>
    <row r="3315" spans="3:3">
      <c r="C3315" s="255" t="s">
        <v>40</v>
      </c>
    </row>
    <row r="3316" spans="3:3">
      <c r="C3316" s="254" t="s">
        <v>7</v>
      </c>
    </row>
    <row r="3317" spans="3:3">
      <c r="C3317" s="255" t="s">
        <v>43</v>
      </c>
    </row>
    <row r="3318" spans="3:3">
      <c r="C3318" s="255" t="s">
        <v>41</v>
      </c>
    </row>
    <row r="3319" spans="3:3">
      <c r="C3319" s="255" t="s">
        <v>40</v>
      </c>
    </row>
    <row r="3320" spans="3:3">
      <c r="C3320" s="254" t="s">
        <v>8</v>
      </c>
    </row>
    <row r="3321" spans="3:3">
      <c r="C3321" s="255" t="s">
        <v>43</v>
      </c>
    </row>
    <row r="3322" spans="3:3">
      <c r="C3322" s="255" t="s">
        <v>41</v>
      </c>
    </row>
    <row r="3323" spans="3:3">
      <c r="C3323" s="255" t="s">
        <v>40</v>
      </c>
    </row>
    <row r="3324" spans="3:3">
      <c r="C3324" s="254" t="s">
        <v>312</v>
      </c>
    </row>
    <row r="3325" spans="3:3">
      <c r="C3325" s="255" t="s">
        <v>43</v>
      </c>
    </row>
    <row r="3326" spans="3:3">
      <c r="C3326" s="255" t="s">
        <v>41</v>
      </c>
    </row>
    <row r="3327" spans="3:3">
      <c r="C3327" s="255" t="s">
        <v>40</v>
      </c>
    </row>
    <row r="3328" spans="3:3">
      <c r="C3328" s="254" t="s">
        <v>9</v>
      </c>
    </row>
    <row r="3329" spans="3:3">
      <c r="C3329" s="255" t="s">
        <v>43</v>
      </c>
    </row>
    <row r="3330" spans="3:3">
      <c r="C3330" s="255" t="s">
        <v>41</v>
      </c>
    </row>
    <row r="3331" spans="3:3">
      <c r="C3331" s="255" t="s">
        <v>40</v>
      </c>
    </row>
    <row r="3332" spans="3:3">
      <c r="C3332" s="254" t="s">
        <v>10</v>
      </c>
    </row>
    <row r="3333" spans="3:3">
      <c r="C3333" s="255" t="s">
        <v>43</v>
      </c>
    </row>
    <row r="3334" spans="3:3">
      <c r="C3334" s="255" t="s">
        <v>41</v>
      </c>
    </row>
    <row r="3335" spans="3:3">
      <c r="C3335" s="255" t="s">
        <v>40</v>
      </c>
    </row>
    <row r="3336" spans="3:3">
      <c r="C3336" s="254" t="s">
        <v>11</v>
      </c>
    </row>
    <row r="3337" spans="3:3">
      <c r="C3337" s="255" t="s">
        <v>43</v>
      </c>
    </row>
    <row r="3338" spans="3:3">
      <c r="C3338" s="255" t="s">
        <v>41</v>
      </c>
    </row>
    <row r="3339" spans="3:3">
      <c r="C3339" s="255" t="s">
        <v>40</v>
      </c>
    </row>
    <row r="3340" spans="3:3">
      <c r="C3340" s="254" t="s">
        <v>12</v>
      </c>
    </row>
    <row r="3341" spans="3:3">
      <c r="C3341" s="255" t="s">
        <v>43</v>
      </c>
    </row>
    <row r="3342" spans="3:3">
      <c r="C3342" s="255" t="s">
        <v>41</v>
      </c>
    </row>
    <row r="3343" spans="3:3">
      <c r="C3343" s="255" t="s">
        <v>40</v>
      </c>
    </row>
    <row r="3344" spans="3:3">
      <c r="C3344" s="254" t="s">
        <v>13</v>
      </c>
    </row>
    <row r="3345" spans="3:3">
      <c r="C3345" s="255" t="s">
        <v>43</v>
      </c>
    </row>
    <row r="3346" spans="3:3">
      <c r="C3346" s="255" t="s">
        <v>41</v>
      </c>
    </row>
    <row r="3347" spans="3:3">
      <c r="C3347" s="255" t="s">
        <v>40</v>
      </c>
    </row>
    <row r="3348" spans="3:3">
      <c r="C3348" s="254" t="s">
        <v>14</v>
      </c>
    </row>
    <row r="3349" spans="3:3">
      <c r="C3349" s="255" t="s">
        <v>43</v>
      </c>
    </row>
    <row r="3350" spans="3:3">
      <c r="C3350" s="255" t="s">
        <v>41</v>
      </c>
    </row>
    <row r="3351" spans="3:3">
      <c r="C3351" s="255" t="s">
        <v>40</v>
      </c>
    </row>
    <row r="3352" spans="3:3">
      <c r="C3352" s="254" t="s">
        <v>106</v>
      </c>
    </row>
    <row r="3353" spans="3:3">
      <c r="C3353" s="255" t="s">
        <v>43</v>
      </c>
    </row>
    <row r="3354" spans="3:3">
      <c r="C3354" s="255" t="s">
        <v>41</v>
      </c>
    </row>
    <row r="3355" spans="3:3">
      <c r="C3355" s="255" t="s">
        <v>40</v>
      </c>
    </row>
    <row r="3356" spans="3:3">
      <c r="C3356" s="231" t="s">
        <v>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"/>
  <dimension ref="A2:TLU319"/>
  <sheetViews>
    <sheetView showGridLines="0" topLeftCell="AS1" zoomScale="80" zoomScaleNormal="80" workbookViewId="0">
      <pane ySplit="4" topLeftCell="A5" activePane="bottomLeft" state="frozen"/>
      <selection pane="bottomLeft" activeCell="BB315" sqref="BB315"/>
    </sheetView>
  </sheetViews>
  <sheetFormatPr baseColWidth="10" defaultColWidth="11.42578125" defaultRowHeight="15" outlineLevelCol="1"/>
  <cols>
    <col min="1" max="1" width="14.42578125" bestFit="1" customWidth="1"/>
    <col min="2" max="2" width="10.85546875" hidden="1" customWidth="1" outlineLevel="1"/>
    <col min="3" max="3" width="14.28515625" hidden="1" customWidth="1" outlineLevel="1"/>
    <col min="4" max="4" width="17.140625" customWidth="1" collapsed="1"/>
    <col min="5" max="5" width="13.7109375" hidden="1" customWidth="1" outlineLevel="1"/>
    <col min="6" max="6" width="7.140625" hidden="1" customWidth="1" outlineLevel="1"/>
    <col min="7" max="7" width="43.85546875" customWidth="1" collapsed="1"/>
    <col min="8" max="8" width="10.7109375" hidden="1" customWidth="1" outlineLevel="1"/>
    <col min="9" max="9" width="7.140625" hidden="1" customWidth="1" outlineLevel="1"/>
    <col min="10" max="10" width="7.85546875" hidden="1" customWidth="1" outlineLevel="1"/>
    <col min="11" max="11" width="11.5703125" hidden="1" customWidth="1" outlineLevel="1"/>
    <col min="12" max="12" width="9.42578125" hidden="1" customWidth="1" outlineLevel="1"/>
    <col min="13" max="13" width="10.85546875" hidden="1" customWidth="1" outlineLevel="1"/>
    <col min="14" max="14" width="11.5703125" hidden="1" customWidth="1" outlineLevel="1"/>
    <col min="15" max="15" width="12.28515625" hidden="1" customWidth="1" outlineLevel="1"/>
    <col min="16" max="16" width="14.85546875" customWidth="1" collapsed="1"/>
    <col min="17" max="18" width="22.42578125" customWidth="1"/>
    <col min="19" max="21" width="11" customWidth="1"/>
    <col min="22" max="22" width="10.42578125" customWidth="1"/>
    <col min="23" max="25" width="15.7109375" customWidth="1"/>
    <col min="26" max="26" width="13" customWidth="1"/>
    <col min="27" max="27" width="13.85546875" customWidth="1"/>
    <col min="28" max="29" width="12" customWidth="1"/>
    <col min="30" max="30" width="14.28515625" customWidth="1"/>
    <col min="31" max="31" width="17.42578125" customWidth="1"/>
    <col min="32" max="32" width="14.140625" customWidth="1"/>
    <col min="33" max="33" width="16" customWidth="1"/>
    <col min="34" max="34" width="13.42578125" customWidth="1"/>
    <col min="35" max="35" width="12" customWidth="1"/>
    <col min="36" max="36" width="15.7109375" customWidth="1"/>
    <col min="37" max="37" width="13" customWidth="1"/>
    <col min="38" max="38" width="13.85546875" customWidth="1"/>
    <col min="39" max="40" width="12" customWidth="1"/>
    <col min="41" max="41" width="14.28515625" customWidth="1"/>
    <col min="42" max="42" width="17.42578125" customWidth="1"/>
    <col min="43" max="43" width="14.140625" customWidth="1"/>
    <col min="44" max="44" width="16" customWidth="1"/>
    <col min="45" max="45" width="13.42578125" customWidth="1"/>
    <col min="46" max="46" width="12" customWidth="1"/>
    <col min="47" max="47" width="15.7109375" customWidth="1"/>
    <col min="48" max="48" width="13" customWidth="1"/>
    <col min="49" max="50" width="12.85546875" customWidth="1"/>
    <col min="51" max="51" width="12.28515625" customWidth="1"/>
    <col min="52" max="52" width="45.140625" customWidth="1"/>
    <col min="53" max="53" width="13" customWidth="1"/>
    <col min="54" max="54" width="29.42578125" customWidth="1"/>
    <col min="55" max="55" width="38.5703125" customWidth="1"/>
    <col min="56" max="56" width="25.85546875" customWidth="1"/>
    <col min="57" max="57" width="12" customWidth="1"/>
    <col min="58" max="58" width="15.7109375" customWidth="1"/>
    <col min="84" max="84" width="12.140625" customWidth="1"/>
    <col min="85" max="85" width="12" customWidth="1"/>
    <col min="86" max="86" width="11.5703125" customWidth="1"/>
    <col min="87" max="87" width="55.28515625" customWidth="1"/>
    <col min="88" max="88" width="11.5703125" customWidth="1"/>
  </cols>
  <sheetData>
    <row r="2" spans="1:54 1079:13853" ht="26.25" thickBot="1">
      <c r="G2" s="5" t="s">
        <v>77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X2" s="46"/>
      <c r="AW2" s="243" t="s">
        <v>76</v>
      </c>
      <c r="AX2" s="243"/>
      <c r="AY2" s="243"/>
      <c r="AZ2" s="243"/>
      <c r="BA2" s="243"/>
    </row>
    <row r="3" spans="1:54 1079:13853" ht="26.25" customHeight="1">
      <c r="D3" s="45" t="s">
        <v>75</v>
      </c>
      <c r="G3" s="44">
        <v>42947</v>
      </c>
      <c r="P3" s="43"/>
      <c r="Q3" s="43"/>
      <c r="R3" s="43"/>
      <c r="S3" s="238" t="s">
        <v>74</v>
      </c>
      <c r="T3" s="239"/>
      <c r="U3" s="239"/>
      <c r="V3" s="239"/>
      <c r="W3" s="240" t="s">
        <v>73</v>
      </c>
      <c r="X3" s="241"/>
      <c r="Y3" s="242"/>
      <c r="Z3" s="42"/>
      <c r="AOM3" s="37"/>
      <c r="AON3" s="37"/>
      <c r="AOO3" s="37"/>
      <c r="AOP3" s="37"/>
      <c r="AOQ3" s="37"/>
      <c r="AOR3" s="37"/>
      <c r="AOS3" s="37"/>
      <c r="AOT3" s="37"/>
      <c r="AOU3" s="37"/>
      <c r="AOV3" s="37"/>
      <c r="AOW3" s="37"/>
      <c r="AOX3" s="37"/>
      <c r="AOY3" s="37"/>
      <c r="AOZ3" s="37"/>
      <c r="APA3" s="37"/>
      <c r="APB3" s="37"/>
      <c r="APC3" s="37"/>
      <c r="APD3" s="37"/>
      <c r="APE3" s="37"/>
      <c r="APF3" s="37"/>
      <c r="APG3" s="37"/>
      <c r="APH3" s="37"/>
      <c r="API3" s="37"/>
      <c r="APJ3" s="37"/>
      <c r="APK3" s="37"/>
      <c r="APL3" s="37"/>
      <c r="APM3" s="37"/>
      <c r="APN3" s="37"/>
      <c r="APO3" s="37"/>
      <c r="APP3" s="37"/>
      <c r="APQ3" s="37"/>
      <c r="APR3" s="37"/>
      <c r="APS3" s="37"/>
      <c r="APT3" s="37"/>
      <c r="APU3" s="37"/>
      <c r="APV3" s="37"/>
      <c r="APW3" s="37"/>
      <c r="APX3" s="37"/>
      <c r="APY3" s="37"/>
      <c r="APZ3" s="37"/>
      <c r="AQA3" s="37"/>
      <c r="AQB3" s="37"/>
      <c r="AQC3" s="37"/>
      <c r="AQD3" s="37"/>
      <c r="AQE3" s="37"/>
      <c r="AQF3" s="37"/>
      <c r="AQG3" s="37"/>
      <c r="AQH3" s="37"/>
      <c r="AQI3" s="37"/>
      <c r="AQJ3" s="37"/>
      <c r="AQK3" s="37"/>
      <c r="AQL3" s="37"/>
      <c r="AQM3" s="37"/>
      <c r="AQN3" s="37"/>
      <c r="AQO3" s="37"/>
      <c r="AQP3" s="37"/>
      <c r="AQQ3" s="37"/>
      <c r="AQR3" s="37"/>
      <c r="AQS3" s="37"/>
      <c r="AQT3" s="37"/>
      <c r="AQU3" s="37"/>
      <c r="AQV3" s="37"/>
      <c r="AQW3" s="37"/>
      <c r="AQX3" s="37"/>
      <c r="AQY3" s="37"/>
      <c r="AQZ3" s="37"/>
      <c r="ARA3" s="37"/>
      <c r="ARB3" s="37"/>
      <c r="ARC3" s="37"/>
      <c r="ARD3" s="37"/>
      <c r="ARE3" s="37"/>
      <c r="ARF3" s="37"/>
      <c r="ARG3" s="37"/>
      <c r="ARH3" s="37"/>
      <c r="ARI3" s="37"/>
      <c r="ARJ3" s="37"/>
      <c r="ARK3" s="37"/>
      <c r="ARL3" s="37"/>
      <c r="ARM3" s="37"/>
      <c r="ARN3" s="37"/>
      <c r="ARO3" s="37"/>
      <c r="ARP3" s="37"/>
      <c r="ARQ3" s="37"/>
      <c r="ARR3" s="37"/>
      <c r="ARS3" s="37"/>
      <c r="ART3" s="37"/>
      <c r="ARU3" s="37"/>
      <c r="ARV3" s="37"/>
      <c r="ARW3" s="37"/>
      <c r="ARX3" s="37"/>
      <c r="ARY3" s="37"/>
      <c r="ARZ3" s="37"/>
      <c r="ASA3" s="37"/>
      <c r="ASB3" s="37"/>
      <c r="ASC3" s="37"/>
      <c r="ASD3" s="37"/>
      <c r="ASE3" s="37"/>
      <c r="ASF3" s="37"/>
      <c r="ASG3" s="37"/>
      <c r="ASH3" s="37"/>
      <c r="ASI3" s="37"/>
      <c r="ASJ3" s="37"/>
      <c r="ASK3" s="37"/>
      <c r="ASL3" s="37"/>
      <c r="ASM3" s="37"/>
      <c r="ASN3" s="37"/>
      <c r="ASO3" s="37"/>
      <c r="ASP3" s="37"/>
      <c r="ASQ3" s="37"/>
      <c r="ASR3" s="37"/>
      <c r="ASS3" s="37"/>
      <c r="AST3" s="37"/>
      <c r="ASU3" s="37"/>
      <c r="ASV3" s="37"/>
      <c r="ASW3" s="37"/>
      <c r="ASX3" s="37"/>
      <c r="ASY3" s="37"/>
      <c r="ASZ3" s="37"/>
      <c r="ATA3" s="37"/>
      <c r="ATB3" s="37"/>
      <c r="ATC3" s="37"/>
      <c r="ATD3" s="37"/>
      <c r="ATE3" s="37"/>
      <c r="ATF3" s="37"/>
      <c r="ATG3" s="37"/>
      <c r="ATH3" s="37"/>
      <c r="ATI3" s="37"/>
      <c r="ATJ3" s="37"/>
      <c r="ATK3" s="37"/>
      <c r="ATL3" s="37"/>
      <c r="ATM3" s="37"/>
      <c r="ATN3" s="37"/>
      <c r="ATO3" s="37"/>
      <c r="ATP3" s="37"/>
      <c r="ATQ3" s="37"/>
      <c r="ATR3" s="37"/>
      <c r="ATS3" s="37"/>
      <c r="ATT3" s="37"/>
      <c r="ATU3" s="37"/>
      <c r="ATV3" s="37"/>
      <c r="ATW3" s="37"/>
      <c r="ATX3" s="37"/>
      <c r="ATY3" s="37"/>
      <c r="ATZ3" s="37"/>
      <c r="AUA3" s="37"/>
      <c r="AUB3" s="37"/>
      <c r="AUC3" s="37"/>
      <c r="AUD3" s="37"/>
      <c r="AUE3" s="37"/>
      <c r="AUF3" s="37"/>
      <c r="AUG3" s="37"/>
      <c r="AUH3" s="37"/>
      <c r="AUI3" s="37"/>
      <c r="AUJ3" s="37"/>
      <c r="AUK3" s="37"/>
      <c r="AUL3" s="37"/>
      <c r="AUM3" s="37"/>
      <c r="AUN3" s="37"/>
      <c r="AUO3" s="37"/>
      <c r="AUP3" s="37"/>
      <c r="AUQ3" s="37"/>
      <c r="AUR3" s="37"/>
      <c r="AUS3" s="37"/>
      <c r="AUT3" s="37"/>
      <c r="AUU3" s="37"/>
      <c r="AUV3" s="37"/>
      <c r="AUW3" s="37"/>
      <c r="AUX3" s="37"/>
      <c r="AUY3" s="37"/>
      <c r="AUZ3" s="37"/>
      <c r="AVA3" s="37"/>
      <c r="AVB3" s="37"/>
      <c r="AVC3" s="37"/>
      <c r="AVD3" s="37"/>
      <c r="AVE3" s="37"/>
      <c r="AVF3" s="37"/>
      <c r="AVG3" s="37"/>
      <c r="AVH3" s="37"/>
      <c r="AVI3" s="37"/>
      <c r="AVJ3" s="37"/>
      <c r="AVK3" s="37"/>
      <c r="AVL3" s="37"/>
      <c r="AVM3" s="37"/>
      <c r="AVN3" s="37"/>
      <c r="AVO3" s="37"/>
      <c r="AVP3" s="37"/>
      <c r="AVQ3" s="37"/>
      <c r="AVR3" s="37"/>
      <c r="AVS3" s="37"/>
      <c r="AVT3" s="37"/>
      <c r="AVU3" s="37"/>
      <c r="AVV3" s="37"/>
      <c r="AVW3" s="37"/>
      <c r="AVX3" s="37"/>
      <c r="AVY3" s="37"/>
      <c r="AVZ3" s="37"/>
      <c r="AWA3" s="37"/>
      <c r="AWB3" s="37"/>
      <c r="AWC3" s="37"/>
      <c r="AWD3" s="37"/>
      <c r="AWE3" s="37"/>
      <c r="AWF3" s="37"/>
      <c r="AWG3" s="37"/>
      <c r="AWH3" s="37"/>
      <c r="AWI3" s="37"/>
      <c r="AWJ3" s="37"/>
      <c r="AWK3" s="37"/>
      <c r="AWL3" s="37"/>
      <c r="AWM3" s="37"/>
      <c r="AWN3" s="37"/>
      <c r="AWO3" s="37"/>
      <c r="AWP3" s="37"/>
      <c r="AWQ3" s="37"/>
      <c r="AWR3" s="37"/>
      <c r="AWS3" s="37"/>
      <c r="AWT3" s="37"/>
      <c r="AWU3" s="37"/>
      <c r="AWV3" s="37"/>
      <c r="AWW3" s="37"/>
      <c r="AWX3" s="37"/>
      <c r="AWY3" s="37"/>
      <c r="AWZ3" s="37"/>
      <c r="AXA3" s="37"/>
      <c r="AXB3" s="37"/>
      <c r="AXC3" s="37"/>
      <c r="AXD3" s="37"/>
      <c r="AXE3" s="37"/>
      <c r="AXF3" s="37"/>
      <c r="AXG3" s="37"/>
      <c r="AXH3" s="37"/>
      <c r="AXI3" s="37"/>
      <c r="AXJ3" s="37"/>
      <c r="AXK3" s="37"/>
      <c r="AXL3" s="37"/>
      <c r="AXM3" s="37"/>
      <c r="AXN3" s="37"/>
      <c r="AXO3" s="37"/>
      <c r="AXP3" s="37"/>
      <c r="AXQ3" s="37"/>
      <c r="AXR3" s="37"/>
      <c r="AXS3" s="37"/>
      <c r="AXT3" s="37"/>
      <c r="AXU3" s="37"/>
      <c r="AXV3" s="37"/>
      <c r="AXW3" s="37"/>
      <c r="AXX3" s="37"/>
      <c r="AXY3" s="37"/>
      <c r="AXZ3" s="37"/>
      <c r="AYA3" s="37"/>
      <c r="AYB3" s="37"/>
      <c r="AYC3" s="37"/>
      <c r="AYD3" s="37"/>
      <c r="AYE3" s="37"/>
      <c r="AYF3" s="37"/>
      <c r="AYG3" s="37"/>
      <c r="AYH3" s="37"/>
      <c r="AYI3" s="37"/>
      <c r="AYJ3" s="37"/>
      <c r="AYK3" s="37"/>
      <c r="AYL3" s="37"/>
      <c r="AYM3" s="37"/>
      <c r="AYN3" s="37"/>
      <c r="AYO3" s="37"/>
      <c r="AYP3" s="37"/>
      <c r="AYQ3" s="37"/>
      <c r="AYR3" s="37"/>
      <c r="AYS3" s="37"/>
      <c r="AYT3" s="37"/>
      <c r="AYU3" s="37"/>
      <c r="AYV3" s="37"/>
      <c r="AYW3" s="37"/>
      <c r="AYX3" s="37"/>
      <c r="AYY3" s="37"/>
      <c r="AYZ3" s="37"/>
      <c r="AZA3" s="37"/>
      <c r="AZB3" s="37"/>
      <c r="AZC3" s="37"/>
      <c r="AZD3" s="37"/>
      <c r="AZE3" s="37"/>
      <c r="AZF3" s="37"/>
      <c r="AZG3" s="37"/>
      <c r="AZH3" s="37"/>
      <c r="AZI3" s="37"/>
      <c r="AZJ3" s="37"/>
      <c r="AZK3" s="37"/>
      <c r="AZL3" s="37"/>
      <c r="AZM3" s="37"/>
      <c r="AZN3" s="37"/>
      <c r="AZO3" s="37"/>
      <c r="AZP3" s="37"/>
      <c r="AZQ3" s="37"/>
      <c r="AZR3" s="37"/>
      <c r="AZS3" s="37"/>
      <c r="AZT3" s="37"/>
      <c r="AZU3" s="37"/>
      <c r="AZV3" s="37"/>
      <c r="AZW3" s="37"/>
      <c r="AZX3" s="37"/>
      <c r="AZY3" s="37"/>
      <c r="AZZ3" s="37"/>
      <c r="BAA3" s="37"/>
      <c r="BAB3" s="37"/>
      <c r="BAC3" s="37"/>
      <c r="BAD3" s="37"/>
      <c r="BAE3" s="37"/>
      <c r="BAF3" s="37"/>
      <c r="BAG3" s="37"/>
      <c r="BAH3" s="37"/>
      <c r="BAI3" s="37"/>
      <c r="BAJ3" s="37"/>
      <c r="BAK3" s="37"/>
      <c r="BAL3" s="37"/>
      <c r="BAM3" s="37"/>
      <c r="BAN3" s="37"/>
      <c r="BAO3" s="37"/>
      <c r="BAP3" s="37"/>
      <c r="BAQ3" s="37"/>
      <c r="BAR3" s="37"/>
      <c r="BAS3" s="37"/>
      <c r="BAT3" s="37"/>
      <c r="BAU3" s="37"/>
      <c r="BAV3" s="37"/>
      <c r="BAW3" s="37"/>
      <c r="BAX3" s="37"/>
      <c r="BAY3" s="37"/>
      <c r="BAZ3" s="37"/>
      <c r="BBA3" s="37"/>
      <c r="BBB3" s="37"/>
      <c r="BBC3" s="37"/>
      <c r="BBD3" s="37"/>
      <c r="BBE3" s="37"/>
      <c r="BBF3" s="37"/>
      <c r="BBG3" s="37"/>
      <c r="BBH3" s="37"/>
      <c r="BBI3" s="37"/>
      <c r="BBJ3" s="37"/>
      <c r="BBK3" s="37"/>
      <c r="BBL3" s="37"/>
      <c r="BBM3" s="37"/>
      <c r="BBN3" s="37"/>
      <c r="BBO3" s="37"/>
      <c r="BBP3" s="37"/>
      <c r="BBQ3" s="37"/>
      <c r="BBR3" s="37"/>
      <c r="BBS3" s="37"/>
      <c r="BBT3" s="37"/>
      <c r="BBU3" s="37"/>
      <c r="BBV3" s="37"/>
      <c r="BBW3" s="37"/>
      <c r="BBX3" s="37"/>
      <c r="BBY3" s="37"/>
      <c r="BBZ3" s="37"/>
      <c r="BCA3" s="37"/>
      <c r="BCB3" s="37"/>
      <c r="BCC3" s="37"/>
      <c r="BCD3" s="37"/>
      <c r="BCE3" s="37"/>
      <c r="BCF3" s="37"/>
      <c r="BCG3" s="37"/>
      <c r="BCH3" s="37"/>
      <c r="BCI3" s="37"/>
      <c r="BCJ3" s="37"/>
      <c r="BCK3" s="37"/>
      <c r="BCL3" s="37"/>
      <c r="BCM3" s="37"/>
      <c r="BCN3" s="37"/>
      <c r="BCO3" s="37"/>
      <c r="BCP3" s="37"/>
      <c r="BCQ3" s="37"/>
      <c r="BCR3" s="37"/>
      <c r="BCS3" s="37"/>
      <c r="BCT3" s="37"/>
      <c r="BCU3" s="37"/>
      <c r="BCV3" s="37"/>
      <c r="BCW3" s="37"/>
      <c r="BCX3" s="37"/>
      <c r="BCY3" s="37"/>
      <c r="BCZ3" s="37"/>
      <c r="BDA3" s="37"/>
      <c r="BDB3" s="37"/>
      <c r="BDC3" s="37"/>
      <c r="BDD3" s="37"/>
      <c r="BDE3" s="37"/>
      <c r="BDF3" s="37"/>
      <c r="BDG3" s="37"/>
      <c r="BDH3" s="37"/>
      <c r="BDI3" s="37"/>
      <c r="BDJ3" s="37"/>
      <c r="BDK3" s="37"/>
      <c r="BDL3" s="37"/>
      <c r="BDM3" s="37"/>
      <c r="BDN3" s="37"/>
      <c r="BDO3" s="37"/>
      <c r="BDP3" s="37"/>
      <c r="BDQ3" s="37"/>
      <c r="BDR3" s="37"/>
      <c r="BDS3" s="37"/>
      <c r="BDT3" s="37"/>
      <c r="BDU3" s="37"/>
      <c r="BDV3" s="37"/>
      <c r="BDW3" s="37"/>
      <c r="BDX3" s="37"/>
      <c r="BDY3" s="37"/>
      <c r="BDZ3" s="37"/>
      <c r="BEA3" s="37"/>
      <c r="BEB3" s="37"/>
      <c r="BEC3" s="37"/>
      <c r="BED3" s="37"/>
      <c r="BEE3" s="37"/>
      <c r="BEF3" s="37"/>
      <c r="BEG3" s="37"/>
      <c r="BEH3" s="37"/>
      <c r="BEI3" s="37"/>
      <c r="BEJ3" s="37"/>
      <c r="BEK3" s="37"/>
      <c r="BEL3" s="37"/>
      <c r="BEM3" s="37"/>
      <c r="BEN3" s="37"/>
      <c r="BEO3" s="37"/>
      <c r="BEP3" s="37"/>
      <c r="BEQ3" s="37"/>
      <c r="BER3" s="37"/>
      <c r="BES3" s="37"/>
      <c r="BET3" s="37"/>
      <c r="BEU3" s="37"/>
      <c r="BEV3" s="37"/>
      <c r="BEW3" s="37"/>
      <c r="BEX3" s="37"/>
      <c r="BEY3" s="37"/>
      <c r="BEZ3" s="37"/>
      <c r="BFA3" s="37"/>
      <c r="BFB3" s="37"/>
      <c r="BFC3" s="37"/>
      <c r="BFD3" s="37"/>
      <c r="BFE3" s="37"/>
      <c r="BFF3" s="37"/>
      <c r="BFG3" s="37"/>
      <c r="BFH3" s="37"/>
      <c r="BFI3" s="37"/>
      <c r="BFJ3" s="37"/>
      <c r="BFK3" s="37"/>
      <c r="BFL3" s="37"/>
      <c r="BFM3" s="37"/>
      <c r="BFN3" s="37"/>
      <c r="BFO3" s="37"/>
      <c r="BFP3" s="37"/>
      <c r="BFQ3" s="37"/>
      <c r="BFR3" s="37"/>
      <c r="BFS3" s="37"/>
      <c r="BFT3" s="37"/>
      <c r="BFU3" s="37"/>
      <c r="BFV3" s="37"/>
      <c r="BFW3" s="37"/>
      <c r="BFX3" s="37"/>
      <c r="BFY3" s="37"/>
      <c r="BFZ3" s="37"/>
      <c r="BGA3" s="37"/>
      <c r="BGB3" s="37"/>
      <c r="BGC3" s="37"/>
      <c r="BGD3" s="37"/>
      <c r="BGE3" s="37"/>
      <c r="BGF3" s="37"/>
      <c r="BGG3" s="37"/>
      <c r="BGH3" s="37"/>
      <c r="BGI3" s="37"/>
      <c r="BGJ3" s="37"/>
      <c r="BGK3" s="37"/>
      <c r="BGL3" s="37"/>
      <c r="BGM3" s="37"/>
      <c r="BGN3" s="37"/>
      <c r="BGO3" s="37"/>
      <c r="BGP3" s="37"/>
      <c r="BGQ3" s="37"/>
      <c r="BGR3" s="37"/>
      <c r="BGS3" s="37"/>
      <c r="BGT3" s="37"/>
      <c r="BGU3" s="37"/>
      <c r="BGV3" s="37"/>
      <c r="BGW3" s="37"/>
      <c r="BGX3" s="37"/>
      <c r="BGY3" s="37"/>
      <c r="BGZ3" s="37"/>
      <c r="BHA3" s="37"/>
      <c r="BHB3" s="37"/>
      <c r="BHC3" s="37"/>
      <c r="BHD3" s="37"/>
      <c r="BHE3" s="37"/>
      <c r="BHF3" s="37"/>
      <c r="BHG3" s="37"/>
      <c r="BHH3" s="37"/>
      <c r="BHI3" s="37"/>
      <c r="BHJ3" s="37"/>
      <c r="BHK3" s="37"/>
      <c r="BHL3" s="37"/>
      <c r="BHM3" s="37"/>
      <c r="BHN3" s="37"/>
      <c r="BHO3" s="37"/>
      <c r="BHP3" s="37"/>
      <c r="BHQ3" s="37"/>
      <c r="BHR3" s="37"/>
      <c r="BHS3" s="37"/>
      <c r="BHT3" s="37"/>
      <c r="BHU3" s="37"/>
      <c r="BHV3" s="37"/>
      <c r="BHW3" s="37"/>
      <c r="BHX3" s="37"/>
      <c r="BHY3" s="37"/>
      <c r="BHZ3" s="37"/>
      <c r="BIA3" s="37"/>
      <c r="BIB3" s="37"/>
      <c r="BIC3" s="37"/>
      <c r="BID3" s="37"/>
      <c r="BIE3" s="37"/>
      <c r="BIF3" s="37"/>
      <c r="BIG3" s="37"/>
      <c r="BIH3" s="37"/>
      <c r="BII3" s="37"/>
      <c r="BIJ3" s="37"/>
      <c r="BIK3" s="37"/>
      <c r="BIL3" s="37"/>
      <c r="BIM3" s="37"/>
      <c r="BIN3" s="37"/>
      <c r="BIO3" s="37"/>
      <c r="BIP3" s="37"/>
      <c r="BIQ3" s="37"/>
      <c r="BIR3" s="37"/>
      <c r="BIS3" s="37"/>
      <c r="BIT3" s="37"/>
      <c r="BIU3" s="37"/>
      <c r="BIV3" s="37"/>
      <c r="BIW3" s="37"/>
      <c r="BIX3" s="37"/>
      <c r="BIY3" s="37"/>
      <c r="BIZ3" s="37"/>
      <c r="BJA3" s="37"/>
      <c r="BJB3" s="37"/>
      <c r="BJC3" s="37"/>
      <c r="BJD3" s="37"/>
      <c r="BJE3" s="37"/>
      <c r="BJF3" s="37"/>
      <c r="BJG3" s="37"/>
      <c r="BJH3" s="37"/>
      <c r="BJI3" s="37"/>
      <c r="BJJ3" s="37"/>
      <c r="BJK3" s="37"/>
      <c r="BJL3" s="37"/>
      <c r="BJM3" s="37"/>
      <c r="BJN3" s="37"/>
      <c r="BJO3" s="37"/>
      <c r="BJP3" s="37"/>
      <c r="BJQ3" s="37"/>
      <c r="BJR3" s="37"/>
      <c r="BJS3" s="37"/>
      <c r="BJT3" s="37"/>
      <c r="BJU3" s="37"/>
      <c r="BJV3" s="37"/>
      <c r="BJW3" s="37"/>
      <c r="BJX3" s="37"/>
      <c r="BJY3" s="37"/>
      <c r="BJZ3" s="37"/>
      <c r="BKA3" s="37"/>
      <c r="BKB3" s="37"/>
      <c r="BKC3" s="37"/>
      <c r="BKD3" s="37"/>
      <c r="BKE3" s="37"/>
      <c r="BKF3" s="37"/>
      <c r="BKG3" s="37"/>
      <c r="BKH3" s="37"/>
      <c r="BKI3" s="37"/>
      <c r="BKJ3" s="37"/>
      <c r="BKK3" s="37"/>
      <c r="BKL3" s="37"/>
      <c r="BKM3" s="37"/>
      <c r="BKN3" s="37"/>
      <c r="BKO3" s="37"/>
      <c r="BKP3" s="37"/>
      <c r="BKQ3" s="37"/>
      <c r="BKR3" s="37"/>
      <c r="BKS3" s="37"/>
      <c r="BKT3" s="37"/>
      <c r="BKU3" s="37"/>
      <c r="BKV3" s="37"/>
      <c r="BKW3" s="37"/>
      <c r="BKX3" s="37"/>
      <c r="BKY3" s="37"/>
      <c r="BKZ3" s="37"/>
      <c r="BLA3" s="37"/>
      <c r="BLB3" s="37"/>
      <c r="BLC3" s="37"/>
      <c r="BLD3" s="37"/>
      <c r="BLE3" s="37"/>
      <c r="BLF3" s="37"/>
      <c r="BLG3" s="37"/>
      <c r="BLH3" s="37"/>
      <c r="BLI3" s="37"/>
      <c r="BLJ3" s="37"/>
      <c r="BLK3" s="37"/>
      <c r="BLL3" s="37"/>
      <c r="BLM3" s="37"/>
      <c r="BLN3" s="37"/>
      <c r="BLO3" s="37"/>
      <c r="BLP3" s="37"/>
      <c r="BLQ3" s="37"/>
      <c r="BLR3" s="37"/>
      <c r="BLS3" s="37"/>
      <c r="BLT3" s="37"/>
      <c r="BLU3" s="37"/>
      <c r="BLV3" s="37"/>
      <c r="BLW3" s="37"/>
      <c r="BLX3" s="37"/>
      <c r="BLY3" s="37"/>
      <c r="BLZ3" s="37"/>
      <c r="BMA3" s="37"/>
      <c r="BMB3" s="37"/>
      <c r="BMC3" s="37"/>
      <c r="BMD3" s="37"/>
      <c r="BME3" s="37"/>
      <c r="BMF3" s="37"/>
      <c r="BMG3" s="37"/>
      <c r="BMH3" s="37"/>
      <c r="BMI3" s="37"/>
      <c r="BMJ3" s="37"/>
      <c r="BMK3" s="37"/>
      <c r="BML3" s="37"/>
      <c r="BMM3" s="37"/>
      <c r="BMN3" s="37"/>
      <c r="BMO3" s="37"/>
      <c r="BMP3" s="37"/>
      <c r="BMQ3" s="37"/>
      <c r="BMR3" s="37"/>
      <c r="BMS3" s="37"/>
      <c r="BMT3" s="37"/>
      <c r="BMU3" s="37"/>
      <c r="BMV3" s="37"/>
      <c r="BMW3" s="37"/>
      <c r="BMX3" s="37"/>
      <c r="BMY3" s="37"/>
      <c r="BMZ3" s="37"/>
      <c r="BNA3" s="37"/>
      <c r="BNB3" s="37"/>
      <c r="BNC3" s="37"/>
      <c r="BND3" s="37"/>
      <c r="BNE3" s="37"/>
      <c r="BNF3" s="37"/>
      <c r="BNG3" s="37"/>
      <c r="BNH3" s="37"/>
      <c r="BNI3" s="37"/>
      <c r="BNJ3" s="37"/>
      <c r="BNK3" s="37"/>
      <c r="BNL3" s="37"/>
      <c r="BNM3" s="37"/>
      <c r="BNN3" s="37"/>
      <c r="BNO3" s="37"/>
      <c r="BNP3" s="37"/>
      <c r="BNQ3" s="37"/>
      <c r="BNR3" s="37"/>
      <c r="BNS3" s="37"/>
      <c r="BNT3" s="37"/>
      <c r="BNU3" s="37"/>
      <c r="BNV3" s="37"/>
      <c r="BNW3" s="37"/>
      <c r="BNX3" s="37"/>
      <c r="BNY3" s="37"/>
      <c r="BNZ3" s="37"/>
      <c r="BOA3" s="37"/>
      <c r="BOB3" s="37"/>
      <c r="BOC3" s="37"/>
      <c r="BOD3" s="37"/>
      <c r="BOE3" s="37"/>
      <c r="BOF3" s="37"/>
      <c r="BOG3" s="37"/>
      <c r="BOH3" s="37"/>
      <c r="BOI3" s="37"/>
      <c r="BOJ3" s="37"/>
      <c r="BOK3" s="37"/>
      <c r="BOL3" s="37"/>
      <c r="BOM3" s="37"/>
      <c r="BON3" s="37"/>
      <c r="BOO3" s="37"/>
      <c r="BOP3" s="37"/>
      <c r="BOQ3" s="37"/>
      <c r="BOR3" s="37"/>
      <c r="BOS3" s="37"/>
      <c r="BOT3" s="37"/>
      <c r="BOU3" s="37"/>
      <c r="BOV3" s="37"/>
      <c r="BOW3" s="37"/>
      <c r="BOX3" s="37"/>
      <c r="BOY3" s="37"/>
      <c r="BOZ3" s="37"/>
      <c r="BPA3" s="37"/>
      <c r="BPB3" s="37"/>
      <c r="BPC3" s="37"/>
      <c r="BPD3" s="37"/>
      <c r="BPE3" s="37"/>
      <c r="BPF3" s="37"/>
      <c r="BPG3" s="37"/>
      <c r="BPH3" s="37"/>
      <c r="BPI3" s="37"/>
      <c r="BPJ3" s="37"/>
      <c r="BPK3" s="37"/>
      <c r="BPL3" s="37"/>
      <c r="BPM3" s="37"/>
      <c r="BPN3" s="37"/>
      <c r="BPO3" s="37"/>
      <c r="BPP3" s="37"/>
      <c r="BPQ3" s="37"/>
      <c r="BPR3" s="37"/>
      <c r="BPS3" s="37"/>
      <c r="BPT3" s="37"/>
      <c r="BPU3" s="37"/>
      <c r="BPV3" s="37"/>
      <c r="BPW3" s="37"/>
      <c r="BPX3" s="37"/>
      <c r="BPY3" s="37"/>
      <c r="BPZ3" s="37"/>
      <c r="BQA3" s="37"/>
      <c r="BQB3" s="37"/>
      <c r="BQC3" s="37"/>
      <c r="BQD3" s="37"/>
      <c r="BQE3" s="37"/>
      <c r="BQF3" s="37"/>
      <c r="BQG3" s="37"/>
      <c r="BQH3" s="37"/>
      <c r="BQI3" s="37"/>
      <c r="BQJ3" s="37"/>
      <c r="BQK3" s="37"/>
      <c r="BQL3" s="37"/>
      <c r="BQM3" s="37"/>
      <c r="BQN3" s="37"/>
      <c r="BQO3" s="37"/>
      <c r="BQP3" s="37"/>
      <c r="BQQ3" s="37"/>
      <c r="BQR3" s="37"/>
      <c r="BQS3" s="37"/>
      <c r="BQT3" s="37"/>
      <c r="BQU3" s="37"/>
      <c r="BQV3" s="37"/>
      <c r="BQW3" s="37"/>
      <c r="BQX3" s="37"/>
      <c r="BQY3" s="37"/>
      <c r="BQZ3" s="37"/>
      <c r="BRA3" s="37"/>
      <c r="BRB3" s="37"/>
      <c r="BRC3" s="37"/>
      <c r="BRD3" s="37"/>
      <c r="BRE3" s="37"/>
      <c r="BRF3" s="37"/>
      <c r="BRG3" s="37"/>
      <c r="BRH3" s="37"/>
      <c r="BRI3" s="37"/>
      <c r="BRJ3" s="37"/>
      <c r="BRK3" s="37"/>
      <c r="BRL3" s="37"/>
      <c r="BRM3" s="37"/>
      <c r="BRN3" s="37"/>
      <c r="BRO3" s="37"/>
      <c r="BRP3" s="37"/>
      <c r="BRQ3" s="37"/>
      <c r="BRR3" s="37"/>
      <c r="BRS3" s="37"/>
      <c r="BRT3" s="37"/>
      <c r="BRU3" s="37"/>
      <c r="BRV3" s="37"/>
      <c r="BRW3" s="37"/>
      <c r="BRX3" s="37"/>
      <c r="BRY3" s="37"/>
      <c r="BRZ3" s="37"/>
      <c r="BSA3" s="37"/>
      <c r="BSB3" s="37"/>
      <c r="BSC3" s="37"/>
      <c r="BSD3" s="37"/>
      <c r="BSE3" s="37"/>
      <c r="BSF3" s="37"/>
      <c r="BSG3" s="37"/>
      <c r="BSH3" s="37"/>
      <c r="BSI3" s="37"/>
      <c r="BSJ3" s="37"/>
      <c r="BSK3" s="37"/>
      <c r="BSL3" s="37"/>
      <c r="BSM3" s="37"/>
      <c r="BSN3" s="37"/>
      <c r="BSO3" s="37"/>
      <c r="BSP3" s="37"/>
      <c r="BSQ3" s="37"/>
      <c r="BSR3" s="37"/>
      <c r="BSS3" s="37"/>
      <c r="BST3" s="37"/>
      <c r="BSU3" s="37"/>
      <c r="BSV3" s="37"/>
      <c r="BSW3" s="37"/>
      <c r="BSX3" s="37"/>
      <c r="BSY3" s="37"/>
      <c r="BSZ3" s="37"/>
      <c r="BTA3" s="37"/>
      <c r="BTB3" s="37"/>
      <c r="BTC3" s="37"/>
      <c r="BTD3" s="37"/>
      <c r="BTE3" s="37"/>
      <c r="BTF3" s="37"/>
      <c r="BTG3" s="37"/>
      <c r="BTH3" s="37"/>
      <c r="BTI3" s="37"/>
      <c r="BTJ3" s="37"/>
      <c r="BTK3" s="37"/>
      <c r="BTL3" s="37"/>
      <c r="BTM3" s="37"/>
      <c r="BTN3" s="37"/>
      <c r="BTO3" s="37"/>
      <c r="BTP3" s="37"/>
      <c r="BTQ3" s="37"/>
      <c r="BTR3" s="37"/>
      <c r="BTS3" s="37"/>
      <c r="BTT3" s="37"/>
      <c r="BTU3" s="37"/>
      <c r="BTV3" s="37"/>
      <c r="BTW3" s="37"/>
      <c r="BTX3" s="37"/>
      <c r="BTY3" s="37"/>
      <c r="BTZ3" s="37"/>
      <c r="BUA3" s="37"/>
      <c r="BUB3" s="37"/>
      <c r="BUC3" s="37"/>
      <c r="BUD3" s="37"/>
      <c r="BUE3" s="37"/>
      <c r="BUF3" s="37"/>
      <c r="BUG3" s="37"/>
      <c r="BUH3" s="37"/>
      <c r="BUI3" s="37"/>
      <c r="BUJ3" s="37"/>
      <c r="BUK3" s="37"/>
      <c r="BUL3" s="37"/>
      <c r="BUM3" s="37"/>
      <c r="BUN3" s="37"/>
      <c r="BUO3" s="37"/>
      <c r="BUP3" s="37"/>
      <c r="BUQ3" s="37"/>
      <c r="BUR3" s="37"/>
      <c r="BUS3" s="37"/>
      <c r="BUT3" s="37"/>
      <c r="BUU3" s="37"/>
      <c r="BUV3" s="37"/>
      <c r="BUW3" s="37"/>
      <c r="BUX3" s="37"/>
      <c r="BUY3" s="37"/>
      <c r="BUZ3" s="37"/>
      <c r="BVA3" s="37"/>
      <c r="BVB3" s="37"/>
      <c r="BVC3" s="37"/>
      <c r="BVD3" s="37"/>
      <c r="BVE3" s="37"/>
      <c r="BVF3" s="37"/>
      <c r="BVG3" s="37"/>
      <c r="BVH3" s="37"/>
      <c r="BVI3" s="37"/>
      <c r="BVJ3" s="37"/>
      <c r="BVK3" s="37"/>
      <c r="BVL3" s="37"/>
      <c r="BVM3" s="37"/>
      <c r="BVN3" s="37"/>
      <c r="BVO3" s="37"/>
      <c r="BVP3" s="37"/>
      <c r="BVQ3" s="37"/>
      <c r="BVR3" s="37"/>
      <c r="BVS3" s="37"/>
      <c r="BVT3" s="37"/>
      <c r="BVU3" s="37"/>
      <c r="BVV3" s="37"/>
      <c r="BVW3" s="37"/>
      <c r="BVX3" s="37"/>
      <c r="BVY3" s="37"/>
      <c r="BVZ3" s="37"/>
      <c r="BWA3" s="37"/>
      <c r="BWB3" s="37"/>
      <c r="BWC3" s="37"/>
      <c r="BWD3" s="37"/>
      <c r="BWE3" s="37"/>
      <c r="BWF3" s="37"/>
      <c r="BWG3" s="37"/>
      <c r="BWH3" s="37"/>
      <c r="BWI3" s="37"/>
      <c r="BWJ3" s="37"/>
      <c r="BWK3" s="37"/>
      <c r="BWL3" s="37"/>
      <c r="BWM3" s="37"/>
      <c r="BWN3" s="37"/>
      <c r="BWO3" s="37"/>
      <c r="BWP3" s="37"/>
      <c r="BWQ3" s="37"/>
      <c r="BWR3" s="37"/>
      <c r="BWS3" s="37"/>
      <c r="BWT3" s="37"/>
      <c r="BWU3" s="37"/>
      <c r="BWV3" s="37"/>
      <c r="BWW3" s="37"/>
      <c r="BWX3" s="37"/>
      <c r="BWY3" s="37"/>
      <c r="BWZ3" s="37"/>
      <c r="BXA3" s="37"/>
      <c r="BXB3" s="37"/>
      <c r="BXC3" s="37"/>
      <c r="BXD3" s="37"/>
      <c r="BXE3" s="37"/>
      <c r="BXF3" s="37"/>
      <c r="BXG3" s="37"/>
      <c r="BXH3" s="37"/>
      <c r="BXI3" s="37"/>
      <c r="BXJ3" s="37"/>
      <c r="BXK3" s="37"/>
      <c r="BXL3" s="37"/>
      <c r="BXM3" s="37"/>
      <c r="BXN3" s="37"/>
      <c r="BXO3" s="37"/>
      <c r="BXP3" s="37"/>
      <c r="BXQ3" s="37"/>
      <c r="BXR3" s="37"/>
      <c r="BXS3" s="37"/>
      <c r="BXT3" s="37"/>
      <c r="BXU3" s="37"/>
      <c r="BXV3" s="37"/>
      <c r="BXW3" s="37"/>
      <c r="BXX3" s="37"/>
      <c r="BXY3" s="37"/>
      <c r="BXZ3" s="37"/>
      <c r="BYA3" s="37"/>
      <c r="BYB3" s="37"/>
      <c r="BYC3" s="37"/>
      <c r="BYD3" s="37"/>
      <c r="BYE3" s="37"/>
      <c r="BYF3" s="37"/>
      <c r="BYG3" s="37"/>
      <c r="BYH3" s="37"/>
      <c r="BYI3" s="37"/>
      <c r="BYJ3" s="37"/>
      <c r="BYK3" s="37"/>
      <c r="BYL3" s="37"/>
      <c r="BYM3" s="37"/>
      <c r="BYN3" s="37"/>
      <c r="BYO3" s="37"/>
      <c r="BYP3" s="37"/>
      <c r="BYQ3" s="37"/>
      <c r="BYR3" s="37"/>
      <c r="BYS3" s="37"/>
      <c r="BYT3" s="37"/>
      <c r="BYU3" s="37"/>
      <c r="BYV3" s="37"/>
      <c r="BYW3" s="37"/>
      <c r="BYX3" s="37"/>
      <c r="BYY3" s="37"/>
      <c r="BYZ3" s="37"/>
      <c r="BZA3" s="37"/>
      <c r="BZB3" s="37"/>
      <c r="BZC3" s="37"/>
      <c r="BZD3" s="37"/>
      <c r="BZE3" s="37"/>
      <c r="BZF3" s="37"/>
      <c r="BZG3" s="37"/>
      <c r="BZH3" s="37"/>
      <c r="BZI3" s="37"/>
      <c r="BZJ3" s="37"/>
      <c r="BZK3" s="37"/>
      <c r="BZL3" s="37"/>
      <c r="BZM3" s="37"/>
      <c r="BZN3" s="37"/>
      <c r="BZO3" s="37"/>
      <c r="BZP3" s="37"/>
      <c r="BZQ3" s="37"/>
      <c r="BZR3" s="37"/>
      <c r="BZS3" s="37"/>
      <c r="BZT3" s="37"/>
      <c r="BZU3" s="37"/>
      <c r="BZV3" s="37"/>
      <c r="BZW3" s="37"/>
      <c r="BZX3" s="37"/>
      <c r="BZY3" s="37"/>
      <c r="BZZ3" s="37"/>
      <c r="CAA3" s="37"/>
      <c r="CAB3" s="37"/>
      <c r="CAC3" s="37"/>
      <c r="CAD3" s="37"/>
      <c r="CAE3" s="37"/>
      <c r="CAF3" s="37"/>
      <c r="CAG3" s="37"/>
      <c r="CAH3" s="37"/>
      <c r="CAI3" s="37"/>
      <c r="CAJ3" s="37"/>
      <c r="CAK3" s="37"/>
      <c r="CAL3" s="37"/>
      <c r="CAM3" s="37"/>
      <c r="CAN3" s="37"/>
      <c r="CAO3" s="37"/>
      <c r="CAP3" s="37"/>
      <c r="CAQ3" s="37"/>
      <c r="CAR3" s="37"/>
      <c r="CAS3" s="37"/>
      <c r="CAT3" s="37"/>
      <c r="CAU3" s="37"/>
      <c r="CAV3" s="37"/>
      <c r="CAW3" s="37"/>
      <c r="CAX3" s="37"/>
      <c r="CAY3" s="37"/>
      <c r="CAZ3" s="37"/>
      <c r="CBA3" s="37"/>
      <c r="CBB3" s="37"/>
      <c r="CBC3" s="37"/>
      <c r="CBD3" s="37"/>
      <c r="CBE3" s="37"/>
      <c r="CBF3" s="37"/>
      <c r="CBG3" s="37"/>
      <c r="CBH3" s="37"/>
      <c r="CBI3" s="37"/>
      <c r="CBJ3" s="37"/>
      <c r="CBK3" s="37"/>
      <c r="CBL3" s="37"/>
      <c r="CBM3" s="37"/>
      <c r="CBN3" s="37"/>
      <c r="CBO3" s="37"/>
      <c r="CBP3" s="37"/>
      <c r="CBQ3" s="37"/>
      <c r="CBR3" s="37"/>
      <c r="CBS3" s="37"/>
      <c r="CBT3" s="37"/>
      <c r="CBU3" s="37"/>
      <c r="CBV3" s="37"/>
      <c r="CBW3" s="37"/>
      <c r="CBX3" s="37"/>
      <c r="CBY3" s="37"/>
      <c r="CBZ3" s="37"/>
      <c r="CCA3" s="37"/>
      <c r="CCB3" s="37"/>
      <c r="CCC3" s="37"/>
      <c r="CCD3" s="37"/>
      <c r="CCE3" s="37"/>
      <c r="CCF3" s="37"/>
      <c r="CCG3" s="37"/>
      <c r="CCH3" s="37"/>
      <c r="CCI3" s="37"/>
      <c r="CCJ3" s="37"/>
      <c r="CCK3" s="37"/>
      <c r="CCL3" s="37"/>
      <c r="CCM3" s="37"/>
      <c r="CCN3" s="37"/>
      <c r="CCO3" s="37"/>
      <c r="CCP3" s="37"/>
      <c r="CCQ3" s="37"/>
      <c r="CCR3" s="37"/>
      <c r="CCS3" s="37"/>
      <c r="CCT3" s="37"/>
      <c r="CCU3" s="37"/>
      <c r="CCV3" s="37"/>
      <c r="CCW3" s="37"/>
      <c r="CCX3" s="37"/>
      <c r="CCY3" s="37"/>
      <c r="CCZ3" s="37"/>
      <c r="CDA3" s="37"/>
      <c r="CDB3" s="37"/>
      <c r="CDC3" s="37"/>
      <c r="CDD3" s="37"/>
      <c r="CDE3" s="37"/>
      <c r="CDF3" s="37"/>
      <c r="CDG3" s="37"/>
      <c r="CDH3" s="37"/>
      <c r="CDI3" s="37"/>
      <c r="CDJ3" s="37"/>
      <c r="CDK3" s="37"/>
      <c r="CDL3" s="37"/>
      <c r="CDM3" s="37"/>
      <c r="CDN3" s="37"/>
      <c r="CDO3" s="37"/>
      <c r="CDP3" s="37"/>
      <c r="CDQ3" s="37"/>
      <c r="CDR3" s="37"/>
      <c r="CDS3" s="37"/>
      <c r="CDT3" s="37"/>
      <c r="CDU3" s="37"/>
      <c r="CDV3" s="37"/>
      <c r="CDW3" s="37"/>
      <c r="CDX3" s="37"/>
      <c r="CDY3" s="37"/>
      <c r="CDZ3" s="37"/>
      <c r="CEA3" s="37"/>
      <c r="CEB3" s="37"/>
      <c r="CEC3" s="37"/>
      <c r="CED3" s="37"/>
      <c r="CEE3" s="37"/>
      <c r="CEF3" s="37"/>
      <c r="CEG3" s="37"/>
      <c r="CEH3" s="37"/>
      <c r="CEI3" s="37"/>
      <c r="CEJ3" s="37"/>
      <c r="CEK3" s="37"/>
      <c r="CEL3" s="37"/>
      <c r="CEM3" s="37"/>
      <c r="CEN3" s="37"/>
      <c r="CEO3" s="37"/>
      <c r="CEP3" s="37"/>
      <c r="CEQ3" s="37"/>
      <c r="CER3" s="37"/>
      <c r="CES3" s="37"/>
      <c r="CET3" s="37"/>
      <c r="CEU3" s="37"/>
      <c r="CEV3" s="37"/>
      <c r="CEW3" s="37"/>
      <c r="CEX3" s="37"/>
      <c r="CEY3" s="37"/>
      <c r="CEZ3" s="37"/>
      <c r="CFA3" s="37"/>
      <c r="CFB3" s="37"/>
      <c r="CFC3" s="37"/>
      <c r="CFD3" s="37"/>
      <c r="CFE3" s="37"/>
      <c r="CFF3" s="37"/>
      <c r="CFG3" s="37"/>
      <c r="CFH3" s="37"/>
      <c r="CFI3" s="37"/>
      <c r="CFJ3" s="37"/>
      <c r="CFK3" s="37"/>
      <c r="CFL3" s="37"/>
      <c r="CFM3" s="37"/>
      <c r="CFN3" s="37"/>
      <c r="CFO3" s="37"/>
      <c r="CFP3" s="37"/>
      <c r="CFQ3" s="37"/>
      <c r="CFR3" s="37"/>
      <c r="CFS3" s="37"/>
      <c r="CFT3" s="37"/>
      <c r="CFU3" s="37"/>
      <c r="CFV3" s="37"/>
      <c r="CFW3" s="37"/>
      <c r="CFX3" s="37"/>
      <c r="CFY3" s="37"/>
      <c r="CFZ3" s="37"/>
      <c r="CGA3" s="37"/>
      <c r="CGB3" s="37"/>
      <c r="CGC3" s="37"/>
      <c r="CGD3" s="37"/>
      <c r="CGE3" s="37"/>
      <c r="CGF3" s="37"/>
      <c r="CGG3" s="37"/>
      <c r="CGH3" s="37"/>
      <c r="CGI3" s="37"/>
      <c r="CGJ3" s="37"/>
      <c r="CGK3" s="37"/>
      <c r="CGL3" s="37"/>
      <c r="CGM3" s="37"/>
      <c r="CGN3" s="37"/>
      <c r="CGO3" s="37"/>
      <c r="CGP3" s="37"/>
      <c r="CGQ3" s="37"/>
      <c r="CGR3" s="37"/>
      <c r="CGS3" s="37"/>
      <c r="CGT3" s="37"/>
      <c r="CGU3" s="37"/>
      <c r="CGV3" s="37"/>
      <c r="CGW3" s="37"/>
      <c r="CGX3" s="37"/>
      <c r="CGY3" s="37"/>
      <c r="CGZ3" s="37"/>
      <c r="CHA3" s="37"/>
      <c r="CHB3" s="37"/>
      <c r="CHC3" s="37"/>
      <c r="CHD3" s="37"/>
      <c r="CHE3" s="37"/>
      <c r="CHF3" s="37"/>
      <c r="CHG3" s="37"/>
      <c r="CHH3" s="37"/>
      <c r="CHI3" s="37"/>
      <c r="CHJ3" s="37"/>
      <c r="CHK3" s="37"/>
      <c r="CHL3" s="37"/>
      <c r="CHM3" s="37"/>
      <c r="CHN3" s="37"/>
      <c r="CHO3" s="37"/>
      <c r="CHP3" s="37"/>
      <c r="CHQ3" s="37"/>
      <c r="CHR3" s="37"/>
      <c r="CHS3" s="37"/>
      <c r="CHT3" s="37"/>
      <c r="CHU3" s="37"/>
      <c r="CHV3" s="37"/>
      <c r="CHW3" s="37"/>
      <c r="CHX3" s="37"/>
      <c r="CHY3" s="37"/>
      <c r="CHZ3" s="37"/>
      <c r="CIA3" s="37"/>
      <c r="CIB3" s="37"/>
      <c r="CIC3" s="37"/>
      <c r="CID3" s="37"/>
      <c r="CIE3" s="37"/>
      <c r="CIF3" s="37"/>
      <c r="CIG3" s="37"/>
      <c r="CIH3" s="37"/>
      <c r="CII3" s="37"/>
      <c r="CIJ3" s="37"/>
      <c r="CIK3" s="37"/>
      <c r="CIL3" s="37"/>
      <c r="CIM3" s="37"/>
      <c r="CIN3" s="37"/>
      <c r="CIO3" s="37"/>
      <c r="CIP3" s="37"/>
      <c r="CIQ3" s="37"/>
      <c r="CIR3" s="37"/>
      <c r="CIS3" s="37"/>
      <c r="CIT3" s="37"/>
      <c r="CIU3" s="37"/>
      <c r="CIV3" s="37"/>
      <c r="CIW3" s="37"/>
      <c r="CIX3" s="37"/>
      <c r="CIY3" s="37"/>
      <c r="CIZ3" s="37"/>
      <c r="CJA3" s="37"/>
      <c r="CJB3" s="37"/>
      <c r="CJC3" s="37"/>
      <c r="CJD3" s="37"/>
      <c r="CJE3" s="37"/>
      <c r="CJF3" s="37"/>
      <c r="CJG3" s="37"/>
      <c r="CJH3" s="37"/>
      <c r="CJI3" s="37"/>
      <c r="CJJ3" s="37"/>
      <c r="CJK3" s="37"/>
      <c r="CJL3" s="37"/>
      <c r="CJM3" s="37"/>
      <c r="CJN3" s="37"/>
      <c r="CJO3" s="37"/>
      <c r="CJP3" s="37"/>
      <c r="CJQ3" s="37"/>
      <c r="CJR3" s="37"/>
      <c r="CJS3" s="37"/>
      <c r="CJT3" s="37"/>
      <c r="CJU3" s="37"/>
      <c r="CJV3" s="37"/>
      <c r="CJW3" s="37"/>
      <c r="CJX3" s="37"/>
      <c r="CJY3" s="37"/>
      <c r="CJZ3" s="37"/>
      <c r="CKA3" s="37"/>
      <c r="CKB3" s="37"/>
      <c r="CKC3" s="37"/>
      <c r="CKD3" s="37"/>
      <c r="CKE3" s="37"/>
      <c r="CKF3" s="37"/>
      <c r="CKG3" s="37"/>
      <c r="CKH3" s="37"/>
      <c r="CKI3" s="37"/>
      <c r="CKJ3" s="37"/>
      <c r="CKK3" s="37"/>
      <c r="CKL3" s="37"/>
      <c r="CKM3" s="37"/>
      <c r="CKN3" s="37"/>
      <c r="CKO3" s="37"/>
      <c r="CKP3" s="37"/>
      <c r="CKQ3" s="37"/>
      <c r="CKR3" s="37"/>
      <c r="CKS3" s="37"/>
      <c r="CKT3" s="37"/>
      <c r="CKU3" s="37"/>
      <c r="CKV3" s="37"/>
      <c r="CKW3" s="37"/>
      <c r="CKX3" s="37"/>
      <c r="CKY3" s="37"/>
      <c r="CKZ3" s="37"/>
      <c r="CLA3" s="37"/>
      <c r="CLB3" s="37"/>
      <c r="CLC3" s="37"/>
      <c r="CLD3" s="37"/>
      <c r="CLE3" s="37"/>
      <c r="CLF3" s="37"/>
      <c r="CLG3" s="37"/>
      <c r="CLH3" s="37"/>
      <c r="CLI3" s="37"/>
      <c r="CLJ3" s="37"/>
      <c r="CLK3" s="37"/>
      <c r="CLL3" s="37"/>
      <c r="CLM3" s="37"/>
      <c r="CLN3" s="37"/>
      <c r="CLO3" s="37"/>
      <c r="CLP3" s="37"/>
      <c r="CLQ3" s="37"/>
      <c r="CLR3" s="37"/>
      <c r="CLS3" s="37"/>
      <c r="CLT3" s="37"/>
      <c r="CLU3" s="37"/>
      <c r="CLV3" s="37"/>
      <c r="CLW3" s="37"/>
      <c r="CLX3" s="37"/>
      <c r="CLY3" s="37"/>
      <c r="CLZ3" s="37"/>
      <c r="CMA3" s="37"/>
      <c r="CMB3" s="37"/>
      <c r="CMC3" s="37"/>
      <c r="CMD3" s="37"/>
      <c r="CME3" s="37"/>
      <c r="CMF3" s="37"/>
      <c r="CMG3" s="37"/>
      <c r="CMH3" s="37"/>
      <c r="CMI3" s="37"/>
      <c r="CMJ3" s="37"/>
      <c r="CMK3" s="37"/>
      <c r="CML3" s="37"/>
      <c r="CMM3" s="37"/>
      <c r="CMN3" s="37"/>
      <c r="CMO3" s="37"/>
      <c r="CMP3" s="37"/>
      <c r="CMQ3" s="37"/>
      <c r="CMR3" s="37"/>
      <c r="CMS3" s="37"/>
      <c r="CMT3" s="37"/>
      <c r="CMU3" s="37"/>
      <c r="CMV3" s="37"/>
      <c r="CMW3" s="37"/>
      <c r="CMX3" s="37"/>
      <c r="CMY3" s="37"/>
      <c r="CMZ3" s="37"/>
      <c r="CNA3" s="37"/>
      <c r="CNB3" s="37"/>
      <c r="CNC3" s="37"/>
      <c r="CND3" s="37"/>
      <c r="CNE3" s="37"/>
      <c r="CNF3" s="37"/>
      <c r="CNG3" s="37"/>
      <c r="CNH3" s="37"/>
      <c r="CNI3" s="37"/>
      <c r="CNJ3" s="37"/>
      <c r="CNK3" s="37"/>
      <c r="CNL3" s="37"/>
      <c r="CNM3" s="37"/>
      <c r="CNN3" s="37"/>
      <c r="CNO3" s="37"/>
      <c r="CNP3" s="37"/>
      <c r="CNQ3" s="37"/>
      <c r="CNR3" s="37"/>
      <c r="CNS3" s="37"/>
      <c r="CNT3" s="37"/>
      <c r="CNU3" s="37"/>
      <c r="CNV3" s="37"/>
      <c r="CNW3" s="37"/>
      <c r="CNX3" s="37"/>
      <c r="CNY3" s="37"/>
      <c r="CNZ3" s="37"/>
      <c r="COA3" s="37"/>
      <c r="COB3" s="37"/>
      <c r="COC3" s="37"/>
      <c r="COD3" s="37"/>
      <c r="COE3" s="37"/>
      <c r="COF3" s="37"/>
      <c r="COG3" s="37"/>
      <c r="COH3" s="37"/>
      <c r="COI3" s="37"/>
      <c r="COJ3" s="37"/>
      <c r="COK3" s="37"/>
      <c r="COL3" s="37"/>
      <c r="COM3" s="37"/>
      <c r="CON3" s="37"/>
      <c r="COO3" s="37"/>
      <c r="COP3" s="37"/>
      <c r="COQ3" s="37"/>
      <c r="COR3" s="37"/>
      <c r="COS3" s="37"/>
      <c r="COT3" s="37"/>
      <c r="COU3" s="37"/>
      <c r="COV3" s="37"/>
      <c r="COW3" s="37"/>
      <c r="COX3" s="37"/>
      <c r="COY3" s="37"/>
      <c r="COZ3" s="37"/>
      <c r="CPA3" s="37"/>
      <c r="CPB3" s="37"/>
      <c r="CPC3" s="37"/>
      <c r="CPD3" s="37"/>
      <c r="CPE3" s="37"/>
      <c r="CPF3" s="37"/>
      <c r="CPG3" s="37"/>
      <c r="CPH3" s="37"/>
      <c r="CPI3" s="37"/>
      <c r="CPJ3" s="37"/>
      <c r="CPK3" s="37"/>
      <c r="CPL3" s="37"/>
      <c r="CPM3" s="37"/>
      <c r="CPN3" s="37"/>
      <c r="CPO3" s="37"/>
      <c r="CPP3" s="37"/>
      <c r="CPQ3" s="37"/>
      <c r="CPR3" s="37"/>
      <c r="CPS3" s="37"/>
      <c r="CPT3" s="37"/>
      <c r="CPU3" s="37"/>
      <c r="CPV3" s="37"/>
      <c r="CPW3" s="37"/>
      <c r="CPX3" s="37"/>
      <c r="CPY3" s="37"/>
      <c r="CPZ3" s="37"/>
      <c r="CQA3" s="37"/>
      <c r="CQB3" s="37"/>
      <c r="CQC3" s="37"/>
      <c r="CQD3" s="37"/>
      <c r="CQE3" s="37"/>
      <c r="CQF3" s="37"/>
      <c r="CQG3" s="37"/>
      <c r="CQH3" s="37"/>
      <c r="CQI3" s="37"/>
      <c r="CQJ3" s="37"/>
      <c r="CQK3" s="37"/>
      <c r="CQL3" s="37"/>
      <c r="CQM3" s="37"/>
      <c r="CQN3" s="37"/>
      <c r="CQO3" s="37"/>
      <c r="CQP3" s="37"/>
      <c r="CQQ3" s="37"/>
      <c r="CQR3" s="37"/>
      <c r="CQS3" s="37"/>
      <c r="CQT3" s="37"/>
      <c r="CQU3" s="37"/>
      <c r="CQV3" s="37"/>
      <c r="CQW3" s="37"/>
      <c r="CQX3" s="37"/>
      <c r="CQY3" s="37"/>
      <c r="CQZ3" s="37"/>
      <c r="CRA3" s="37"/>
      <c r="CRB3" s="37"/>
      <c r="CRC3" s="37"/>
      <c r="CRD3" s="37"/>
      <c r="CRE3" s="37"/>
      <c r="CRF3" s="37"/>
      <c r="CRG3" s="37"/>
      <c r="CRH3" s="37"/>
      <c r="CRI3" s="37"/>
      <c r="CRJ3" s="37"/>
      <c r="CRK3" s="37"/>
      <c r="CRL3" s="37"/>
      <c r="CRM3" s="37"/>
      <c r="CRN3" s="37"/>
      <c r="CRO3" s="37"/>
      <c r="CRP3" s="37"/>
      <c r="CRQ3" s="37"/>
      <c r="CRR3" s="37"/>
      <c r="CRS3" s="37"/>
      <c r="CRT3" s="37"/>
      <c r="CRU3" s="37"/>
      <c r="CRV3" s="37"/>
      <c r="CRW3" s="37"/>
      <c r="CRX3" s="37"/>
      <c r="CRY3" s="37"/>
      <c r="CRZ3" s="37"/>
      <c r="CSA3" s="37"/>
      <c r="CSB3" s="37"/>
      <c r="CSC3" s="37"/>
      <c r="CSD3" s="37"/>
      <c r="CSE3" s="37"/>
      <c r="CSF3" s="37"/>
      <c r="CSG3" s="37"/>
      <c r="CSH3" s="37"/>
      <c r="CSI3" s="37"/>
      <c r="CSJ3" s="37"/>
      <c r="CSK3" s="37"/>
      <c r="CSL3" s="37"/>
      <c r="CSM3" s="37"/>
      <c r="CSN3" s="37"/>
      <c r="CSO3" s="37"/>
      <c r="CSP3" s="37"/>
      <c r="CSQ3" s="37"/>
      <c r="CSR3" s="37"/>
      <c r="CSS3" s="37"/>
      <c r="CST3" s="37"/>
      <c r="CSU3" s="37"/>
      <c r="CSV3" s="37"/>
      <c r="CSW3" s="37"/>
      <c r="CSX3" s="37"/>
      <c r="CSY3" s="37"/>
      <c r="CSZ3" s="37"/>
      <c r="CTA3" s="37"/>
      <c r="CTB3" s="37"/>
      <c r="CTC3" s="37"/>
      <c r="CTD3" s="37"/>
      <c r="CTE3" s="37"/>
      <c r="CTF3" s="37"/>
      <c r="CTG3" s="37"/>
      <c r="CTH3" s="37"/>
      <c r="CTI3" s="37"/>
      <c r="CTJ3" s="37"/>
      <c r="CTK3" s="37"/>
      <c r="CTL3" s="37"/>
      <c r="CTM3" s="37"/>
      <c r="CTN3" s="37"/>
      <c r="CTO3" s="37"/>
      <c r="CTP3" s="37"/>
      <c r="CTQ3" s="37"/>
      <c r="CTR3" s="37"/>
      <c r="CTS3" s="37"/>
      <c r="CTT3" s="37"/>
      <c r="CTU3" s="37"/>
      <c r="CTV3" s="37"/>
      <c r="CTW3" s="37"/>
      <c r="CTX3" s="37"/>
      <c r="CTY3" s="37"/>
      <c r="CTZ3" s="37"/>
      <c r="CUA3" s="37"/>
      <c r="CUB3" s="37"/>
      <c r="CUC3" s="37"/>
      <c r="CUD3" s="37"/>
      <c r="CUE3" s="37"/>
      <c r="CUF3" s="37"/>
      <c r="CUG3" s="37"/>
      <c r="CUH3" s="37"/>
      <c r="CUI3" s="37"/>
      <c r="CUJ3" s="37"/>
      <c r="CUK3" s="37"/>
      <c r="CUL3" s="37"/>
      <c r="CUM3" s="37"/>
      <c r="CUN3" s="37"/>
      <c r="CUO3" s="37"/>
      <c r="CUP3" s="37"/>
      <c r="CUQ3" s="37"/>
      <c r="CUR3" s="37"/>
      <c r="CUS3" s="37"/>
      <c r="CUT3" s="37"/>
      <c r="CUU3" s="37"/>
      <c r="CUV3" s="37"/>
      <c r="CUW3" s="37"/>
      <c r="CUX3" s="37"/>
      <c r="CUY3" s="37"/>
      <c r="CUZ3" s="37"/>
      <c r="CVA3" s="37"/>
      <c r="CVB3" s="37"/>
      <c r="CVC3" s="37"/>
      <c r="CVD3" s="37"/>
      <c r="CVE3" s="37"/>
      <c r="CVF3" s="37"/>
      <c r="CVG3" s="37"/>
      <c r="CVH3" s="37"/>
      <c r="CVI3" s="37"/>
      <c r="CVJ3" s="37"/>
      <c r="CVK3" s="37"/>
      <c r="CVL3" s="37"/>
      <c r="CVM3" s="37"/>
      <c r="CVN3" s="37"/>
      <c r="CVO3" s="37"/>
      <c r="CVP3" s="37"/>
      <c r="CVQ3" s="37"/>
      <c r="CVR3" s="37"/>
      <c r="CVS3" s="37"/>
      <c r="CVT3" s="37"/>
      <c r="CVU3" s="37"/>
      <c r="CVV3" s="37"/>
      <c r="CVW3" s="37"/>
      <c r="CVX3" s="37"/>
      <c r="CVY3" s="37"/>
      <c r="CVZ3" s="37"/>
      <c r="CWA3" s="37"/>
      <c r="CWB3" s="37"/>
      <c r="CWC3" s="37"/>
      <c r="CWD3" s="37"/>
      <c r="CWE3" s="37"/>
      <c r="CWF3" s="37"/>
      <c r="CWG3" s="37"/>
      <c r="CWH3" s="37"/>
      <c r="CWI3" s="37"/>
      <c r="CWJ3" s="37"/>
      <c r="CWK3" s="37"/>
      <c r="CWL3" s="37"/>
      <c r="CWM3" s="37"/>
      <c r="CWN3" s="37"/>
      <c r="CWO3" s="37"/>
      <c r="CWP3" s="37"/>
      <c r="CWQ3" s="37"/>
      <c r="CWR3" s="37"/>
      <c r="CWS3" s="37"/>
      <c r="CWT3" s="37"/>
      <c r="CWU3" s="37"/>
      <c r="CWV3" s="37"/>
      <c r="CWW3" s="37"/>
      <c r="CWX3" s="37"/>
      <c r="CWY3" s="37"/>
      <c r="CWZ3" s="37"/>
      <c r="CXA3" s="37"/>
      <c r="CXB3" s="37"/>
      <c r="CXC3" s="37"/>
      <c r="CXD3" s="37"/>
      <c r="CXE3" s="37"/>
      <c r="CXF3" s="37"/>
      <c r="CXG3" s="37"/>
      <c r="CXH3" s="37"/>
      <c r="CXI3" s="37"/>
      <c r="CXJ3" s="37"/>
      <c r="CXK3" s="37"/>
      <c r="CXL3" s="37"/>
      <c r="CXM3" s="37"/>
      <c r="CXN3" s="37"/>
      <c r="CXO3" s="37"/>
      <c r="CXP3" s="37"/>
      <c r="CXQ3" s="37"/>
      <c r="CXR3" s="37"/>
      <c r="CXS3" s="37"/>
      <c r="CXT3" s="37"/>
      <c r="CXU3" s="37"/>
      <c r="CXV3" s="37"/>
      <c r="CXW3" s="37"/>
      <c r="CXX3" s="37"/>
      <c r="CXY3" s="37"/>
      <c r="CXZ3" s="37"/>
      <c r="CYA3" s="37"/>
      <c r="CYB3" s="37"/>
      <c r="CYC3" s="37"/>
      <c r="CYD3" s="37"/>
      <c r="CYE3" s="37"/>
      <c r="CYF3" s="37"/>
      <c r="CYG3" s="37"/>
      <c r="CYH3" s="37"/>
      <c r="CYI3" s="37"/>
      <c r="CYJ3" s="37"/>
      <c r="CYK3" s="37"/>
      <c r="CYL3" s="37"/>
      <c r="CYM3" s="37"/>
      <c r="CYN3" s="37"/>
      <c r="CYO3" s="37"/>
      <c r="CYP3" s="37"/>
      <c r="CYQ3" s="37"/>
      <c r="CYR3" s="37"/>
      <c r="CYS3" s="37"/>
      <c r="CYT3" s="37"/>
      <c r="CYU3" s="37"/>
      <c r="CYV3" s="37"/>
      <c r="CYW3" s="37"/>
      <c r="CYX3" s="37"/>
      <c r="CYY3" s="37"/>
      <c r="CYZ3" s="37"/>
      <c r="CZA3" s="37"/>
      <c r="CZB3" s="37"/>
      <c r="CZC3" s="37"/>
      <c r="CZD3" s="37"/>
      <c r="CZE3" s="37"/>
      <c r="CZF3" s="37"/>
      <c r="CZG3" s="37"/>
      <c r="CZH3" s="37"/>
      <c r="CZI3" s="37"/>
      <c r="CZJ3" s="37"/>
      <c r="CZK3" s="37"/>
      <c r="CZL3" s="37"/>
      <c r="CZM3" s="37"/>
      <c r="CZN3" s="37"/>
      <c r="CZO3" s="37"/>
      <c r="CZP3" s="37"/>
      <c r="CZQ3" s="37"/>
      <c r="CZR3" s="37"/>
      <c r="CZS3" s="37"/>
      <c r="CZT3" s="37"/>
      <c r="CZU3" s="37"/>
      <c r="CZV3" s="37"/>
      <c r="CZW3" s="37"/>
      <c r="CZX3" s="37"/>
      <c r="CZY3" s="37"/>
      <c r="CZZ3" s="37"/>
      <c r="DAA3" s="37"/>
      <c r="DAB3" s="37"/>
      <c r="DAC3" s="37"/>
      <c r="DAD3" s="37"/>
      <c r="DAE3" s="37"/>
      <c r="DAF3" s="37"/>
      <c r="DAG3" s="37"/>
      <c r="DAH3" s="37"/>
      <c r="DAI3" s="37"/>
      <c r="DAJ3" s="37"/>
      <c r="DAK3" s="37"/>
      <c r="DAL3" s="37"/>
      <c r="DAM3" s="37"/>
      <c r="DAN3" s="37"/>
      <c r="DAO3" s="37"/>
      <c r="DAP3" s="37"/>
      <c r="DAQ3" s="37"/>
      <c r="DAR3" s="37"/>
      <c r="DAS3" s="37"/>
      <c r="DAT3" s="37"/>
      <c r="DAU3" s="37"/>
      <c r="DAV3" s="37"/>
      <c r="DAW3" s="37"/>
      <c r="DAX3" s="37"/>
      <c r="DAY3" s="37"/>
      <c r="DAZ3" s="37"/>
      <c r="DBA3" s="37"/>
      <c r="DBB3" s="37"/>
      <c r="DBC3" s="37"/>
      <c r="DBD3" s="37"/>
      <c r="DBE3" s="37"/>
      <c r="DBF3" s="37"/>
      <c r="DBG3" s="37"/>
      <c r="DBH3" s="37"/>
      <c r="DBI3" s="37"/>
      <c r="DBJ3" s="37"/>
      <c r="DBK3" s="37"/>
      <c r="DBL3" s="37"/>
      <c r="DBM3" s="37"/>
      <c r="DBN3" s="37"/>
      <c r="DBO3" s="37"/>
      <c r="DBP3" s="37"/>
      <c r="DBQ3" s="37"/>
      <c r="DBR3" s="37"/>
      <c r="DBS3" s="37"/>
      <c r="DBT3" s="37"/>
      <c r="DBU3" s="37"/>
      <c r="DBV3" s="37"/>
      <c r="DBW3" s="37"/>
      <c r="DBX3" s="37"/>
      <c r="DBY3" s="37"/>
      <c r="DBZ3" s="37"/>
      <c r="DCA3" s="37"/>
      <c r="DCB3" s="37"/>
      <c r="DCC3" s="37"/>
      <c r="DCD3" s="37"/>
      <c r="DCE3" s="37"/>
      <c r="DCF3" s="37"/>
      <c r="DCG3" s="37"/>
      <c r="DCH3" s="37"/>
      <c r="DCI3" s="37"/>
      <c r="DCJ3" s="37"/>
      <c r="DCK3" s="37"/>
      <c r="DCL3" s="37"/>
      <c r="DCM3" s="37"/>
      <c r="DCN3" s="37"/>
      <c r="DCO3" s="37"/>
      <c r="DCP3" s="37"/>
      <c r="DCQ3" s="37"/>
      <c r="DCR3" s="37"/>
      <c r="DCS3" s="37"/>
      <c r="DCT3" s="37"/>
      <c r="DCU3" s="37"/>
      <c r="DCV3" s="37"/>
      <c r="DCW3" s="37"/>
      <c r="DCX3" s="37"/>
      <c r="DCY3" s="37"/>
      <c r="DCZ3" s="37"/>
      <c r="DDA3" s="37"/>
      <c r="DDB3" s="37"/>
      <c r="DDC3" s="37"/>
      <c r="DDD3" s="37"/>
      <c r="DDE3" s="37"/>
      <c r="DDF3" s="37"/>
      <c r="DDG3" s="37"/>
      <c r="DDH3" s="37"/>
      <c r="DDI3" s="37"/>
      <c r="DDJ3" s="37"/>
      <c r="DDK3" s="37"/>
      <c r="DDL3" s="37"/>
      <c r="DDM3" s="37"/>
      <c r="DDN3" s="37"/>
      <c r="DDO3" s="37"/>
      <c r="DDP3" s="37"/>
      <c r="DDQ3" s="37"/>
      <c r="DDR3" s="37"/>
      <c r="DDS3" s="37"/>
      <c r="DDT3" s="37"/>
      <c r="DDU3" s="37"/>
      <c r="DDV3" s="37"/>
      <c r="DDW3" s="37"/>
      <c r="DDX3" s="37"/>
      <c r="DDY3" s="37"/>
      <c r="DDZ3" s="37"/>
      <c r="DEA3" s="37"/>
      <c r="DEB3" s="37"/>
      <c r="DEC3" s="37"/>
      <c r="DED3" s="37"/>
      <c r="DEE3" s="37"/>
      <c r="DEF3" s="37"/>
      <c r="DEG3" s="37"/>
      <c r="DEH3" s="37"/>
      <c r="DEI3" s="37"/>
      <c r="DEJ3" s="37"/>
      <c r="DEK3" s="37"/>
      <c r="DEL3" s="37"/>
      <c r="DEM3" s="37"/>
      <c r="DEN3" s="37"/>
      <c r="DEO3" s="37"/>
      <c r="DEP3" s="37"/>
      <c r="DEQ3" s="37"/>
      <c r="DER3" s="37"/>
      <c r="DES3" s="37"/>
      <c r="DET3" s="37"/>
      <c r="DEU3" s="37"/>
      <c r="DEV3" s="37"/>
      <c r="DEW3" s="37"/>
      <c r="DEX3" s="37"/>
      <c r="DEY3" s="37"/>
      <c r="DEZ3" s="37"/>
      <c r="DFA3" s="37"/>
      <c r="DFB3" s="37"/>
      <c r="DFC3" s="37"/>
      <c r="DFD3" s="37"/>
      <c r="DFE3" s="37"/>
      <c r="DFF3" s="37"/>
      <c r="DFG3" s="37"/>
      <c r="DFH3" s="37"/>
      <c r="DFI3" s="37"/>
      <c r="DFJ3" s="37"/>
      <c r="DFK3" s="37"/>
      <c r="DFL3" s="37"/>
      <c r="DFM3" s="37"/>
      <c r="DFN3" s="37"/>
      <c r="DFO3" s="37"/>
      <c r="DFP3" s="37"/>
      <c r="DFQ3" s="37"/>
      <c r="DFR3" s="37"/>
      <c r="DFS3" s="37"/>
      <c r="DFT3" s="37"/>
      <c r="DFU3" s="37"/>
      <c r="DFV3" s="37"/>
      <c r="DFW3" s="37"/>
      <c r="DFX3" s="37"/>
      <c r="DFY3" s="37"/>
      <c r="DFZ3" s="37"/>
      <c r="DGA3" s="37"/>
      <c r="DGB3" s="37"/>
      <c r="DGC3" s="37"/>
      <c r="DGD3" s="37"/>
      <c r="DGE3" s="37"/>
      <c r="DGF3" s="37"/>
      <c r="DGG3" s="37"/>
      <c r="DGH3" s="37"/>
      <c r="DGI3" s="37"/>
      <c r="DGJ3" s="37"/>
      <c r="DGK3" s="37"/>
      <c r="DGL3" s="37"/>
      <c r="DGM3" s="37"/>
      <c r="DGN3" s="37"/>
      <c r="DGO3" s="37"/>
      <c r="DGP3" s="37"/>
      <c r="DGQ3" s="37"/>
      <c r="DGR3" s="37"/>
      <c r="DGS3" s="37"/>
      <c r="DGT3" s="37"/>
      <c r="DGU3" s="37"/>
      <c r="DGV3" s="37"/>
      <c r="DGW3" s="37"/>
      <c r="DGX3" s="37"/>
      <c r="DGY3" s="37"/>
      <c r="DGZ3" s="37"/>
      <c r="DHA3" s="37"/>
      <c r="DHB3" s="37"/>
      <c r="DHC3" s="37"/>
      <c r="DHD3" s="37"/>
      <c r="DHE3" s="37"/>
      <c r="DHF3" s="37"/>
      <c r="DHG3" s="37"/>
      <c r="DHH3" s="37"/>
      <c r="DHI3" s="37"/>
      <c r="DHJ3" s="37"/>
      <c r="DHK3" s="37"/>
      <c r="DHL3" s="37"/>
      <c r="DHM3" s="37"/>
      <c r="DHN3" s="37"/>
      <c r="DHO3" s="37"/>
      <c r="DHP3" s="37"/>
      <c r="DHQ3" s="37"/>
      <c r="DHR3" s="37"/>
      <c r="DHS3" s="37"/>
      <c r="DHT3" s="37"/>
      <c r="DHU3" s="37"/>
      <c r="DHV3" s="37"/>
      <c r="DHW3" s="37"/>
      <c r="DHX3" s="37"/>
      <c r="DHY3" s="37"/>
      <c r="DHZ3" s="37"/>
      <c r="DIA3" s="37"/>
      <c r="DIB3" s="37"/>
      <c r="DIC3" s="37"/>
      <c r="DID3" s="37"/>
      <c r="DIE3" s="37"/>
      <c r="DIF3" s="37"/>
      <c r="DIG3" s="37"/>
      <c r="DIH3" s="37"/>
      <c r="DII3" s="37"/>
      <c r="DIJ3" s="37"/>
      <c r="DIK3" s="37"/>
      <c r="DIL3" s="37"/>
      <c r="DIM3" s="37"/>
      <c r="DIN3" s="37"/>
      <c r="DIO3" s="37"/>
      <c r="DIP3" s="37"/>
      <c r="DIQ3" s="37"/>
      <c r="DIR3" s="37"/>
      <c r="DIS3" s="37"/>
      <c r="DIT3" s="37"/>
      <c r="DIU3" s="37"/>
      <c r="DIV3" s="37"/>
      <c r="DIW3" s="37"/>
      <c r="DIX3" s="37"/>
      <c r="DIY3" s="37"/>
      <c r="DIZ3" s="37"/>
      <c r="DJA3" s="37"/>
      <c r="DJB3" s="37"/>
      <c r="DJC3" s="37"/>
      <c r="DJD3" s="37"/>
      <c r="DJE3" s="37"/>
      <c r="DJF3" s="37"/>
      <c r="DJG3" s="37"/>
      <c r="DJH3" s="37"/>
      <c r="DJI3" s="37"/>
      <c r="DJJ3" s="37"/>
      <c r="DJK3" s="37"/>
      <c r="DJL3" s="37"/>
      <c r="DJM3" s="37"/>
      <c r="DJN3" s="37"/>
      <c r="DJO3" s="37"/>
      <c r="DJP3" s="37"/>
      <c r="DJQ3" s="37"/>
      <c r="DJR3" s="37"/>
      <c r="DJS3" s="37"/>
      <c r="DJT3" s="37"/>
      <c r="DJU3" s="37"/>
      <c r="DJV3" s="37"/>
      <c r="DJW3" s="37"/>
      <c r="DJX3" s="37"/>
      <c r="DJY3" s="37"/>
      <c r="DJZ3" s="37"/>
      <c r="DKA3" s="37"/>
      <c r="DKB3" s="37"/>
      <c r="DKC3" s="37"/>
      <c r="DKD3" s="37"/>
      <c r="DKE3" s="37"/>
      <c r="DKF3" s="37"/>
      <c r="DKG3" s="37"/>
      <c r="DKH3" s="37"/>
      <c r="DKI3" s="37"/>
      <c r="DKJ3" s="37"/>
      <c r="DKK3" s="37"/>
      <c r="DKL3" s="37"/>
      <c r="DKM3" s="37"/>
      <c r="DKN3" s="37"/>
      <c r="DKO3" s="37"/>
      <c r="DKP3" s="37"/>
      <c r="DKQ3" s="37"/>
      <c r="DKR3" s="37"/>
      <c r="DKS3" s="37"/>
      <c r="DKT3" s="37"/>
      <c r="DKU3" s="37"/>
      <c r="DKV3" s="37"/>
      <c r="DKW3" s="37"/>
      <c r="DKX3" s="37"/>
      <c r="DKY3" s="37"/>
      <c r="DKZ3" s="37"/>
      <c r="DLA3" s="37"/>
      <c r="DLB3" s="37"/>
      <c r="DLC3" s="37"/>
      <c r="DLD3" s="37"/>
      <c r="DLE3" s="37"/>
      <c r="DLF3" s="37"/>
      <c r="DLG3" s="37"/>
      <c r="DLH3" s="37"/>
      <c r="DLI3" s="37"/>
      <c r="DLJ3" s="37"/>
      <c r="DLK3" s="37"/>
      <c r="DLL3" s="37"/>
      <c r="DLM3" s="37"/>
      <c r="DLN3" s="37"/>
      <c r="DLO3" s="37"/>
      <c r="DLP3" s="37"/>
      <c r="DLQ3" s="37"/>
      <c r="DLR3" s="37"/>
      <c r="DLS3" s="37"/>
      <c r="DLT3" s="37"/>
      <c r="DLU3" s="37"/>
      <c r="DLV3" s="37"/>
      <c r="DLW3" s="37"/>
      <c r="DLX3" s="37"/>
      <c r="DLY3" s="37"/>
      <c r="DLZ3" s="37"/>
      <c r="DMA3" s="37"/>
      <c r="DMB3" s="37"/>
      <c r="DMC3" s="37"/>
      <c r="DMD3" s="37"/>
      <c r="DME3" s="37"/>
      <c r="DMF3" s="37"/>
      <c r="DMG3" s="37"/>
      <c r="DMH3" s="37"/>
      <c r="DMI3" s="37"/>
      <c r="DMJ3" s="37"/>
      <c r="DMK3" s="37"/>
      <c r="DML3" s="37"/>
      <c r="DMM3" s="37"/>
      <c r="DMN3" s="37"/>
      <c r="DMO3" s="37"/>
      <c r="DMP3" s="37"/>
      <c r="DMQ3" s="37"/>
      <c r="DMR3" s="37"/>
      <c r="DMS3" s="37"/>
      <c r="DMT3" s="37"/>
      <c r="DMU3" s="37"/>
      <c r="DMV3" s="37"/>
      <c r="DMW3" s="37"/>
      <c r="DMX3" s="37"/>
      <c r="DMY3" s="37"/>
      <c r="DMZ3" s="37"/>
      <c r="DNA3" s="37"/>
      <c r="DNB3" s="37"/>
      <c r="DNC3" s="37"/>
      <c r="DND3" s="37"/>
      <c r="DNE3" s="37"/>
      <c r="DNF3" s="37"/>
      <c r="DNG3" s="37"/>
      <c r="DNH3" s="37"/>
      <c r="DNI3" s="37"/>
      <c r="DNJ3" s="37"/>
      <c r="DNK3" s="37"/>
      <c r="DNL3" s="37"/>
      <c r="DNM3" s="37"/>
      <c r="DNN3" s="37"/>
      <c r="DNO3" s="37"/>
      <c r="DNP3" s="37"/>
      <c r="DNQ3" s="37"/>
      <c r="DNR3" s="37"/>
      <c r="DNS3" s="37"/>
      <c r="DNT3" s="37"/>
      <c r="DNU3" s="37"/>
      <c r="DNV3" s="37"/>
      <c r="DNW3" s="37"/>
      <c r="DNX3" s="37"/>
      <c r="DNY3" s="37"/>
      <c r="DNZ3" s="37"/>
      <c r="DOA3" s="37"/>
      <c r="DOB3" s="37"/>
      <c r="DOC3" s="37"/>
      <c r="DOD3" s="37"/>
      <c r="DOE3" s="37"/>
      <c r="DOF3" s="37"/>
      <c r="DOG3" s="37"/>
      <c r="DOH3" s="37"/>
      <c r="DOI3" s="37"/>
      <c r="DOJ3" s="37"/>
      <c r="DOK3" s="37"/>
      <c r="DOL3" s="37"/>
      <c r="DOM3" s="37"/>
      <c r="DON3" s="37"/>
      <c r="DOO3" s="37"/>
      <c r="DOP3" s="37"/>
      <c r="DOQ3" s="37"/>
      <c r="DOR3" s="37"/>
      <c r="DOS3" s="37"/>
      <c r="DOT3" s="37"/>
      <c r="DOU3" s="37"/>
      <c r="DOV3" s="37"/>
      <c r="DOW3" s="37"/>
      <c r="DOX3" s="37"/>
      <c r="DOY3" s="37"/>
      <c r="DOZ3" s="37"/>
      <c r="DPA3" s="37"/>
      <c r="DPB3" s="37"/>
      <c r="DPC3" s="37"/>
      <c r="DPD3" s="37"/>
      <c r="DPE3" s="37"/>
      <c r="DPF3" s="37"/>
      <c r="DPG3" s="37"/>
      <c r="DPH3" s="37"/>
      <c r="DPI3" s="37"/>
      <c r="DPJ3" s="37"/>
      <c r="DPK3" s="37"/>
      <c r="DPL3" s="37"/>
      <c r="DPM3" s="37"/>
      <c r="DPN3" s="37"/>
      <c r="DPO3" s="37"/>
      <c r="DPP3" s="37"/>
      <c r="DPQ3" s="37"/>
      <c r="DPR3" s="37"/>
      <c r="DPS3" s="37"/>
      <c r="DPT3" s="37"/>
      <c r="DPU3" s="37"/>
      <c r="DPV3" s="37"/>
      <c r="DPW3" s="37"/>
      <c r="DPX3" s="37"/>
      <c r="DPY3" s="37"/>
      <c r="DPZ3" s="37"/>
      <c r="DQA3" s="37"/>
      <c r="DQB3" s="37"/>
      <c r="DQC3" s="37"/>
      <c r="DQD3" s="37"/>
      <c r="DQE3" s="37"/>
      <c r="DQF3" s="37"/>
      <c r="DQG3" s="37"/>
      <c r="DQH3" s="37"/>
      <c r="DQI3" s="37"/>
      <c r="DQJ3" s="37"/>
      <c r="DQK3" s="37"/>
      <c r="DQL3" s="37"/>
      <c r="DQM3" s="37"/>
      <c r="DQN3" s="37"/>
      <c r="DQO3" s="37"/>
      <c r="DQP3" s="37"/>
      <c r="DQQ3" s="37"/>
      <c r="DQR3" s="37"/>
      <c r="DQS3" s="37"/>
      <c r="DQT3" s="37"/>
      <c r="DQU3" s="37"/>
      <c r="DQV3" s="37"/>
      <c r="DQW3" s="37"/>
      <c r="DQX3" s="37"/>
      <c r="DQY3" s="37"/>
      <c r="DQZ3" s="37"/>
      <c r="DRA3" s="37"/>
      <c r="DRB3" s="37"/>
      <c r="DRC3" s="37"/>
      <c r="DRD3" s="37"/>
      <c r="DRE3" s="37"/>
      <c r="DRF3" s="37"/>
      <c r="DRG3" s="37"/>
      <c r="DRH3" s="37"/>
      <c r="DRI3" s="37"/>
      <c r="DRJ3" s="37"/>
      <c r="DRK3" s="37"/>
      <c r="DRL3" s="37"/>
      <c r="DRM3" s="37"/>
      <c r="DRN3" s="37"/>
      <c r="DRO3" s="37"/>
      <c r="DRP3" s="37"/>
      <c r="DRQ3" s="37"/>
      <c r="DRR3" s="37"/>
      <c r="DRS3" s="37"/>
      <c r="DRT3" s="37"/>
      <c r="DRU3" s="37"/>
      <c r="DRV3" s="37"/>
      <c r="DRW3" s="37"/>
      <c r="DRX3" s="37"/>
      <c r="DRY3" s="37"/>
      <c r="DRZ3" s="37"/>
      <c r="DSA3" s="37"/>
      <c r="DSB3" s="37"/>
      <c r="DSC3" s="37"/>
      <c r="DSD3" s="37"/>
      <c r="DSE3" s="37"/>
      <c r="DSF3" s="37"/>
      <c r="DSG3" s="37"/>
      <c r="DSH3" s="37"/>
      <c r="DSI3" s="37"/>
      <c r="DSJ3" s="37"/>
      <c r="DSK3" s="37"/>
      <c r="DSL3" s="37"/>
      <c r="DSM3" s="37"/>
      <c r="DSN3" s="37"/>
      <c r="DSO3" s="37"/>
      <c r="DSP3" s="37"/>
      <c r="DSQ3" s="37"/>
      <c r="DSR3" s="37"/>
      <c r="DSS3" s="37"/>
      <c r="DST3" s="37"/>
      <c r="DSU3" s="37"/>
      <c r="DSV3" s="37"/>
      <c r="DSW3" s="37"/>
      <c r="DSX3" s="37"/>
      <c r="DSY3" s="37"/>
      <c r="DSZ3" s="37"/>
      <c r="DTA3" s="37"/>
      <c r="DTB3" s="37"/>
      <c r="DTC3" s="37"/>
      <c r="DTD3" s="37"/>
      <c r="DTE3" s="37"/>
      <c r="DTF3" s="37"/>
      <c r="DTG3" s="37"/>
      <c r="DTH3" s="37"/>
      <c r="DTI3" s="37"/>
      <c r="DTJ3" s="37"/>
      <c r="DTK3" s="37"/>
      <c r="DTL3" s="37"/>
      <c r="DTM3" s="37"/>
      <c r="DTN3" s="37"/>
      <c r="DTO3" s="37"/>
      <c r="DTP3" s="37"/>
      <c r="DTQ3" s="37"/>
      <c r="DTR3" s="37"/>
      <c r="DTS3" s="37"/>
      <c r="DTT3" s="37"/>
      <c r="DTU3" s="37"/>
      <c r="DTV3" s="37"/>
      <c r="DTW3" s="37"/>
      <c r="DTX3" s="37"/>
      <c r="DTY3" s="37"/>
      <c r="DTZ3" s="37"/>
      <c r="DUA3" s="37"/>
      <c r="DUB3" s="37"/>
      <c r="DUC3" s="37"/>
      <c r="DUD3" s="37"/>
      <c r="DUE3" s="37"/>
      <c r="DUF3" s="37"/>
      <c r="DUG3" s="37"/>
      <c r="DUH3" s="37"/>
      <c r="DUI3" s="37"/>
      <c r="DUJ3" s="37"/>
      <c r="DUK3" s="37"/>
      <c r="DUL3" s="37"/>
      <c r="DUM3" s="37"/>
      <c r="DUN3" s="37"/>
      <c r="DUO3" s="37"/>
      <c r="DUP3" s="37"/>
      <c r="DUQ3" s="37"/>
      <c r="DUR3" s="37"/>
      <c r="DUS3" s="37"/>
      <c r="DUT3" s="37"/>
      <c r="DUU3" s="37"/>
      <c r="DUV3" s="37"/>
      <c r="DUW3" s="37"/>
      <c r="DUX3" s="37"/>
      <c r="DUY3" s="37"/>
      <c r="DUZ3" s="37"/>
      <c r="DVA3" s="37"/>
      <c r="DVB3" s="37"/>
      <c r="DVC3" s="37"/>
      <c r="DVD3" s="37"/>
      <c r="DVE3" s="37"/>
      <c r="DVF3" s="37"/>
      <c r="DVG3" s="37"/>
      <c r="DVH3" s="37"/>
      <c r="DVI3" s="37"/>
      <c r="DVJ3" s="37"/>
      <c r="DVK3" s="37"/>
      <c r="DVL3" s="37"/>
      <c r="DVM3" s="37"/>
      <c r="DVN3" s="37"/>
      <c r="DVO3" s="37"/>
      <c r="DVP3" s="37"/>
      <c r="DVQ3" s="37"/>
      <c r="DVR3" s="37"/>
      <c r="DVS3" s="37"/>
      <c r="DVT3" s="37"/>
      <c r="DVU3" s="37"/>
      <c r="DVV3" s="37"/>
      <c r="DVW3" s="37"/>
      <c r="DVX3" s="37"/>
      <c r="DVY3" s="37"/>
      <c r="DVZ3" s="37"/>
      <c r="DWA3" s="37"/>
      <c r="DWB3" s="37"/>
      <c r="DWC3" s="37"/>
      <c r="DWD3" s="37"/>
      <c r="DWE3" s="37"/>
      <c r="DWF3" s="37"/>
      <c r="DWG3" s="37"/>
      <c r="DWH3" s="37"/>
      <c r="DWI3" s="37"/>
      <c r="DWJ3" s="37"/>
      <c r="DWK3" s="37"/>
      <c r="DWL3" s="37"/>
      <c r="DWM3" s="37"/>
      <c r="DWN3" s="37"/>
      <c r="DWO3" s="37"/>
      <c r="DWP3" s="37"/>
      <c r="DWQ3" s="37"/>
      <c r="DWR3" s="37"/>
      <c r="DWS3" s="37"/>
      <c r="DWT3" s="37"/>
      <c r="DWU3" s="37"/>
      <c r="DWV3" s="37"/>
      <c r="DWW3" s="37"/>
      <c r="DWX3" s="37"/>
      <c r="DWY3" s="37"/>
      <c r="DWZ3" s="37"/>
      <c r="DXA3" s="37"/>
      <c r="DXB3" s="37"/>
      <c r="DXC3" s="37"/>
      <c r="DXD3" s="37"/>
      <c r="DXE3" s="37"/>
      <c r="DXF3" s="37"/>
      <c r="DXG3" s="37"/>
      <c r="DXH3" s="37"/>
      <c r="DXI3" s="37"/>
      <c r="DXJ3" s="37"/>
      <c r="DXK3" s="37"/>
      <c r="DXL3" s="37"/>
      <c r="DXM3" s="37"/>
      <c r="DXN3" s="37"/>
      <c r="DXO3" s="37"/>
      <c r="DXP3" s="37"/>
      <c r="DXQ3" s="37"/>
      <c r="DXR3" s="37"/>
      <c r="DXS3" s="37"/>
      <c r="DXT3" s="37"/>
      <c r="DXU3" s="37"/>
      <c r="DXV3" s="37"/>
      <c r="DXW3" s="37"/>
      <c r="DXX3" s="37"/>
      <c r="DXY3" s="37"/>
      <c r="DXZ3" s="37"/>
      <c r="DYA3" s="37"/>
      <c r="DYB3" s="37"/>
      <c r="DYC3" s="37"/>
      <c r="DYD3" s="37"/>
      <c r="DYE3" s="37"/>
      <c r="DYF3" s="37"/>
      <c r="DYG3" s="37"/>
      <c r="DYH3" s="37"/>
      <c r="DYI3" s="37"/>
      <c r="DYJ3" s="37"/>
      <c r="DYK3" s="37"/>
      <c r="DYL3" s="37"/>
      <c r="DYM3" s="37"/>
      <c r="DYN3" s="37"/>
      <c r="DYO3" s="37"/>
      <c r="DYP3" s="37"/>
      <c r="DYQ3" s="37"/>
      <c r="DYR3" s="37"/>
      <c r="DYS3" s="37"/>
      <c r="DYT3" s="37"/>
      <c r="DYU3" s="37"/>
      <c r="DYV3" s="37"/>
      <c r="DYW3" s="37"/>
      <c r="DYX3" s="37"/>
      <c r="DYY3" s="37"/>
      <c r="DYZ3" s="37"/>
      <c r="DZA3" s="37"/>
      <c r="DZB3" s="37"/>
      <c r="DZC3" s="37"/>
      <c r="DZD3" s="37"/>
      <c r="DZE3" s="37"/>
      <c r="DZF3" s="37"/>
      <c r="DZG3" s="37"/>
      <c r="DZH3" s="37"/>
      <c r="DZI3" s="37"/>
      <c r="DZJ3" s="37"/>
      <c r="DZK3" s="37"/>
      <c r="DZL3" s="37"/>
      <c r="DZM3" s="37"/>
      <c r="DZN3" s="37"/>
      <c r="DZO3" s="37"/>
      <c r="DZP3" s="37"/>
      <c r="DZQ3" s="37"/>
      <c r="DZR3" s="37"/>
      <c r="DZS3" s="37"/>
      <c r="DZT3" s="37"/>
      <c r="DZU3" s="37"/>
      <c r="DZV3" s="37"/>
      <c r="DZW3" s="37"/>
      <c r="DZX3" s="37"/>
      <c r="DZY3" s="37"/>
      <c r="DZZ3" s="37"/>
      <c r="EAA3" s="37"/>
      <c r="EAB3" s="37"/>
      <c r="EAC3" s="37"/>
      <c r="EAD3" s="37"/>
      <c r="EAE3" s="37"/>
      <c r="EAF3" s="37"/>
      <c r="EAG3" s="37"/>
      <c r="EAH3" s="37"/>
      <c r="EAI3" s="37"/>
      <c r="EAJ3" s="37"/>
      <c r="EAK3" s="37"/>
      <c r="EAL3" s="37"/>
      <c r="EAM3" s="37"/>
      <c r="EAN3" s="37"/>
      <c r="EAO3" s="37"/>
      <c r="EAP3" s="37"/>
      <c r="EAQ3" s="37"/>
      <c r="EAR3" s="37"/>
      <c r="EAS3" s="37"/>
      <c r="EAT3" s="37"/>
      <c r="EAU3" s="37"/>
      <c r="EAV3" s="37"/>
      <c r="EAW3" s="37"/>
      <c r="EAX3" s="37"/>
      <c r="EAY3" s="37"/>
      <c r="EAZ3" s="37"/>
      <c r="EBA3" s="37"/>
      <c r="EBB3" s="37"/>
      <c r="EBC3" s="37"/>
      <c r="EBD3" s="37"/>
      <c r="EBE3" s="37"/>
      <c r="EBF3" s="37"/>
      <c r="EBG3" s="37"/>
      <c r="EBH3" s="37"/>
      <c r="EBI3" s="37"/>
      <c r="EBJ3" s="37"/>
      <c r="EBK3" s="37"/>
      <c r="EBL3" s="37"/>
      <c r="EBM3" s="37"/>
      <c r="EBN3" s="37"/>
      <c r="EBO3" s="37"/>
      <c r="EBP3" s="37"/>
      <c r="EBQ3" s="37"/>
      <c r="EBR3" s="37"/>
      <c r="EBS3" s="37"/>
      <c r="EBT3" s="37"/>
      <c r="EBU3" s="37"/>
      <c r="EBV3" s="37"/>
      <c r="EBW3" s="37"/>
      <c r="EBX3" s="37"/>
      <c r="EBY3" s="37"/>
      <c r="EBZ3" s="37"/>
      <c r="ECA3" s="37"/>
      <c r="ECB3" s="37"/>
      <c r="ECC3" s="37"/>
      <c r="ECD3" s="37"/>
      <c r="ECE3" s="37"/>
      <c r="ECF3" s="37"/>
      <c r="ECG3" s="37"/>
      <c r="ECH3" s="37"/>
      <c r="ECI3" s="37"/>
      <c r="ECJ3" s="37"/>
      <c r="ECK3" s="37"/>
      <c r="ECL3" s="37"/>
      <c r="ECM3" s="37"/>
      <c r="ECN3" s="37"/>
      <c r="ECO3" s="37"/>
      <c r="ECP3" s="37"/>
      <c r="ECQ3" s="37"/>
      <c r="ECR3" s="37"/>
      <c r="ECS3" s="37"/>
      <c r="ECT3" s="37"/>
      <c r="ECU3" s="37"/>
      <c r="ECV3" s="37"/>
      <c r="ECW3" s="37"/>
      <c r="ECX3" s="37"/>
      <c r="ECY3" s="37"/>
      <c r="ECZ3" s="37"/>
      <c r="EDA3" s="37"/>
      <c r="EDB3" s="37"/>
      <c r="EDC3" s="37"/>
      <c r="EDD3" s="37"/>
      <c r="EDE3" s="37"/>
      <c r="EDF3" s="37"/>
      <c r="EDG3" s="37"/>
      <c r="EDH3" s="37"/>
      <c r="EDI3" s="37"/>
      <c r="EDJ3" s="37"/>
      <c r="EDK3" s="37"/>
      <c r="EDL3" s="37"/>
      <c r="EDM3" s="37"/>
      <c r="EDN3" s="37"/>
      <c r="EDO3" s="37"/>
      <c r="EDP3" s="37"/>
      <c r="EDQ3" s="37"/>
      <c r="EDR3" s="37"/>
      <c r="EDS3" s="37"/>
      <c r="EDT3" s="37"/>
      <c r="EDU3" s="37"/>
      <c r="EDV3" s="37"/>
      <c r="EDW3" s="37"/>
      <c r="EDX3" s="37"/>
      <c r="EDY3" s="37"/>
      <c r="EDZ3" s="37"/>
      <c r="EEA3" s="37"/>
      <c r="EEB3" s="37"/>
      <c r="EEC3" s="37"/>
      <c r="EED3" s="37"/>
      <c r="EEE3" s="37"/>
      <c r="EEF3" s="37"/>
      <c r="EEG3" s="37"/>
      <c r="EEH3" s="37"/>
      <c r="EEI3" s="37"/>
      <c r="EEJ3" s="37"/>
      <c r="EEK3" s="37"/>
      <c r="EEL3" s="37"/>
      <c r="EEM3" s="37"/>
      <c r="EEN3" s="37"/>
      <c r="EEO3" s="37"/>
      <c r="EEP3" s="37"/>
      <c r="EEQ3" s="37"/>
      <c r="EER3" s="37"/>
      <c r="EES3" s="37"/>
      <c r="EET3" s="37"/>
      <c r="EEU3" s="37"/>
      <c r="EEV3" s="37"/>
      <c r="EEW3" s="37"/>
      <c r="EEX3" s="37"/>
      <c r="EEY3" s="37"/>
      <c r="EEZ3" s="37"/>
      <c r="EFA3" s="37"/>
      <c r="EFB3" s="37"/>
      <c r="EFC3" s="37"/>
      <c r="EFD3" s="37"/>
      <c r="EFE3" s="37"/>
      <c r="EFF3" s="37"/>
      <c r="EFG3" s="37"/>
      <c r="EFH3" s="37"/>
      <c r="EFI3" s="37"/>
      <c r="EFJ3" s="37"/>
      <c r="EFK3" s="37"/>
      <c r="EFL3" s="37"/>
      <c r="EFM3" s="37"/>
      <c r="EFN3" s="37"/>
      <c r="EFO3" s="37"/>
      <c r="EFP3" s="37"/>
      <c r="EFQ3" s="37"/>
      <c r="EFR3" s="37"/>
      <c r="EFS3" s="37"/>
      <c r="EFT3" s="37"/>
      <c r="EFU3" s="37"/>
      <c r="EFV3" s="37"/>
      <c r="EFW3" s="37"/>
      <c r="EFX3" s="37"/>
      <c r="EFY3" s="37"/>
      <c r="EFZ3" s="37"/>
      <c r="EGA3" s="37"/>
      <c r="EGB3" s="37"/>
      <c r="EGC3" s="37"/>
      <c r="EGD3" s="37"/>
      <c r="EGE3" s="37"/>
      <c r="EGF3" s="37"/>
      <c r="EGG3" s="37"/>
      <c r="EGH3" s="37"/>
      <c r="EGI3" s="37"/>
      <c r="EGJ3" s="37"/>
      <c r="EGK3" s="37"/>
      <c r="EGL3" s="37"/>
      <c r="EGM3" s="37"/>
      <c r="EGN3" s="37"/>
      <c r="EGO3" s="37"/>
      <c r="EGP3" s="37"/>
      <c r="EGQ3" s="37"/>
      <c r="EGR3" s="37"/>
      <c r="EGS3" s="37"/>
      <c r="EGT3" s="37"/>
      <c r="EGU3" s="37"/>
      <c r="EGV3" s="37"/>
      <c r="EGW3" s="37"/>
      <c r="EGX3" s="37"/>
      <c r="EGY3" s="37"/>
      <c r="EGZ3" s="37"/>
      <c r="EHA3" s="37"/>
      <c r="EHB3" s="37"/>
      <c r="EHC3" s="37"/>
      <c r="EHD3" s="37"/>
      <c r="EHE3" s="37"/>
      <c r="EHF3" s="37"/>
      <c r="EHG3" s="37"/>
      <c r="EHH3" s="37"/>
      <c r="EHI3" s="37"/>
      <c r="EHJ3" s="37"/>
      <c r="EHK3" s="37"/>
      <c r="EHL3" s="37"/>
      <c r="EHM3" s="37"/>
      <c r="EHN3" s="37"/>
      <c r="EHO3" s="37"/>
      <c r="EHP3" s="37"/>
      <c r="EHQ3" s="37"/>
      <c r="EHR3" s="37"/>
      <c r="EHS3" s="37"/>
      <c r="EHT3" s="37"/>
      <c r="EHU3" s="37"/>
      <c r="EHV3" s="37"/>
      <c r="EHW3" s="37"/>
      <c r="EHX3" s="37"/>
      <c r="EHY3" s="37"/>
      <c r="EHZ3" s="37"/>
      <c r="EIA3" s="37"/>
      <c r="EIB3" s="37"/>
      <c r="EIC3" s="37"/>
      <c r="EID3" s="37"/>
      <c r="EIE3" s="37"/>
      <c r="EIF3" s="37"/>
      <c r="EIG3" s="37"/>
      <c r="EIH3" s="37"/>
      <c r="EII3" s="37"/>
      <c r="EIJ3" s="37"/>
      <c r="EIK3" s="37"/>
      <c r="EIL3" s="37"/>
      <c r="EIM3" s="37"/>
      <c r="EIN3" s="37"/>
      <c r="EIO3" s="37"/>
      <c r="EIP3" s="37"/>
      <c r="EIQ3" s="37"/>
      <c r="EIR3" s="37"/>
      <c r="EIS3" s="37"/>
      <c r="EIT3" s="37"/>
      <c r="EIU3" s="37"/>
      <c r="EIV3" s="37"/>
      <c r="EIW3" s="37"/>
      <c r="EIX3" s="37"/>
      <c r="EIY3" s="37"/>
      <c r="EIZ3" s="37"/>
      <c r="EJA3" s="37"/>
      <c r="EJB3" s="37"/>
      <c r="EJC3" s="37"/>
      <c r="EJD3" s="37"/>
      <c r="EJE3" s="37"/>
      <c r="EJF3" s="37"/>
      <c r="EJG3" s="37"/>
      <c r="EJH3" s="37"/>
      <c r="EJI3" s="37"/>
      <c r="EJJ3" s="37"/>
      <c r="EJK3" s="37"/>
      <c r="EJL3" s="37"/>
      <c r="EJM3" s="37"/>
      <c r="EJN3" s="37"/>
      <c r="EJO3" s="37"/>
      <c r="EJP3" s="37"/>
      <c r="EJQ3" s="37"/>
      <c r="EJR3" s="37"/>
      <c r="EJS3" s="37"/>
      <c r="EJT3" s="37"/>
      <c r="EJU3" s="37"/>
      <c r="EJV3" s="37"/>
      <c r="EJW3" s="37"/>
      <c r="EJX3" s="37"/>
      <c r="EJY3" s="37"/>
      <c r="EJZ3" s="37"/>
      <c r="EKA3" s="37"/>
      <c r="EKB3" s="37"/>
      <c r="EKC3" s="37"/>
      <c r="EKD3" s="37"/>
      <c r="EKE3" s="37"/>
      <c r="EKF3" s="37"/>
      <c r="EKG3" s="37"/>
      <c r="EKH3" s="37"/>
      <c r="EKI3" s="37"/>
      <c r="EKJ3" s="37"/>
      <c r="EKK3" s="37"/>
      <c r="EKL3" s="37"/>
      <c r="EKM3" s="37"/>
      <c r="EKN3" s="37"/>
      <c r="EKO3" s="37"/>
      <c r="EKP3" s="37"/>
      <c r="EKQ3" s="37"/>
      <c r="EKR3" s="37"/>
      <c r="EKS3" s="37"/>
      <c r="EKT3" s="37"/>
      <c r="EKU3" s="37"/>
      <c r="EKV3" s="37"/>
      <c r="EKW3" s="37"/>
      <c r="EKX3" s="37"/>
      <c r="EKY3" s="37"/>
      <c r="EKZ3" s="37"/>
      <c r="ELA3" s="37"/>
      <c r="ELB3" s="37"/>
      <c r="ELC3" s="37"/>
      <c r="ELD3" s="37"/>
      <c r="ELE3" s="37"/>
      <c r="ELF3" s="37"/>
      <c r="ELG3" s="37"/>
      <c r="ELH3" s="37"/>
      <c r="ELI3" s="37"/>
      <c r="ELJ3" s="37"/>
      <c r="ELK3" s="37"/>
      <c r="ELL3" s="37"/>
      <c r="ELM3" s="37"/>
      <c r="ELN3" s="37"/>
      <c r="ELO3" s="37"/>
      <c r="ELP3" s="37"/>
      <c r="ELQ3" s="37"/>
      <c r="ELR3" s="37"/>
      <c r="ELS3" s="37"/>
      <c r="ELT3" s="37"/>
      <c r="ELU3" s="37"/>
      <c r="ELV3" s="37"/>
      <c r="ELW3" s="37"/>
      <c r="ELX3" s="37"/>
      <c r="ELY3" s="37"/>
      <c r="ELZ3" s="37"/>
      <c r="EMA3" s="37"/>
      <c r="EMB3" s="37"/>
      <c r="EMC3" s="37"/>
      <c r="EMD3" s="37"/>
      <c r="EME3" s="37"/>
      <c r="EMF3" s="37"/>
      <c r="EMG3" s="37"/>
      <c r="EMH3" s="37"/>
      <c r="EMI3" s="37"/>
      <c r="EMJ3" s="37"/>
      <c r="EMK3" s="37"/>
      <c r="EML3" s="37"/>
      <c r="EMM3" s="37"/>
      <c r="EMN3" s="37"/>
      <c r="EMO3" s="37"/>
      <c r="EMP3" s="37"/>
      <c r="EMQ3" s="37"/>
      <c r="EMR3" s="37"/>
      <c r="EMS3" s="37"/>
      <c r="EMT3" s="37"/>
      <c r="EMU3" s="37"/>
      <c r="EMV3" s="37"/>
      <c r="EMW3" s="37"/>
      <c r="EMX3" s="37"/>
      <c r="EMY3" s="37"/>
      <c r="EMZ3" s="37"/>
      <c r="ENA3" s="37"/>
      <c r="ENB3" s="37"/>
      <c r="ENC3" s="37"/>
      <c r="END3" s="37"/>
      <c r="ENE3" s="37"/>
      <c r="ENF3" s="37"/>
      <c r="ENG3" s="37"/>
      <c r="ENH3" s="37"/>
      <c r="ENI3" s="37"/>
      <c r="ENJ3" s="37"/>
      <c r="ENK3" s="37"/>
      <c r="ENL3" s="37"/>
      <c r="ENM3" s="37"/>
      <c r="ENN3" s="37"/>
      <c r="ENO3" s="37"/>
      <c r="ENP3" s="37"/>
      <c r="ENQ3" s="37"/>
      <c r="ENR3" s="37"/>
      <c r="ENS3" s="37"/>
      <c r="ENT3" s="37"/>
      <c r="ENU3" s="37"/>
      <c r="ENV3" s="37"/>
      <c r="ENW3" s="37"/>
      <c r="ENX3" s="37"/>
      <c r="ENY3" s="37"/>
      <c r="ENZ3" s="37"/>
      <c r="EOA3" s="37"/>
      <c r="EOB3" s="37"/>
      <c r="EOC3" s="37"/>
      <c r="EOD3" s="37"/>
      <c r="EOE3" s="37"/>
      <c r="EOF3" s="37"/>
      <c r="EOG3" s="37"/>
      <c r="EOH3" s="37"/>
      <c r="EOI3" s="37"/>
      <c r="EOJ3" s="37"/>
      <c r="EOK3" s="37"/>
      <c r="EOL3" s="37"/>
      <c r="EOM3" s="37"/>
      <c r="EON3" s="37"/>
      <c r="EOO3" s="37"/>
      <c r="EOP3" s="37"/>
      <c r="EOQ3" s="37"/>
      <c r="EOR3" s="37"/>
      <c r="EOS3" s="37"/>
      <c r="EOT3" s="37"/>
      <c r="EOU3" s="37"/>
      <c r="EOV3" s="37"/>
      <c r="EOW3" s="37"/>
      <c r="EOX3" s="37"/>
      <c r="EOY3" s="37"/>
      <c r="EOZ3" s="37"/>
      <c r="EPA3" s="37"/>
      <c r="EPB3" s="37"/>
      <c r="EPC3" s="37"/>
      <c r="EPD3" s="37"/>
      <c r="EPE3" s="37"/>
      <c r="EPF3" s="37"/>
      <c r="EPG3" s="37"/>
      <c r="EPH3" s="37"/>
      <c r="EPI3" s="37"/>
      <c r="EPJ3" s="37"/>
      <c r="EPK3" s="37"/>
      <c r="EPL3" s="37"/>
      <c r="EPM3" s="37"/>
      <c r="EPN3" s="37"/>
      <c r="EPO3" s="37"/>
      <c r="EPP3" s="37"/>
      <c r="EPQ3" s="37"/>
      <c r="EPR3" s="37"/>
      <c r="EPS3" s="37"/>
      <c r="EPT3" s="37"/>
      <c r="EPU3" s="37"/>
      <c r="EPV3" s="37"/>
      <c r="EPW3" s="37"/>
      <c r="EPX3" s="37"/>
      <c r="EPY3" s="37"/>
      <c r="EPZ3" s="37"/>
      <c r="EQA3" s="37"/>
      <c r="EQB3" s="37"/>
      <c r="EQC3" s="37"/>
      <c r="EQD3" s="37"/>
      <c r="EQE3" s="37"/>
      <c r="EQF3" s="37"/>
      <c r="EQG3" s="37"/>
      <c r="EQH3" s="37"/>
      <c r="EQI3" s="37"/>
      <c r="EQJ3" s="37"/>
      <c r="EQK3" s="37"/>
      <c r="EQL3" s="37"/>
      <c r="EQM3" s="37"/>
      <c r="EQN3" s="37"/>
      <c r="EQO3" s="37"/>
      <c r="EQP3" s="37"/>
      <c r="EQQ3" s="37"/>
      <c r="EQR3" s="37"/>
      <c r="EQS3" s="37"/>
      <c r="EQT3" s="37"/>
      <c r="EQU3" s="37"/>
      <c r="EQV3" s="37"/>
      <c r="EQW3" s="37"/>
      <c r="EQX3" s="37"/>
      <c r="EQY3" s="37"/>
      <c r="EQZ3" s="37"/>
      <c r="ERA3" s="37"/>
      <c r="ERB3" s="37"/>
      <c r="ERC3" s="37"/>
      <c r="ERD3" s="37"/>
      <c r="ERE3" s="37"/>
      <c r="ERF3" s="37"/>
      <c r="ERG3" s="37"/>
      <c r="ERH3" s="37"/>
      <c r="ERI3" s="37"/>
      <c r="ERJ3" s="37"/>
      <c r="ERK3" s="37"/>
      <c r="ERL3" s="37"/>
      <c r="ERM3" s="37"/>
      <c r="ERN3" s="37"/>
      <c r="ERO3" s="37"/>
      <c r="ERP3" s="37"/>
      <c r="ERQ3" s="37"/>
      <c r="ERR3" s="37"/>
      <c r="ERS3" s="37"/>
      <c r="ERT3" s="37"/>
      <c r="ERU3" s="37"/>
      <c r="ERV3" s="37"/>
      <c r="ERW3" s="37"/>
      <c r="ERX3" s="37"/>
      <c r="ERY3" s="37"/>
      <c r="ERZ3" s="37"/>
      <c r="ESA3" s="37"/>
      <c r="ESB3" s="37"/>
      <c r="ESC3" s="37"/>
      <c r="ESD3" s="37"/>
      <c r="ESE3" s="37"/>
      <c r="ESF3" s="37"/>
      <c r="ESG3" s="37"/>
      <c r="ESH3" s="37"/>
      <c r="ESI3" s="37"/>
      <c r="ESJ3" s="37"/>
      <c r="ESK3" s="37"/>
      <c r="ESL3" s="37"/>
      <c r="ESM3" s="37"/>
      <c r="ESN3" s="37"/>
      <c r="ESO3" s="37"/>
      <c r="ESP3" s="37"/>
      <c r="ESQ3" s="37"/>
      <c r="ESR3" s="37"/>
      <c r="ESS3" s="37"/>
      <c r="EST3" s="37"/>
      <c r="ESU3" s="37"/>
      <c r="ESV3" s="37"/>
      <c r="ESW3" s="37"/>
      <c r="ESX3" s="37"/>
      <c r="ESY3" s="37"/>
      <c r="ESZ3" s="37"/>
      <c r="ETA3" s="37"/>
      <c r="ETB3" s="37"/>
      <c r="ETC3" s="37"/>
      <c r="ETD3" s="37"/>
      <c r="ETE3" s="37"/>
      <c r="ETF3" s="37"/>
      <c r="ETG3" s="37"/>
      <c r="ETH3" s="37"/>
      <c r="ETI3" s="37"/>
      <c r="ETJ3" s="37"/>
      <c r="ETK3" s="37"/>
      <c r="ETL3" s="37"/>
      <c r="ETM3" s="37"/>
      <c r="ETN3" s="37"/>
      <c r="ETO3" s="37"/>
      <c r="ETP3" s="37"/>
      <c r="ETQ3" s="37"/>
      <c r="ETR3" s="37"/>
      <c r="ETS3" s="37"/>
      <c r="ETT3" s="37"/>
      <c r="ETU3" s="37"/>
      <c r="ETV3" s="37"/>
      <c r="ETW3" s="37"/>
      <c r="ETX3" s="37"/>
      <c r="ETY3" s="37"/>
      <c r="ETZ3" s="37"/>
      <c r="EUA3" s="37"/>
      <c r="EUB3" s="37"/>
      <c r="EUC3" s="37"/>
      <c r="EUD3" s="37"/>
      <c r="EUE3" s="37"/>
      <c r="EUF3" s="37"/>
      <c r="EUG3" s="37"/>
      <c r="EUH3" s="37"/>
      <c r="EUI3" s="37"/>
      <c r="EUJ3" s="37"/>
      <c r="EUK3" s="37"/>
      <c r="EUL3" s="37"/>
      <c r="EUM3" s="37"/>
      <c r="EUN3" s="37"/>
      <c r="EUO3" s="37"/>
      <c r="EUP3" s="37"/>
      <c r="EUQ3" s="37"/>
      <c r="EUR3" s="37"/>
      <c r="EUS3" s="37"/>
      <c r="EUT3" s="37"/>
      <c r="EUU3" s="37"/>
      <c r="EUV3" s="37"/>
      <c r="EUW3" s="37"/>
      <c r="EUX3" s="37"/>
      <c r="EUY3" s="37"/>
      <c r="EUZ3" s="37"/>
      <c r="EVA3" s="37"/>
      <c r="EVB3" s="37"/>
      <c r="EVC3" s="37"/>
      <c r="EVD3" s="37"/>
      <c r="EVE3" s="37"/>
      <c r="EVF3" s="37"/>
      <c r="EVG3" s="37"/>
      <c r="EVH3" s="37"/>
      <c r="EVI3" s="37"/>
      <c r="EVJ3" s="37"/>
      <c r="EVK3" s="37"/>
      <c r="EVL3" s="37"/>
      <c r="EVM3" s="37"/>
      <c r="EVN3" s="37"/>
      <c r="EVO3" s="37"/>
      <c r="EVP3" s="37"/>
      <c r="EVQ3" s="37"/>
      <c r="EVR3" s="37"/>
      <c r="EVS3" s="37"/>
      <c r="EVT3" s="37"/>
      <c r="EVU3" s="37"/>
      <c r="EVV3" s="37"/>
      <c r="EVW3" s="37"/>
      <c r="EVX3" s="37"/>
      <c r="EVY3" s="37"/>
      <c r="EVZ3" s="37"/>
      <c r="EWA3" s="37"/>
      <c r="EWB3" s="37"/>
      <c r="EWC3" s="37"/>
      <c r="EWD3" s="37"/>
      <c r="EWE3" s="37"/>
      <c r="EWF3" s="37"/>
      <c r="EWG3" s="37"/>
      <c r="EWH3" s="37"/>
      <c r="EWI3" s="37"/>
      <c r="EWJ3" s="37"/>
      <c r="EWK3" s="37"/>
      <c r="EWL3" s="37"/>
      <c r="EWM3" s="37"/>
      <c r="EWN3" s="37"/>
      <c r="EWO3" s="37"/>
      <c r="EWP3" s="37"/>
      <c r="EWQ3" s="37"/>
      <c r="EWR3" s="37"/>
      <c r="EWS3" s="37"/>
      <c r="EWT3" s="37"/>
      <c r="EWU3" s="37"/>
      <c r="EWV3" s="37"/>
      <c r="EWW3" s="37"/>
      <c r="EWX3" s="37"/>
      <c r="EWY3" s="37"/>
      <c r="EWZ3" s="37"/>
      <c r="EXA3" s="37"/>
      <c r="EXB3" s="37"/>
      <c r="EXC3" s="37"/>
      <c r="EXD3" s="37"/>
      <c r="EXE3" s="37"/>
      <c r="EXF3" s="37"/>
      <c r="EXG3" s="37"/>
      <c r="EXH3" s="37"/>
      <c r="EXI3" s="37"/>
      <c r="EXJ3" s="37"/>
      <c r="EXK3" s="37"/>
      <c r="EXL3" s="37"/>
      <c r="EXM3" s="37"/>
      <c r="EXN3" s="37"/>
      <c r="EXO3" s="37"/>
      <c r="EXP3" s="37"/>
      <c r="EXQ3" s="37"/>
      <c r="EXR3" s="37"/>
      <c r="EXS3" s="37"/>
      <c r="EXT3" s="37"/>
      <c r="EXU3" s="37"/>
      <c r="EXV3" s="37"/>
      <c r="EXW3" s="37"/>
      <c r="EXX3" s="37"/>
      <c r="EXY3" s="37"/>
      <c r="EXZ3" s="37"/>
      <c r="EYA3" s="37"/>
      <c r="EYB3" s="37"/>
      <c r="EYC3" s="37"/>
      <c r="EYD3" s="37"/>
      <c r="EYE3" s="37"/>
      <c r="EYF3" s="37"/>
      <c r="EYG3" s="37"/>
      <c r="EYH3" s="37"/>
      <c r="EYI3" s="37"/>
      <c r="EYJ3" s="37"/>
      <c r="EYK3" s="37"/>
      <c r="EYL3" s="37"/>
      <c r="EYM3" s="37"/>
      <c r="EYN3" s="37"/>
      <c r="EYO3" s="37"/>
      <c r="EYP3" s="37"/>
      <c r="EYQ3" s="37"/>
      <c r="EYR3" s="37"/>
      <c r="EYS3" s="37"/>
      <c r="EYT3" s="37"/>
      <c r="EYU3" s="37"/>
      <c r="EYV3" s="37"/>
      <c r="EYW3" s="37"/>
      <c r="EYX3" s="37"/>
      <c r="EYY3" s="37"/>
      <c r="EYZ3" s="37"/>
      <c r="EZA3" s="37"/>
      <c r="EZB3" s="37"/>
      <c r="EZC3" s="37"/>
      <c r="EZD3" s="37"/>
      <c r="EZE3" s="37"/>
      <c r="EZF3" s="37"/>
      <c r="EZG3" s="37"/>
      <c r="EZH3" s="37"/>
      <c r="EZI3" s="37"/>
      <c r="EZJ3" s="37"/>
      <c r="EZK3" s="37"/>
      <c r="EZL3" s="37"/>
      <c r="EZM3" s="37"/>
      <c r="EZN3" s="37"/>
      <c r="EZO3" s="37"/>
      <c r="EZP3" s="37"/>
      <c r="EZQ3" s="37"/>
      <c r="EZR3" s="37"/>
      <c r="EZS3" s="37"/>
      <c r="EZT3" s="37"/>
      <c r="EZU3" s="37"/>
      <c r="EZV3" s="37"/>
      <c r="EZW3" s="37"/>
      <c r="EZX3" s="37"/>
      <c r="EZY3" s="37"/>
      <c r="EZZ3" s="37"/>
      <c r="FAA3" s="37"/>
      <c r="FAB3" s="37"/>
      <c r="FAC3" s="37"/>
      <c r="FAD3" s="37"/>
      <c r="FAE3" s="37"/>
      <c r="FAF3" s="37"/>
      <c r="FAG3" s="37"/>
      <c r="FAH3" s="37"/>
      <c r="FAI3" s="37"/>
      <c r="FAJ3" s="37"/>
      <c r="FAK3" s="37"/>
      <c r="FAL3" s="37"/>
      <c r="FAM3" s="37"/>
      <c r="FAN3" s="37"/>
      <c r="FAO3" s="37"/>
      <c r="FAP3" s="37"/>
      <c r="FAQ3" s="37"/>
      <c r="FAR3" s="37"/>
      <c r="FAS3" s="37"/>
      <c r="FAT3" s="37"/>
      <c r="FAU3" s="37"/>
      <c r="FAV3" s="37"/>
      <c r="FAW3" s="37"/>
      <c r="FAX3" s="37"/>
      <c r="FAY3" s="37"/>
      <c r="FAZ3" s="37"/>
      <c r="FBA3" s="37"/>
      <c r="FBB3" s="37"/>
      <c r="FBC3" s="37"/>
      <c r="FBD3" s="37"/>
      <c r="FBE3" s="37"/>
      <c r="FBF3" s="37"/>
      <c r="FBG3" s="37"/>
      <c r="FBH3" s="37"/>
      <c r="FBI3" s="37"/>
      <c r="FBJ3" s="37"/>
      <c r="FBK3" s="37"/>
      <c r="FBL3" s="37"/>
      <c r="FBM3" s="37"/>
      <c r="FBN3" s="37"/>
      <c r="FBO3" s="37"/>
      <c r="FBP3" s="37"/>
      <c r="FBQ3" s="37"/>
      <c r="FBR3" s="37"/>
      <c r="FBS3" s="37"/>
      <c r="FBT3" s="37"/>
      <c r="FBU3" s="37"/>
      <c r="FBV3" s="37"/>
      <c r="FBW3" s="37"/>
      <c r="FBX3" s="37"/>
      <c r="FBY3" s="37"/>
      <c r="FBZ3" s="37"/>
      <c r="FCA3" s="37"/>
      <c r="FCB3" s="37"/>
      <c r="FCC3" s="37"/>
      <c r="FCD3" s="37"/>
      <c r="FCE3" s="37"/>
      <c r="FCF3" s="37"/>
      <c r="FCG3" s="37"/>
      <c r="FCH3" s="37"/>
      <c r="FCI3" s="37"/>
      <c r="FCJ3" s="37"/>
      <c r="FCK3" s="37"/>
      <c r="FCL3" s="37"/>
      <c r="FCM3" s="37"/>
      <c r="FCN3" s="37"/>
      <c r="FCO3" s="37"/>
      <c r="FCP3" s="37"/>
      <c r="FCQ3" s="37"/>
      <c r="FCR3" s="37"/>
      <c r="FCS3" s="37"/>
      <c r="FCT3" s="37"/>
      <c r="FCU3" s="37"/>
      <c r="FCV3" s="37"/>
      <c r="FCW3" s="37"/>
      <c r="FCX3" s="37"/>
      <c r="FCY3" s="37"/>
      <c r="FCZ3" s="37"/>
      <c r="FDA3" s="37"/>
      <c r="FDB3" s="37"/>
      <c r="FDC3" s="37"/>
      <c r="FDD3" s="37"/>
      <c r="FDE3" s="37"/>
      <c r="FDF3" s="37"/>
      <c r="FDG3" s="37"/>
      <c r="FDH3" s="37"/>
      <c r="FDI3" s="37"/>
      <c r="FDJ3" s="37"/>
      <c r="FDK3" s="37"/>
      <c r="FDL3" s="37"/>
      <c r="FDM3" s="37"/>
      <c r="FDN3" s="37"/>
      <c r="FDO3" s="37"/>
      <c r="FDP3" s="37"/>
      <c r="FDQ3" s="37"/>
      <c r="FDR3" s="37"/>
      <c r="FDS3" s="37"/>
      <c r="FDT3" s="37"/>
      <c r="FDU3" s="37"/>
      <c r="FDV3" s="37"/>
      <c r="FDW3" s="37"/>
      <c r="FDX3" s="37"/>
      <c r="FDY3" s="37"/>
      <c r="FDZ3" s="37"/>
      <c r="FEA3" s="37"/>
      <c r="FEB3" s="37"/>
      <c r="FEC3" s="37"/>
      <c r="FED3" s="37"/>
      <c r="FEE3" s="37"/>
      <c r="FEF3" s="37"/>
      <c r="FEG3" s="37"/>
      <c r="FEH3" s="37"/>
      <c r="FEI3" s="37"/>
      <c r="FEJ3" s="37"/>
      <c r="FEK3" s="37"/>
      <c r="FEL3" s="37"/>
      <c r="FEM3" s="37"/>
      <c r="FEN3" s="37"/>
      <c r="FEO3" s="37"/>
      <c r="FEP3" s="37"/>
      <c r="FEQ3" s="37"/>
      <c r="FER3" s="37"/>
      <c r="FES3" s="37"/>
      <c r="FET3" s="37"/>
      <c r="FEU3" s="37"/>
      <c r="FEV3" s="37"/>
      <c r="FEW3" s="37"/>
      <c r="FEX3" s="37"/>
      <c r="FEY3" s="37"/>
      <c r="FEZ3" s="37"/>
      <c r="FFA3" s="37"/>
      <c r="FFB3" s="37"/>
      <c r="FFC3" s="37"/>
      <c r="FFD3" s="37"/>
      <c r="FFE3" s="37"/>
      <c r="FFF3" s="37"/>
      <c r="FFG3" s="37"/>
      <c r="FFH3" s="37"/>
      <c r="FFI3" s="37"/>
      <c r="FFJ3" s="37"/>
      <c r="FFK3" s="37"/>
      <c r="FFL3" s="37"/>
      <c r="FFM3" s="37"/>
      <c r="FFN3" s="37"/>
      <c r="FFO3" s="37"/>
      <c r="FFP3" s="37"/>
      <c r="FFQ3" s="37"/>
      <c r="FFR3" s="37"/>
      <c r="FFS3" s="37"/>
      <c r="FFT3" s="37"/>
      <c r="FFU3" s="37"/>
      <c r="FFV3" s="37"/>
      <c r="FFW3" s="37"/>
      <c r="FFX3" s="37"/>
      <c r="FFY3" s="37"/>
      <c r="FFZ3" s="37"/>
      <c r="FGA3" s="37"/>
      <c r="FGB3" s="37"/>
      <c r="FGC3" s="37"/>
      <c r="FGD3" s="37"/>
      <c r="FGE3" s="37"/>
      <c r="FGF3" s="37"/>
      <c r="FGG3" s="37"/>
      <c r="FGH3" s="37"/>
      <c r="FGI3" s="37"/>
      <c r="FGJ3" s="37"/>
      <c r="FGK3" s="37"/>
      <c r="FGL3" s="37"/>
      <c r="FGM3" s="37"/>
      <c r="FGN3" s="37"/>
      <c r="FGO3" s="37"/>
      <c r="FGP3" s="37"/>
      <c r="FGQ3" s="37"/>
      <c r="FGR3" s="37"/>
      <c r="FGS3" s="37"/>
      <c r="FGT3" s="37"/>
      <c r="FGU3" s="37"/>
      <c r="FGV3" s="37"/>
      <c r="FGW3" s="37"/>
      <c r="FGX3" s="37"/>
      <c r="FGY3" s="37"/>
      <c r="FGZ3" s="37"/>
      <c r="FHA3" s="37"/>
      <c r="FHB3" s="37"/>
      <c r="FHC3" s="37"/>
      <c r="FHD3" s="37"/>
      <c r="FHE3" s="37"/>
      <c r="FHF3" s="37"/>
      <c r="FHG3" s="37"/>
      <c r="FHH3" s="37"/>
      <c r="FHI3" s="37"/>
      <c r="FHJ3" s="37"/>
      <c r="FHK3" s="37"/>
      <c r="FHL3" s="37"/>
      <c r="FHM3" s="37"/>
      <c r="FHN3" s="37"/>
      <c r="FHO3" s="37"/>
      <c r="FHP3" s="37"/>
      <c r="FHQ3" s="37"/>
      <c r="FHR3" s="37"/>
      <c r="FHS3" s="37"/>
      <c r="FHT3" s="37"/>
      <c r="FHU3" s="37"/>
      <c r="FHV3" s="37"/>
      <c r="FHW3" s="37"/>
      <c r="FHX3" s="37"/>
      <c r="FHY3" s="37"/>
      <c r="FHZ3" s="37"/>
      <c r="FIA3" s="37"/>
      <c r="FIB3" s="37"/>
      <c r="FIC3" s="37"/>
      <c r="FID3" s="37"/>
      <c r="FIE3" s="37"/>
      <c r="FIF3" s="37"/>
      <c r="FIG3" s="37"/>
      <c r="FIH3" s="37"/>
      <c r="FII3" s="37"/>
      <c r="FIJ3" s="37"/>
      <c r="FIK3" s="37"/>
      <c r="FIL3" s="37"/>
      <c r="FIM3" s="37"/>
      <c r="FIN3" s="37"/>
      <c r="FIO3" s="37"/>
      <c r="FIP3" s="37"/>
      <c r="FIQ3" s="37"/>
      <c r="FIR3" s="37"/>
      <c r="FIS3" s="37"/>
      <c r="FIT3" s="37"/>
      <c r="FIU3" s="37"/>
      <c r="FIV3" s="37"/>
      <c r="FIW3" s="37"/>
      <c r="FIX3" s="37"/>
      <c r="FIY3" s="37"/>
      <c r="FIZ3" s="37"/>
      <c r="FJA3" s="37"/>
      <c r="FJB3" s="37"/>
      <c r="FJC3" s="37"/>
      <c r="FJD3" s="37"/>
      <c r="FJE3" s="37"/>
      <c r="FJF3" s="37"/>
      <c r="FJG3" s="37"/>
      <c r="FJH3" s="37"/>
      <c r="FJI3" s="37"/>
      <c r="FJJ3" s="37"/>
      <c r="FJK3" s="37"/>
      <c r="FJL3" s="37"/>
      <c r="FJM3" s="37"/>
      <c r="FJN3" s="37"/>
      <c r="FJO3" s="37"/>
      <c r="FJP3" s="37"/>
      <c r="FJQ3" s="37"/>
      <c r="FJR3" s="37"/>
      <c r="FJS3" s="37"/>
      <c r="FJT3" s="37"/>
      <c r="FJU3" s="37"/>
      <c r="FJV3" s="37"/>
      <c r="FJW3" s="37"/>
      <c r="FJX3" s="37"/>
      <c r="FJY3" s="37"/>
      <c r="FJZ3" s="37"/>
      <c r="FKA3" s="37"/>
      <c r="FKB3" s="37"/>
      <c r="FKC3" s="37"/>
      <c r="FKD3" s="37"/>
      <c r="FKE3" s="37"/>
      <c r="FKF3" s="37"/>
      <c r="FKG3" s="37"/>
      <c r="FKH3" s="37"/>
      <c r="FKI3" s="37"/>
      <c r="FKJ3" s="37"/>
      <c r="FKK3" s="37"/>
      <c r="FKL3" s="37"/>
      <c r="FKM3" s="37"/>
      <c r="FKN3" s="37"/>
      <c r="FKO3" s="37"/>
      <c r="FKP3" s="37"/>
      <c r="FKQ3" s="37"/>
      <c r="FKR3" s="37"/>
      <c r="FKS3" s="37"/>
      <c r="FKT3" s="37"/>
      <c r="FKU3" s="37"/>
      <c r="FKV3" s="37"/>
      <c r="FKW3" s="37"/>
      <c r="FKX3" s="37"/>
      <c r="FKY3" s="37"/>
      <c r="FKZ3" s="37"/>
      <c r="FLA3" s="37"/>
      <c r="FLB3" s="37"/>
      <c r="FLC3" s="37"/>
      <c r="FLD3" s="37"/>
      <c r="FLE3" s="37"/>
      <c r="FLF3" s="37"/>
      <c r="FLG3" s="37"/>
      <c r="FLH3" s="37"/>
      <c r="FLI3" s="37"/>
      <c r="FLJ3" s="37"/>
      <c r="FLK3" s="37"/>
      <c r="FLL3" s="37"/>
      <c r="FLM3" s="37"/>
      <c r="FLN3" s="37"/>
      <c r="FLO3" s="37"/>
      <c r="FLP3" s="37"/>
      <c r="FLQ3" s="37"/>
      <c r="FLR3" s="37"/>
      <c r="FLS3" s="37"/>
      <c r="FLT3" s="37"/>
      <c r="FLU3" s="37"/>
      <c r="FLV3" s="37"/>
      <c r="FLW3" s="37"/>
      <c r="FLX3" s="37"/>
      <c r="FLY3" s="37"/>
      <c r="FLZ3" s="37"/>
      <c r="FMA3" s="37"/>
      <c r="FMB3" s="37"/>
      <c r="FMC3" s="37"/>
      <c r="FMD3" s="37"/>
      <c r="FME3" s="37"/>
      <c r="FMF3" s="37"/>
      <c r="FMG3" s="37"/>
      <c r="FMH3" s="37"/>
      <c r="FMI3" s="37"/>
      <c r="FMJ3" s="37"/>
      <c r="FMK3" s="37"/>
      <c r="FML3" s="37"/>
      <c r="FMM3" s="37"/>
      <c r="FMN3" s="37"/>
      <c r="FMO3" s="37"/>
      <c r="FMP3" s="37"/>
      <c r="FMQ3" s="37"/>
      <c r="FMR3" s="37"/>
      <c r="FMS3" s="37"/>
      <c r="FMT3" s="37"/>
      <c r="FMU3" s="37"/>
      <c r="FMV3" s="37"/>
      <c r="FMW3" s="37"/>
      <c r="FMX3" s="37"/>
      <c r="FMY3" s="37"/>
      <c r="FMZ3" s="37"/>
      <c r="FNA3" s="37"/>
      <c r="FNB3" s="37"/>
      <c r="FNC3" s="37"/>
      <c r="FND3" s="37"/>
      <c r="FNE3" s="37"/>
      <c r="FNF3" s="37"/>
      <c r="FNG3" s="37"/>
      <c r="FNH3" s="37"/>
      <c r="FNI3" s="37"/>
      <c r="FNJ3" s="37"/>
      <c r="FNK3" s="37"/>
      <c r="FNL3" s="37"/>
      <c r="FNM3" s="37"/>
      <c r="FNN3" s="37"/>
      <c r="FNO3" s="37"/>
      <c r="FNP3" s="37"/>
      <c r="FNQ3" s="37"/>
      <c r="FNR3" s="37"/>
      <c r="FNS3" s="37"/>
      <c r="FNT3" s="37"/>
      <c r="FNU3" s="37"/>
      <c r="FNV3" s="37"/>
      <c r="FNW3" s="37"/>
      <c r="FNX3" s="37"/>
      <c r="FNY3" s="37"/>
      <c r="FNZ3" s="37"/>
      <c r="FOA3" s="37"/>
      <c r="FOB3" s="37"/>
      <c r="FOC3" s="37"/>
      <c r="FOD3" s="37"/>
      <c r="FOE3" s="37"/>
      <c r="FOF3" s="37"/>
      <c r="FOG3" s="37"/>
      <c r="FOH3" s="37"/>
      <c r="FOI3" s="37"/>
      <c r="FOJ3" s="37"/>
      <c r="FOK3" s="37"/>
      <c r="FOL3" s="37"/>
      <c r="FOM3" s="37"/>
      <c r="FON3" s="37"/>
      <c r="FOO3" s="37"/>
      <c r="FOP3" s="37"/>
      <c r="FOQ3" s="37"/>
      <c r="FOR3" s="37"/>
      <c r="FOS3" s="37"/>
      <c r="FOT3" s="37"/>
      <c r="FOU3" s="37"/>
      <c r="FOV3" s="37"/>
      <c r="FOW3" s="37"/>
      <c r="FOX3" s="37"/>
      <c r="FOY3" s="37"/>
      <c r="FOZ3" s="37"/>
      <c r="FPA3" s="37"/>
      <c r="FPB3" s="37"/>
      <c r="FPC3" s="37"/>
      <c r="FPD3" s="37"/>
      <c r="FPE3" s="37"/>
      <c r="FPF3" s="37"/>
      <c r="FPG3" s="37"/>
      <c r="FPH3" s="37"/>
      <c r="FPI3" s="37"/>
      <c r="FPJ3" s="37"/>
      <c r="FPK3" s="37"/>
      <c r="FPL3" s="37"/>
      <c r="FPM3" s="37"/>
      <c r="FPN3" s="37"/>
      <c r="FPO3" s="37"/>
      <c r="FPP3" s="37"/>
      <c r="FPQ3" s="37"/>
      <c r="FPR3" s="37"/>
      <c r="FPS3" s="37"/>
      <c r="FPT3" s="37"/>
      <c r="FPU3" s="37"/>
      <c r="FPV3" s="37"/>
      <c r="FPW3" s="37"/>
      <c r="FPX3" s="37"/>
      <c r="FPY3" s="37"/>
      <c r="FPZ3" s="37"/>
      <c r="FQA3" s="37"/>
      <c r="FQB3" s="37"/>
      <c r="FQC3" s="37"/>
      <c r="FQD3" s="37"/>
      <c r="FQE3" s="37"/>
      <c r="FQF3" s="37"/>
      <c r="FQG3" s="37"/>
      <c r="FQH3" s="37"/>
      <c r="FQI3" s="37"/>
      <c r="FQJ3" s="37"/>
      <c r="FQK3" s="37"/>
      <c r="FQL3" s="37"/>
      <c r="FQM3" s="37"/>
      <c r="FQN3" s="37"/>
      <c r="FQO3" s="37"/>
      <c r="FQP3" s="37"/>
      <c r="FQQ3" s="37"/>
      <c r="FQR3" s="37"/>
      <c r="FQS3" s="37"/>
      <c r="FQT3" s="37"/>
      <c r="FQU3" s="37"/>
      <c r="FQV3" s="37"/>
      <c r="FQW3" s="37"/>
      <c r="FQX3" s="37"/>
      <c r="FQY3" s="37"/>
      <c r="FQZ3" s="37"/>
      <c r="FRA3" s="37"/>
      <c r="FRB3" s="37"/>
      <c r="FRC3" s="37"/>
      <c r="FRD3" s="37"/>
      <c r="FRE3" s="37"/>
      <c r="FRF3" s="37"/>
      <c r="FRG3" s="37"/>
      <c r="FRH3" s="37"/>
      <c r="FRI3" s="37"/>
      <c r="FRJ3" s="37"/>
      <c r="FRK3" s="37"/>
      <c r="FRL3" s="37"/>
      <c r="FRM3" s="37"/>
      <c r="FRN3" s="37"/>
      <c r="FRO3" s="37"/>
      <c r="FRP3" s="37"/>
      <c r="FRQ3" s="37"/>
      <c r="FRR3" s="37"/>
      <c r="FRS3" s="37"/>
      <c r="FRT3" s="37"/>
      <c r="FRU3" s="37"/>
      <c r="FRV3" s="37"/>
      <c r="FRW3" s="37"/>
      <c r="FRX3" s="37"/>
      <c r="FRY3" s="37"/>
      <c r="FRZ3" s="37"/>
      <c r="FSA3" s="37"/>
      <c r="FSB3" s="37"/>
      <c r="FSC3" s="37"/>
      <c r="FSD3" s="37"/>
      <c r="FSE3" s="37"/>
      <c r="FSF3" s="37"/>
      <c r="FSG3" s="37"/>
      <c r="FSH3" s="37"/>
      <c r="FSI3" s="37"/>
      <c r="FSJ3" s="37"/>
      <c r="FSK3" s="37"/>
      <c r="FSL3" s="37"/>
      <c r="FSM3" s="37"/>
      <c r="FSN3" s="37"/>
      <c r="FSO3" s="37"/>
      <c r="FSP3" s="37"/>
      <c r="FSQ3" s="37"/>
      <c r="FSR3" s="37"/>
      <c r="FSS3" s="37"/>
      <c r="FST3" s="37"/>
      <c r="FSU3" s="37"/>
      <c r="FSV3" s="37"/>
      <c r="FSW3" s="37"/>
      <c r="FSX3" s="37"/>
      <c r="FSY3" s="37"/>
      <c r="FSZ3" s="37"/>
      <c r="FTA3" s="37"/>
      <c r="FTB3" s="37"/>
      <c r="FTC3" s="37"/>
      <c r="FTD3" s="37"/>
      <c r="FTE3" s="37"/>
      <c r="FTF3" s="37"/>
      <c r="FTG3" s="37"/>
      <c r="FTH3" s="37"/>
      <c r="FTI3" s="37"/>
      <c r="FTJ3" s="37"/>
      <c r="FTK3" s="37"/>
      <c r="FTL3" s="37"/>
      <c r="FTM3" s="37"/>
      <c r="FTN3" s="37"/>
      <c r="FTO3" s="37"/>
      <c r="FTP3" s="37"/>
      <c r="FTQ3" s="37"/>
      <c r="FTR3" s="37"/>
      <c r="FTS3" s="37"/>
      <c r="FTT3" s="37"/>
      <c r="FTU3" s="37"/>
      <c r="FTV3" s="37"/>
      <c r="FTW3" s="37"/>
      <c r="FTX3" s="37"/>
      <c r="FTY3" s="37"/>
      <c r="FTZ3" s="37"/>
      <c r="FUA3" s="37"/>
      <c r="FUB3" s="37"/>
      <c r="FUC3" s="37"/>
      <c r="FUD3" s="37"/>
      <c r="FUE3" s="37"/>
      <c r="FUF3" s="37"/>
      <c r="FUG3" s="37"/>
      <c r="FUH3" s="37"/>
      <c r="FUI3" s="37"/>
      <c r="FUJ3" s="37"/>
      <c r="FUK3" s="37"/>
      <c r="FUL3" s="37"/>
      <c r="FUM3" s="37"/>
      <c r="FUN3" s="37"/>
      <c r="FUO3" s="37"/>
      <c r="FUP3" s="37"/>
      <c r="FUQ3" s="37"/>
      <c r="FUR3" s="37"/>
      <c r="FUS3" s="37"/>
      <c r="FUT3" s="37"/>
      <c r="FUU3" s="37"/>
      <c r="FUV3" s="37"/>
      <c r="FUW3" s="37"/>
      <c r="FUX3" s="37"/>
      <c r="FUY3" s="37"/>
      <c r="FUZ3" s="37"/>
      <c r="FVA3" s="37"/>
      <c r="FVB3" s="37"/>
      <c r="FVC3" s="37"/>
      <c r="FVD3" s="37"/>
      <c r="FVE3" s="37"/>
      <c r="FVF3" s="37"/>
      <c r="FVG3" s="37"/>
      <c r="FVH3" s="37"/>
      <c r="FVI3" s="37"/>
      <c r="FVJ3" s="37"/>
      <c r="FVK3" s="37"/>
      <c r="FVL3" s="37"/>
      <c r="FVM3" s="37"/>
      <c r="FVN3" s="37"/>
      <c r="FVO3" s="37"/>
      <c r="FVP3" s="37"/>
      <c r="FVQ3" s="37"/>
      <c r="FVR3" s="37"/>
      <c r="FVS3" s="37"/>
      <c r="FVT3" s="37"/>
      <c r="FVU3" s="37"/>
      <c r="FVV3" s="37"/>
      <c r="FVW3" s="37"/>
      <c r="FVX3" s="37"/>
      <c r="FVY3" s="37"/>
      <c r="FVZ3" s="37"/>
      <c r="FWA3" s="37"/>
      <c r="FWB3" s="37"/>
      <c r="FWC3" s="37"/>
      <c r="FWD3" s="37"/>
      <c r="FWE3" s="37"/>
      <c r="FWF3" s="37"/>
      <c r="FWG3" s="37"/>
      <c r="FWH3" s="37"/>
      <c r="FWI3" s="37"/>
      <c r="FWJ3" s="37"/>
      <c r="FWK3" s="37"/>
      <c r="FWL3" s="37"/>
      <c r="FWM3" s="37"/>
      <c r="FWN3" s="37"/>
      <c r="FWO3" s="37"/>
      <c r="FWP3" s="37"/>
      <c r="FWQ3" s="37"/>
      <c r="FWR3" s="37"/>
      <c r="FWS3" s="37"/>
      <c r="FWT3" s="37"/>
      <c r="FWU3" s="37"/>
      <c r="FWV3" s="37"/>
      <c r="FWW3" s="37"/>
      <c r="FWX3" s="37"/>
      <c r="FWY3" s="37"/>
      <c r="FWZ3" s="37"/>
      <c r="FXA3" s="37"/>
      <c r="FXB3" s="37"/>
      <c r="FXC3" s="37"/>
      <c r="FXD3" s="37"/>
      <c r="FXE3" s="37"/>
      <c r="FXF3" s="37"/>
      <c r="FXG3" s="37"/>
      <c r="FXH3" s="37"/>
      <c r="FXI3" s="37"/>
      <c r="FXJ3" s="37"/>
      <c r="FXK3" s="37"/>
      <c r="FXL3" s="37"/>
      <c r="FXM3" s="37"/>
      <c r="FXN3" s="37"/>
      <c r="FXO3" s="37"/>
      <c r="FXP3" s="37"/>
      <c r="FXQ3" s="37"/>
      <c r="FXR3" s="37"/>
      <c r="FXS3" s="37"/>
      <c r="FXT3" s="37"/>
      <c r="FXU3" s="37"/>
      <c r="FXV3" s="37"/>
      <c r="FXW3" s="37"/>
      <c r="FXX3" s="37"/>
      <c r="FXY3" s="37"/>
      <c r="FXZ3" s="37"/>
      <c r="FYA3" s="37"/>
      <c r="FYB3" s="37"/>
      <c r="FYC3" s="37"/>
      <c r="FYD3" s="37"/>
      <c r="FYE3" s="37"/>
      <c r="FYF3" s="37"/>
      <c r="FYG3" s="37"/>
      <c r="FYH3" s="37"/>
      <c r="FYI3" s="37"/>
      <c r="FYJ3" s="37"/>
      <c r="FYK3" s="37"/>
      <c r="FYL3" s="37"/>
      <c r="FYM3" s="37"/>
      <c r="FYN3" s="37"/>
      <c r="FYO3" s="37"/>
      <c r="FYP3" s="37"/>
      <c r="FYQ3" s="37"/>
      <c r="FYR3" s="37"/>
      <c r="FYS3" s="37"/>
      <c r="FYT3" s="37"/>
      <c r="FYU3" s="37"/>
      <c r="FYV3" s="37"/>
      <c r="FYW3" s="37"/>
      <c r="FYX3" s="37"/>
      <c r="FYY3" s="37"/>
      <c r="FYZ3" s="37"/>
      <c r="FZA3" s="37"/>
      <c r="FZB3" s="37"/>
      <c r="FZC3" s="37"/>
      <c r="FZD3" s="37"/>
      <c r="FZE3" s="37"/>
      <c r="FZF3" s="37"/>
      <c r="FZG3" s="37"/>
      <c r="FZH3" s="37"/>
      <c r="FZI3" s="37"/>
      <c r="FZJ3" s="37"/>
      <c r="FZK3" s="37"/>
      <c r="FZL3" s="37"/>
      <c r="FZM3" s="37"/>
      <c r="FZN3" s="37"/>
      <c r="FZO3" s="37"/>
      <c r="FZP3" s="37"/>
      <c r="FZQ3" s="37"/>
      <c r="FZR3" s="37"/>
      <c r="FZS3" s="37"/>
      <c r="FZT3" s="37"/>
      <c r="FZU3" s="37"/>
      <c r="FZV3" s="37"/>
      <c r="FZW3" s="37"/>
      <c r="FZX3" s="37"/>
      <c r="FZY3" s="37"/>
      <c r="FZZ3" s="37"/>
      <c r="GAA3" s="37"/>
      <c r="GAB3" s="37"/>
      <c r="GAC3" s="37"/>
      <c r="GAD3" s="37"/>
      <c r="GAE3" s="37"/>
      <c r="GAF3" s="37"/>
      <c r="GAG3" s="37"/>
      <c r="GAH3" s="37"/>
      <c r="GAI3" s="37"/>
      <c r="GAJ3" s="37"/>
      <c r="GAK3" s="37"/>
      <c r="GAL3" s="37"/>
      <c r="GAM3" s="37"/>
      <c r="GAN3" s="37"/>
      <c r="GAO3" s="37"/>
      <c r="GAP3" s="37"/>
      <c r="GAQ3" s="37"/>
      <c r="GAR3" s="37"/>
      <c r="GAS3" s="37"/>
      <c r="GAT3" s="37"/>
      <c r="GAU3" s="37"/>
      <c r="GAV3" s="37"/>
      <c r="GAW3" s="37"/>
      <c r="GAX3" s="37"/>
      <c r="GAY3" s="37"/>
      <c r="GAZ3" s="37"/>
      <c r="GBA3" s="37"/>
      <c r="GBB3" s="37"/>
      <c r="GBC3" s="37"/>
      <c r="GBD3" s="37"/>
      <c r="GBE3" s="37"/>
      <c r="GBF3" s="37"/>
      <c r="GBG3" s="37"/>
      <c r="GBH3" s="37"/>
      <c r="GBI3" s="37"/>
      <c r="GBJ3" s="37"/>
      <c r="GBK3" s="37"/>
      <c r="GBL3" s="37"/>
      <c r="GBM3" s="37"/>
      <c r="GBN3" s="37"/>
      <c r="GBO3" s="37"/>
      <c r="GBP3" s="37"/>
      <c r="GBQ3" s="37"/>
      <c r="GBR3" s="37"/>
      <c r="GBS3" s="37"/>
      <c r="GBT3" s="37"/>
      <c r="GBU3" s="37"/>
      <c r="GBV3" s="37"/>
      <c r="GBW3" s="37"/>
      <c r="GBX3" s="37"/>
      <c r="GBY3" s="37"/>
      <c r="GBZ3" s="37"/>
      <c r="GCA3" s="37"/>
      <c r="GCB3" s="37"/>
      <c r="GCC3" s="37"/>
      <c r="GCD3" s="37"/>
      <c r="GCE3" s="37"/>
      <c r="GCF3" s="37"/>
      <c r="GCG3" s="37"/>
      <c r="GCH3" s="37"/>
      <c r="GCI3" s="37"/>
      <c r="GCJ3" s="37"/>
      <c r="GCK3" s="37"/>
      <c r="GCL3" s="37"/>
      <c r="GCM3" s="37"/>
      <c r="GCN3" s="37"/>
      <c r="GCO3" s="37"/>
      <c r="GCP3" s="37"/>
      <c r="GCQ3" s="37"/>
      <c r="GCR3" s="37"/>
      <c r="GCS3" s="37"/>
      <c r="GCT3" s="37"/>
      <c r="GCU3" s="37"/>
      <c r="GCV3" s="37"/>
      <c r="GCW3" s="37"/>
      <c r="GCX3" s="37"/>
      <c r="GCY3" s="37"/>
      <c r="GCZ3" s="37"/>
      <c r="GDA3" s="37"/>
      <c r="GDB3" s="37"/>
      <c r="GDC3" s="37"/>
      <c r="GDD3" s="37"/>
      <c r="GDE3" s="37"/>
      <c r="GDF3" s="37"/>
      <c r="GDG3" s="37"/>
      <c r="GDH3" s="37"/>
      <c r="GDI3" s="37"/>
      <c r="GDJ3" s="37"/>
      <c r="GDK3" s="37"/>
      <c r="GDL3" s="37"/>
      <c r="GDM3" s="37"/>
      <c r="GDN3" s="37"/>
      <c r="GDO3" s="37"/>
      <c r="GDP3" s="37"/>
      <c r="GDQ3" s="37"/>
      <c r="GDR3" s="37"/>
      <c r="GDS3" s="37"/>
      <c r="GDT3" s="37"/>
      <c r="GDU3" s="37"/>
      <c r="GDV3" s="37"/>
      <c r="GDW3" s="37"/>
      <c r="GDX3" s="37"/>
      <c r="GDY3" s="37"/>
      <c r="GDZ3" s="37"/>
      <c r="GEA3" s="37"/>
      <c r="GEB3" s="37"/>
      <c r="GEC3" s="37"/>
      <c r="GED3" s="37"/>
      <c r="GEE3" s="37"/>
      <c r="GEF3" s="37"/>
      <c r="GEG3" s="37"/>
      <c r="GEH3" s="37"/>
      <c r="GEI3" s="37"/>
      <c r="GEJ3" s="37"/>
      <c r="GEK3" s="37"/>
      <c r="GEL3" s="37"/>
      <c r="GEM3" s="37"/>
      <c r="GEN3" s="37"/>
      <c r="GEO3" s="37"/>
      <c r="GEP3" s="37"/>
      <c r="GEQ3" s="37"/>
      <c r="GER3" s="37"/>
      <c r="GES3" s="37"/>
      <c r="GET3" s="37"/>
      <c r="GEU3" s="37"/>
      <c r="GEV3" s="37"/>
      <c r="GEW3" s="37"/>
      <c r="GEX3" s="37"/>
      <c r="GEY3" s="37"/>
      <c r="GEZ3" s="37"/>
      <c r="GFA3" s="37"/>
      <c r="GFB3" s="37"/>
      <c r="GFC3" s="37"/>
      <c r="GFD3" s="37"/>
      <c r="GFE3" s="37"/>
      <c r="GFF3" s="37"/>
      <c r="GFG3" s="37"/>
      <c r="GFH3" s="37"/>
      <c r="GFI3" s="37"/>
      <c r="GFJ3" s="37"/>
      <c r="GFK3" s="37"/>
      <c r="GFL3" s="37"/>
      <c r="GFM3" s="37"/>
      <c r="GFN3" s="37"/>
      <c r="GFO3" s="37"/>
      <c r="GFP3" s="37"/>
      <c r="GFQ3" s="37"/>
      <c r="GFR3" s="37"/>
      <c r="GFS3" s="37"/>
      <c r="GFT3" s="37"/>
      <c r="GFU3" s="37"/>
      <c r="GFV3" s="37"/>
      <c r="GFW3" s="37"/>
      <c r="GFX3" s="37"/>
      <c r="GFY3" s="37"/>
      <c r="GFZ3" s="37"/>
      <c r="GGA3" s="37"/>
      <c r="GGB3" s="37"/>
      <c r="GGC3" s="37"/>
      <c r="GGD3" s="37"/>
      <c r="GGE3" s="37"/>
      <c r="GGF3" s="37"/>
      <c r="GGG3" s="37"/>
      <c r="GGH3" s="37"/>
      <c r="GGI3" s="37"/>
      <c r="GGJ3" s="37"/>
      <c r="GGK3" s="37"/>
      <c r="GGL3" s="37"/>
      <c r="GGM3" s="37"/>
      <c r="GGN3" s="37"/>
      <c r="GGO3" s="37"/>
      <c r="GGP3" s="37"/>
      <c r="GGQ3" s="37"/>
      <c r="GGR3" s="37"/>
      <c r="GGS3" s="37"/>
      <c r="GGT3" s="37"/>
      <c r="GGU3" s="37"/>
      <c r="GGV3" s="37"/>
      <c r="GGW3" s="37"/>
      <c r="GGX3" s="37"/>
      <c r="GGY3" s="37"/>
      <c r="GGZ3" s="37"/>
      <c r="GHA3" s="37"/>
      <c r="GHB3" s="37"/>
      <c r="GHC3" s="37"/>
      <c r="GHD3" s="37"/>
      <c r="GHE3" s="37"/>
      <c r="GHF3" s="37"/>
      <c r="GHG3" s="37"/>
      <c r="GHH3" s="37"/>
      <c r="GHI3" s="37"/>
      <c r="GHJ3" s="37"/>
      <c r="GHK3" s="37"/>
      <c r="GHL3" s="37"/>
      <c r="GHM3" s="37"/>
      <c r="GHN3" s="37"/>
      <c r="GHO3" s="37"/>
      <c r="GHP3" s="37"/>
      <c r="GHQ3" s="37"/>
      <c r="GHR3" s="37"/>
      <c r="GHS3" s="37"/>
      <c r="GHT3" s="37"/>
      <c r="GHU3" s="37"/>
      <c r="GHV3" s="37"/>
      <c r="GHW3" s="37"/>
      <c r="GHX3" s="37"/>
      <c r="GHY3" s="37"/>
      <c r="GHZ3" s="37"/>
      <c r="GIA3" s="37"/>
      <c r="GIB3" s="37"/>
      <c r="GIC3" s="37"/>
      <c r="GID3" s="37"/>
      <c r="GIE3" s="37"/>
      <c r="GIF3" s="37"/>
      <c r="GIG3" s="37"/>
      <c r="GIH3" s="37"/>
      <c r="GII3" s="37"/>
      <c r="GIJ3" s="37"/>
      <c r="GIK3" s="37"/>
      <c r="GIL3" s="37"/>
      <c r="GIM3" s="37"/>
      <c r="GIN3" s="37"/>
      <c r="GIO3" s="37"/>
      <c r="GIP3" s="37"/>
      <c r="GIQ3" s="37"/>
      <c r="GIR3" s="37"/>
      <c r="GIS3" s="37"/>
      <c r="GIT3" s="37"/>
      <c r="GIU3" s="37"/>
      <c r="GIV3" s="37"/>
      <c r="GIW3" s="37"/>
      <c r="GIX3" s="37"/>
      <c r="GIY3" s="37"/>
      <c r="GIZ3" s="37"/>
      <c r="GJA3" s="37"/>
      <c r="GJB3" s="37"/>
      <c r="GJC3" s="37"/>
      <c r="GJD3" s="37"/>
      <c r="GJE3" s="37"/>
      <c r="GJF3" s="37"/>
      <c r="GJG3" s="37"/>
      <c r="GJH3" s="37"/>
      <c r="GJI3" s="37"/>
      <c r="GJJ3" s="37"/>
      <c r="GJK3" s="37"/>
      <c r="GJL3" s="37"/>
      <c r="GJM3" s="37"/>
      <c r="GJN3" s="37"/>
      <c r="GJO3" s="37"/>
      <c r="GJP3" s="37"/>
      <c r="GJQ3" s="37"/>
      <c r="GJR3" s="37"/>
      <c r="GJS3" s="37"/>
      <c r="GJT3" s="37"/>
      <c r="GJU3" s="37"/>
      <c r="GJV3" s="37"/>
      <c r="GJW3" s="37"/>
      <c r="GJX3" s="37"/>
      <c r="GJY3" s="37"/>
      <c r="GJZ3" s="37"/>
      <c r="GKA3" s="37"/>
      <c r="GKB3" s="37"/>
      <c r="GKC3" s="37"/>
      <c r="GKD3" s="37"/>
      <c r="GKE3" s="37"/>
      <c r="GKF3" s="37"/>
      <c r="GKG3" s="37"/>
      <c r="GKH3" s="37"/>
      <c r="GKI3" s="37"/>
      <c r="GKJ3" s="37"/>
      <c r="GKK3" s="37"/>
      <c r="GKL3" s="37"/>
      <c r="GKM3" s="37"/>
      <c r="GKN3" s="37"/>
      <c r="GKO3" s="37"/>
      <c r="GKP3" s="37"/>
      <c r="GKQ3" s="37"/>
      <c r="GKR3" s="37"/>
      <c r="GKS3" s="37"/>
      <c r="GKT3" s="37"/>
      <c r="GKU3" s="37"/>
      <c r="GKV3" s="37"/>
      <c r="GKW3" s="37"/>
      <c r="GKX3" s="37"/>
      <c r="GKY3" s="37"/>
      <c r="GKZ3" s="37"/>
      <c r="GLA3" s="37"/>
      <c r="GLB3" s="37"/>
      <c r="GLC3" s="37"/>
      <c r="GLD3" s="37"/>
      <c r="GLE3" s="37"/>
      <c r="GLF3" s="37"/>
      <c r="GLG3" s="37"/>
      <c r="GLH3" s="37"/>
      <c r="GLI3" s="37"/>
      <c r="GLJ3" s="37"/>
      <c r="GLK3" s="37"/>
      <c r="GLL3" s="37"/>
      <c r="GLM3" s="37"/>
      <c r="GLN3" s="37"/>
      <c r="GLO3" s="37"/>
      <c r="GLP3" s="37"/>
      <c r="GLQ3" s="37"/>
      <c r="GLR3" s="37"/>
      <c r="GLS3" s="37"/>
      <c r="GLT3" s="37"/>
      <c r="GLU3" s="37"/>
      <c r="GLV3" s="37"/>
      <c r="GLW3" s="37"/>
      <c r="GLX3" s="37"/>
      <c r="GLY3" s="37"/>
      <c r="GLZ3" s="37"/>
      <c r="GMA3" s="37"/>
      <c r="GMB3" s="37"/>
      <c r="GMC3" s="37"/>
      <c r="GMD3" s="37"/>
      <c r="GME3" s="37"/>
      <c r="GMF3" s="37"/>
      <c r="GMG3" s="37"/>
      <c r="GMH3" s="37"/>
      <c r="GMI3" s="37"/>
      <c r="GMJ3" s="37"/>
      <c r="GMK3" s="37"/>
      <c r="GML3" s="37"/>
      <c r="GMM3" s="37"/>
      <c r="GMN3" s="37"/>
      <c r="GMO3" s="37"/>
      <c r="GMP3" s="37"/>
      <c r="GMQ3" s="37"/>
      <c r="GMR3" s="37"/>
      <c r="GMS3" s="37"/>
      <c r="GMT3" s="37"/>
      <c r="GMU3" s="37"/>
      <c r="GMV3" s="37"/>
      <c r="GMW3" s="37"/>
      <c r="GMX3" s="37"/>
      <c r="GMY3" s="37"/>
      <c r="GMZ3" s="37"/>
      <c r="GNA3" s="37"/>
      <c r="GNB3" s="37"/>
      <c r="GNC3" s="37"/>
      <c r="GND3" s="37"/>
      <c r="GNE3" s="37"/>
      <c r="GNF3" s="37"/>
      <c r="GNG3" s="37"/>
      <c r="GNH3" s="37"/>
      <c r="GNI3" s="37"/>
      <c r="GNJ3" s="37"/>
      <c r="GNK3" s="37"/>
      <c r="GNL3" s="37"/>
      <c r="GNM3" s="37"/>
      <c r="GNN3" s="37"/>
      <c r="GNO3" s="37"/>
      <c r="GNP3" s="37"/>
      <c r="GNQ3" s="37"/>
      <c r="GNR3" s="37"/>
      <c r="GNS3" s="37"/>
      <c r="GNT3" s="37"/>
      <c r="GNU3" s="37"/>
      <c r="GNV3" s="37"/>
      <c r="GNW3" s="37"/>
      <c r="GNX3" s="37"/>
      <c r="GNY3" s="37"/>
      <c r="GNZ3" s="37"/>
      <c r="GOA3" s="37"/>
      <c r="GOB3" s="37"/>
      <c r="GOC3" s="37"/>
      <c r="GOD3" s="37"/>
      <c r="GOE3" s="37"/>
      <c r="GOF3" s="37"/>
      <c r="GOG3" s="37"/>
      <c r="GOH3" s="37"/>
      <c r="GOI3" s="37"/>
      <c r="GOJ3" s="37"/>
      <c r="GOK3" s="37"/>
      <c r="GOL3" s="37"/>
      <c r="GOM3" s="37"/>
      <c r="GON3" s="37"/>
      <c r="GOO3" s="37"/>
      <c r="GOP3" s="37"/>
      <c r="GOQ3" s="37"/>
      <c r="GOR3" s="37"/>
      <c r="GOS3" s="37"/>
      <c r="GOT3" s="37"/>
      <c r="GOU3" s="37"/>
      <c r="GOV3" s="37"/>
      <c r="GOW3" s="37"/>
      <c r="GOX3" s="37"/>
      <c r="GOY3" s="37"/>
      <c r="GOZ3" s="37"/>
      <c r="GPA3" s="37"/>
      <c r="GPB3" s="37"/>
      <c r="GPC3" s="37"/>
      <c r="GPD3" s="37"/>
      <c r="GPE3" s="37"/>
      <c r="GPF3" s="37"/>
      <c r="GPG3" s="37"/>
      <c r="GPH3" s="37"/>
      <c r="GPI3" s="37"/>
      <c r="GPJ3" s="37"/>
      <c r="GPK3" s="37"/>
      <c r="GPL3" s="37"/>
      <c r="GPM3" s="37"/>
      <c r="GPN3" s="37"/>
      <c r="GPO3" s="37"/>
      <c r="GPP3" s="37"/>
      <c r="GPQ3" s="37"/>
      <c r="GPR3" s="37"/>
      <c r="GPS3" s="37"/>
      <c r="GPT3" s="37"/>
      <c r="GPU3" s="37"/>
      <c r="GPV3" s="37"/>
      <c r="GPW3" s="37"/>
      <c r="GPX3" s="37"/>
      <c r="GPY3" s="37"/>
      <c r="GPZ3" s="37"/>
      <c r="GQA3" s="37"/>
      <c r="GQB3" s="37"/>
      <c r="GQC3" s="37"/>
      <c r="GQD3" s="37"/>
      <c r="GQE3" s="37"/>
      <c r="GQF3" s="37"/>
      <c r="GQG3" s="37"/>
      <c r="GQH3" s="37"/>
      <c r="GQI3" s="37"/>
      <c r="GQJ3" s="37"/>
      <c r="GQK3" s="37"/>
      <c r="GQL3" s="37"/>
      <c r="GQM3" s="37"/>
      <c r="GQN3" s="37"/>
      <c r="GQO3" s="37"/>
      <c r="GQP3" s="37"/>
      <c r="GQQ3" s="37"/>
      <c r="GQR3" s="37"/>
      <c r="GQS3" s="37"/>
      <c r="GQT3" s="37"/>
      <c r="GQU3" s="37"/>
      <c r="GQV3" s="37"/>
      <c r="GQW3" s="37"/>
      <c r="GQX3" s="37"/>
      <c r="GQY3" s="37"/>
      <c r="GQZ3" s="37"/>
      <c r="GRA3" s="37"/>
      <c r="GRB3" s="37"/>
      <c r="GRC3" s="37"/>
      <c r="GRD3" s="37"/>
      <c r="GRE3" s="37"/>
      <c r="GRF3" s="37"/>
      <c r="GRG3" s="37"/>
      <c r="GRH3" s="37"/>
      <c r="GRI3" s="37"/>
      <c r="GRJ3" s="37"/>
      <c r="GRK3" s="37"/>
      <c r="GRL3" s="37"/>
      <c r="GRM3" s="37"/>
      <c r="GRN3" s="37"/>
      <c r="GRO3" s="37"/>
      <c r="GRP3" s="37"/>
      <c r="GRQ3" s="37"/>
      <c r="GRR3" s="37"/>
      <c r="GRS3" s="37"/>
      <c r="GRT3" s="37"/>
      <c r="GRU3" s="37"/>
      <c r="GRV3" s="37"/>
      <c r="GRW3" s="37"/>
      <c r="GRX3" s="37"/>
      <c r="GRY3" s="37"/>
      <c r="GRZ3" s="37"/>
      <c r="GSA3" s="37"/>
      <c r="GSB3" s="37"/>
      <c r="GSC3" s="37"/>
      <c r="GSD3" s="37"/>
      <c r="GSE3" s="37"/>
      <c r="GSF3" s="37"/>
      <c r="GSG3" s="37"/>
      <c r="GSH3" s="37"/>
      <c r="GSI3" s="37"/>
      <c r="GSJ3" s="37"/>
      <c r="GSK3" s="37"/>
      <c r="GSL3" s="37"/>
      <c r="GSM3" s="37"/>
      <c r="GSN3" s="37"/>
      <c r="GSO3" s="37"/>
      <c r="GSP3" s="37"/>
      <c r="GSQ3" s="37"/>
      <c r="GSR3" s="37"/>
      <c r="GSS3" s="37"/>
      <c r="GST3" s="37"/>
      <c r="GSU3" s="37"/>
      <c r="GSV3" s="37"/>
      <c r="GSW3" s="37"/>
      <c r="GSX3" s="37"/>
      <c r="GSY3" s="37"/>
      <c r="GSZ3" s="37"/>
      <c r="GTA3" s="37"/>
      <c r="GTB3" s="37"/>
      <c r="GTC3" s="37"/>
      <c r="GTD3" s="37"/>
      <c r="GTE3" s="37"/>
      <c r="GTF3" s="37"/>
      <c r="GTG3" s="37"/>
      <c r="GTH3" s="37"/>
      <c r="GTI3" s="37"/>
      <c r="GTJ3" s="37"/>
      <c r="GTK3" s="37"/>
      <c r="GTL3" s="37"/>
      <c r="GTM3" s="37"/>
      <c r="GTN3" s="37"/>
      <c r="GTO3" s="37"/>
      <c r="GTP3" s="37"/>
      <c r="GTQ3" s="37"/>
      <c r="GTR3" s="37"/>
      <c r="GTS3" s="37"/>
      <c r="GTT3" s="37"/>
      <c r="GTU3" s="37"/>
      <c r="GTV3" s="37"/>
      <c r="GTW3" s="37"/>
      <c r="GTX3" s="37"/>
      <c r="GTY3" s="37"/>
      <c r="GTZ3" s="37"/>
      <c r="GUA3" s="37"/>
      <c r="GUB3" s="37"/>
      <c r="GUC3" s="37"/>
      <c r="GUD3" s="37"/>
      <c r="GUE3" s="37"/>
      <c r="GUF3" s="37"/>
      <c r="GUG3" s="37"/>
      <c r="GUH3" s="37"/>
      <c r="GUI3" s="37"/>
      <c r="GUJ3" s="37"/>
      <c r="GUK3" s="37"/>
      <c r="GUL3" s="37"/>
      <c r="GUM3" s="37"/>
      <c r="GUN3" s="37"/>
      <c r="GUO3" s="37"/>
      <c r="GUP3" s="37"/>
      <c r="GUQ3" s="37"/>
      <c r="GUR3" s="37"/>
      <c r="GUS3" s="37"/>
      <c r="GUT3" s="37"/>
      <c r="GUU3" s="37"/>
      <c r="GUV3" s="37"/>
      <c r="GUW3" s="37"/>
      <c r="GUX3" s="37"/>
      <c r="GUY3" s="37"/>
      <c r="GUZ3" s="37"/>
      <c r="GVA3" s="37"/>
      <c r="GVB3" s="37"/>
      <c r="GVC3" s="37"/>
      <c r="GVD3" s="37"/>
      <c r="GVE3" s="37"/>
      <c r="GVF3" s="37"/>
      <c r="GVG3" s="37"/>
      <c r="GVH3" s="37"/>
      <c r="GVI3" s="37"/>
      <c r="GVJ3" s="37"/>
      <c r="GVK3" s="37"/>
      <c r="GVL3" s="37"/>
      <c r="GVM3" s="37"/>
      <c r="GVN3" s="37"/>
      <c r="GVO3" s="37"/>
      <c r="GVP3" s="37"/>
      <c r="GVQ3" s="37"/>
      <c r="GVR3" s="37"/>
      <c r="GVS3" s="37"/>
      <c r="GVT3" s="37"/>
      <c r="GVU3" s="37"/>
      <c r="GVV3" s="37"/>
      <c r="GVW3" s="37"/>
      <c r="GVX3" s="37"/>
      <c r="GVY3" s="37"/>
      <c r="GVZ3" s="37"/>
      <c r="GWA3" s="37"/>
      <c r="GWB3" s="37"/>
      <c r="GWC3" s="37"/>
      <c r="GWD3" s="37"/>
      <c r="GWE3" s="37"/>
      <c r="GWF3" s="37"/>
      <c r="GWG3" s="37"/>
      <c r="GWH3" s="37"/>
      <c r="GWI3" s="37"/>
      <c r="GWJ3" s="37"/>
      <c r="GWK3" s="37"/>
      <c r="GWL3" s="37"/>
      <c r="GWM3" s="37"/>
      <c r="GWN3" s="37"/>
      <c r="GWO3" s="37"/>
      <c r="GWP3" s="37"/>
      <c r="GWQ3" s="37"/>
      <c r="GWR3" s="37"/>
      <c r="GWS3" s="37"/>
      <c r="GWT3" s="37"/>
      <c r="GWU3" s="37"/>
      <c r="GWV3" s="37"/>
      <c r="GWW3" s="37"/>
      <c r="GWX3" s="37"/>
      <c r="GWY3" s="37"/>
      <c r="GWZ3" s="37"/>
      <c r="GXA3" s="37"/>
      <c r="GXB3" s="37"/>
      <c r="GXC3" s="37"/>
      <c r="GXD3" s="37"/>
      <c r="GXE3" s="37"/>
      <c r="GXF3" s="37"/>
      <c r="GXG3" s="37"/>
      <c r="GXH3" s="37"/>
      <c r="GXI3" s="37"/>
      <c r="GXJ3" s="37"/>
      <c r="GXK3" s="37"/>
      <c r="GXL3" s="37"/>
      <c r="GXM3" s="37"/>
      <c r="GXN3" s="37"/>
      <c r="GXO3" s="37"/>
      <c r="GXP3" s="37"/>
      <c r="GXQ3" s="37"/>
      <c r="GXR3" s="37"/>
      <c r="GXS3" s="37"/>
      <c r="GXT3" s="37"/>
      <c r="GXU3" s="37"/>
      <c r="GXV3" s="37"/>
      <c r="GXW3" s="37"/>
      <c r="GXX3" s="37"/>
      <c r="GXY3" s="37"/>
      <c r="GXZ3" s="37"/>
      <c r="GYA3" s="37"/>
      <c r="GYB3" s="37"/>
      <c r="GYC3" s="37"/>
      <c r="GYD3" s="37"/>
      <c r="GYE3" s="37"/>
      <c r="GYF3" s="37"/>
      <c r="GYG3" s="37"/>
      <c r="GYH3" s="37"/>
      <c r="GYI3" s="37"/>
      <c r="GYJ3" s="37"/>
      <c r="GYK3" s="37"/>
      <c r="GYL3" s="37"/>
      <c r="GYM3" s="37"/>
      <c r="GYN3" s="37"/>
      <c r="GYO3" s="37"/>
      <c r="GYP3" s="37"/>
      <c r="GYQ3" s="37"/>
      <c r="GYR3" s="37"/>
      <c r="GYS3" s="37"/>
      <c r="GYT3" s="37"/>
      <c r="GYU3" s="37"/>
      <c r="GYV3" s="37"/>
      <c r="GYW3" s="37"/>
      <c r="GYX3" s="37"/>
      <c r="GYY3" s="37"/>
      <c r="GYZ3" s="37"/>
      <c r="GZA3" s="37"/>
      <c r="GZB3" s="37"/>
      <c r="GZC3" s="37"/>
      <c r="GZD3" s="37"/>
      <c r="GZE3" s="37"/>
      <c r="GZF3" s="37"/>
      <c r="GZG3" s="37"/>
      <c r="GZH3" s="37"/>
      <c r="GZI3" s="37"/>
      <c r="GZJ3" s="37"/>
      <c r="GZK3" s="37"/>
      <c r="GZL3" s="37"/>
      <c r="GZM3" s="37"/>
      <c r="GZN3" s="37"/>
      <c r="GZO3" s="37"/>
      <c r="GZP3" s="37"/>
      <c r="GZQ3" s="37"/>
      <c r="GZR3" s="37"/>
      <c r="GZS3" s="37"/>
      <c r="GZT3" s="37"/>
      <c r="GZU3" s="37"/>
      <c r="GZV3" s="37"/>
      <c r="GZW3" s="37"/>
      <c r="GZX3" s="37"/>
      <c r="GZY3" s="37"/>
      <c r="GZZ3" s="37"/>
      <c r="HAA3" s="37"/>
      <c r="HAB3" s="37"/>
      <c r="HAC3" s="37"/>
      <c r="HAD3" s="37"/>
      <c r="HAE3" s="37"/>
      <c r="HAF3" s="37"/>
      <c r="HAG3" s="37"/>
      <c r="HAH3" s="37"/>
      <c r="HAI3" s="37"/>
      <c r="HAJ3" s="37"/>
      <c r="HAK3" s="37"/>
      <c r="HAL3" s="37"/>
      <c r="HAM3" s="37"/>
      <c r="HAN3" s="37"/>
      <c r="HAO3" s="37"/>
      <c r="HAP3" s="37"/>
      <c r="HAQ3" s="37"/>
      <c r="HAR3" s="37"/>
      <c r="HAS3" s="37"/>
      <c r="HAT3" s="37"/>
      <c r="HAU3" s="37"/>
      <c r="HAV3" s="37"/>
      <c r="HAW3" s="37"/>
      <c r="HAX3" s="37"/>
      <c r="HAY3" s="37"/>
      <c r="HAZ3" s="37"/>
      <c r="HBA3" s="37"/>
      <c r="HBB3" s="37"/>
      <c r="HBC3" s="37"/>
      <c r="HBD3" s="37"/>
      <c r="HBE3" s="37"/>
      <c r="HBF3" s="37"/>
      <c r="HBG3" s="37"/>
      <c r="HBH3" s="37"/>
      <c r="HBI3" s="37"/>
      <c r="HBJ3" s="37"/>
      <c r="HBK3" s="37"/>
      <c r="HBL3" s="37"/>
      <c r="HBM3" s="37"/>
      <c r="HBN3" s="37"/>
      <c r="HBO3" s="37"/>
      <c r="HBP3" s="37"/>
      <c r="HBQ3" s="37"/>
      <c r="HBR3" s="37"/>
      <c r="HBS3" s="37"/>
      <c r="HBT3" s="37"/>
      <c r="HBU3" s="37"/>
      <c r="HBV3" s="37"/>
      <c r="HBW3" s="37"/>
      <c r="HBX3" s="37"/>
      <c r="HBY3" s="37"/>
      <c r="HBZ3" s="37"/>
      <c r="HCA3" s="37"/>
      <c r="HCB3" s="37"/>
      <c r="HCC3" s="37"/>
      <c r="HCD3" s="37"/>
      <c r="HCE3" s="37"/>
      <c r="HCF3" s="37"/>
      <c r="HCG3" s="37"/>
      <c r="HCH3" s="37"/>
      <c r="HCI3" s="37"/>
      <c r="HCJ3" s="37"/>
      <c r="HCK3" s="37"/>
      <c r="HCL3" s="37"/>
      <c r="HCM3" s="37"/>
      <c r="HCN3" s="37"/>
      <c r="HCO3" s="37"/>
      <c r="HCP3" s="37"/>
      <c r="HCQ3" s="37"/>
      <c r="HCR3" s="37"/>
      <c r="HCS3" s="37"/>
      <c r="HCT3" s="37"/>
      <c r="HCU3" s="37"/>
      <c r="HCV3" s="37"/>
      <c r="HCW3" s="37"/>
      <c r="HCX3" s="37"/>
      <c r="HCY3" s="37"/>
      <c r="HCZ3" s="37"/>
      <c r="HDA3" s="37"/>
      <c r="HDB3" s="37"/>
      <c r="HDC3" s="37"/>
      <c r="HDD3" s="37"/>
      <c r="HDE3" s="37"/>
      <c r="HDF3" s="37"/>
      <c r="HDG3" s="37"/>
      <c r="HDH3" s="37"/>
      <c r="HDI3" s="37"/>
      <c r="HDJ3" s="37"/>
      <c r="HDK3" s="37"/>
      <c r="HDL3" s="37"/>
      <c r="HDM3" s="37"/>
      <c r="HDN3" s="37"/>
      <c r="HDO3" s="37"/>
      <c r="HDP3" s="37"/>
      <c r="HDQ3" s="37"/>
      <c r="HDR3" s="37"/>
      <c r="HDS3" s="37"/>
      <c r="HDT3" s="37"/>
      <c r="HDU3" s="37"/>
      <c r="HDV3" s="37"/>
      <c r="HDW3" s="37"/>
      <c r="HDX3" s="37"/>
      <c r="HDY3" s="37"/>
      <c r="HDZ3" s="37"/>
      <c r="HEA3" s="37"/>
      <c r="HEB3" s="37"/>
      <c r="HEC3" s="37"/>
      <c r="HED3" s="37"/>
      <c r="HEE3" s="37"/>
      <c r="HEF3" s="37"/>
      <c r="HEG3" s="37"/>
      <c r="HEH3" s="37"/>
      <c r="HEI3" s="37"/>
      <c r="HEJ3" s="37"/>
      <c r="HEK3" s="37"/>
      <c r="HEL3" s="37"/>
      <c r="HEM3" s="37"/>
      <c r="HEN3" s="37"/>
      <c r="HEO3" s="37"/>
      <c r="HEP3" s="37"/>
      <c r="HEQ3" s="37"/>
      <c r="HER3" s="37"/>
      <c r="HES3" s="37"/>
      <c r="HET3" s="37"/>
      <c r="HEU3" s="37"/>
      <c r="HEV3" s="37"/>
      <c r="HEW3" s="37"/>
      <c r="HEX3" s="37"/>
      <c r="HEY3" s="37"/>
      <c r="HEZ3" s="37"/>
      <c r="HFA3" s="37"/>
      <c r="HFB3" s="37"/>
      <c r="HFC3" s="37"/>
      <c r="HFD3" s="37"/>
      <c r="HFE3" s="37"/>
      <c r="HFF3" s="37"/>
      <c r="HFG3" s="37"/>
      <c r="HFH3" s="37"/>
      <c r="HFI3" s="37"/>
      <c r="HFJ3" s="37"/>
      <c r="HFK3" s="37"/>
      <c r="HFL3" s="37"/>
      <c r="HFM3" s="37"/>
      <c r="HFN3" s="37"/>
      <c r="HFO3" s="37"/>
      <c r="HFP3" s="37"/>
      <c r="HFQ3" s="37"/>
      <c r="HFR3" s="37"/>
      <c r="HFS3" s="37"/>
      <c r="HFT3" s="37"/>
      <c r="HFU3" s="37"/>
      <c r="HFV3" s="37"/>
      <c r="HFW3" s="37"/>
      <c r="HFX3" s="37"/>
      <c r="HFY3" s="37"/>
      <c r="HFZ3" s="37"/>
      <c r="HGA3" s="37"/>
      <c r="HGB3" s="37"/>
      <c r="HGC3" s="37"/>
      <c r="HGD3" s="37"/>
      <c r="HGE3" s="37"/>
      <c r="HGF3" s="37"/>
      <c r="HGG3" s="37"/>
      <c r="HGH3" s="37"/>
      <c r="HGI3" s="37"/>
      <c r="HGJ3" s="37"/>
      <c r="HGK3" s="37"/>
      <c r="HGL3" s="37"/>
      <c r="HGM3" s="37"/>
      <c r="HGN3" s="37"/>
      <c r="HGO3" s="37"/>
      <c r="HGP3" s="37"/>
      <c r="HGQ3" s="37"/>
      <c r="HGR3" s="37"/>
      <c r="HGS3" s="37"/>
      <c r="HGT3" s="37"/>
      <c r="HGU3" s="37"/>
      <c r="HGV3" s="37"/>
      <c r="HGW3" s="37"/>
      <c r="HGX3" s="37"/>
      <c r="HGY3" s="37"/>
      <c r="HGZ3" s="37"/>
      <c r="HHA3" s="37"/>
      <c r="HHB3" s="37"/>
      <c r="HHC3" s="37"/>
      <c r="HHD3" s="37"/>
      <c r="HHE3" s="37"/>
      <c r="HHF3" s="37"/>
      <c r="HHG3" s="37"/>
      <c r="HHH3" s="37"/>
      <c r="HHI3" s="37"/>
      <c r="HHJ3" s="37"/>
      <c r="HHK3" s="37"/>
      <c r="HHL3" s="37"/>
      <c r="HHM3" s="37"/>
      <c r="HHN3" s="37"/>
      <c r="HHO3" s="37"/>
      <c r="HHP3" s="37"/>
      <c r="HHQ3" s="37"/>
      <c r="HHR3" s="37"/>
      <c r="HHS3" s="37"/>
      <c r="HHT3" s="37"/>
      <c r="HHU3" s="37"/>
      <c r="HHV3" s="37"/>
      <c r="HHW3" s="37"/>
      <c r="HHX3" s="37"/>
      <c r="HHY3" s="37"/>
      <c r="HHZ3" s="37"/>
      <c r="HIA3" s="37"/>
      <c r="HIB3" s="37"/>
      <c r="HIC3" s="37"/>
      <c r="HID3" s="37"/>
      <c r="HIE3" s="37"/>
      <c r="HIF3" s="37"/>
      <c r="HIG3" s="37"/>
      <c r="HIH3" s="37"/>
      <c r="HII3" s="37"/>
      <c r="HIJ3" s="37"/>
      <c r="HIK3" s="37"/>
      <c r="HIL3" s="37"/>
      <c r="HIM3" s="37"/>
      <c r="HIN3" s="37"/>
      <c r="HIO3" s="37"/>
      <c r="HIP3" s="37"/>
      <c r="HIQ3" s="37"/>
      <c r="HIR3" s="37"/>
      <c r="HIS3" s="37"/>
      <c r="HIT3" s="37"/>
      <c r="HIU3" s="37"/>
      <c r="HIV3" s="37"/>
      <c r="HIW3" s="37"/>
      <c r="HIX3" s="37"/>
      <c r="HIY3" s="37"/>
      <c r="HIZ3" s="37"/>
      <c r="HJA3" s="37"/>
      <c r="HJB3" s="37"/>
      <c r="HJC3" s="37"/>
      <c r="HJD3" s="37"/>
      <c r="HJE3" s="37"/>
      <c r="HJF3" s="37"/>
      <c r="HJG3" s="37"/>
      <c r="HJH3" s="37"/>
      <c r="HJI3" s="37"/>
      <c r="HJJ3" s="37"/>
      <c r="HJK3" s="37"/>
      <c r="HJL3" s="37"/>
      <c r="HJM3" s="37"/>
      <c r="HJN3" s="37"/>
      <c r="HJO3" s="37"/>
      <c r="HJP3" s="37"/>
      <c r="HJQ3" s="37"/>
      <c r="HJR3" s="37"/>
      <c r="HJS3" s="37"/>
      <c r="HJT3" s="37"/>
      <c r="HJU3" s="37"/>
      <c r="HJV3" s="37"/>
      <c r="HJW3" s="37"/>
      <c r="HJX3" s="37"/>
      <c r="HJY3" s="37"/>
      <c r="HJZ3" s="37"/>
      <c r="HKA3" s="37"/>
      <c r="HKB3" s="37"/>
      <c r="HKC3" s="37"/>
      <c r="HKD3" s="37"/>
      <c r="HKE3" s="37"/>
      <c r="HKF3" s="37"/>
      <c r="HKG3" s="37"/>
      <c r="HKH3" s="37"/>
      <c r="HKI3" s="37"/>
      <c r="HKJ3" s="37"/>
      <c r="HKK3" s="37"/>
      <c r="HKL3" s="37"/>
      <c r="HKM3" s="37"/>
      <c r="HKN3" s="37"/>
      <c r="HKO3" s="37"/>
      <c r="HKP3" s="37"/>
      <c r="HKQ3" s="37"/>
      <c r="HKR3" s="37"/>
      <c r="HKS3" s="37"/>
      <c r="HKT3" s="37"/>
      <c r="HKU3" s="37"/>
      <c r="HKV3" s="37"/>
      <c r="HKW3" s="37"/>
      <c r="HKX3" s="37"/>
      <c r="HKY3" s="37"/>
      <c r="HKZ3" s="37"/>
      <c r="HLA3" s="37"/>
      <c r="HLB3" s="37"/>
      <c r="HLC3" s="37"/>
      <c r="HLD3" s="37"/>
      <c r="HLE3" s="37"/>
      <c r="HLF3" s="37"/>
      <c r="HLG3" s="37"/>
      <c r="HLH3" s="37"/>
      <c r="HLI3" s="37"/>
      <c r="HLJ3" s="37"/>
      <c r="HLK3" s="37"/>
      <c r="HLL3" s="37"/>
      <c r="HLM3" s="37"/>
      <c r="HLN3" s="37"/>
      <c r="HLO3" s="37"/>
      <c r="HLP3" s="37"/>
      <c r="HLQ3" s="37"/>
      <c r="HLR3" s="37"/>
      <c r="HLS3" s="37"/>
      <c r="HLT3" s="37"/>
      <c r="HLU3" s="37"/>
      <c r="HLV3" s="37"/>
      <c r="HLW3" s="37"/>
      <c r="HLX3" s="37"/>
      <c r="HLY3" s="37"/>
      <c r="HLZ3" s="37"/>
      <c r="HMA3" s="37"/>
      <c r="HMB3" s="37"/>
      <c r="HMC3" s="37"/>
      <c r="HMD3" s="37"/>
      <c r="HME3" s="37"/>
      <c r="HMF3" s="37"/>
      <c r="HMG3" s="37"/>
      <c r="HMH3" s="37"/>
      <c r="HMI3" s="37"/>
      <c r="HMJ3" s="37"/>
      <c r="HMK3" s="37"/>
      <c r="HML3" s="37"/>
      <c r="HMM3" s="37"/>
      <c r="HMN3" s="37"/>
      <c r="HMO3" s="37"/>
      <c r="HMP3" s="37"/>
      <c r="HMQ3" s="37"/>
      <c r="HMR3" s="37"/>
      <c r="HMS3" s="37"/>
      <c r="HMT3" s="37"/>
      <c r="HMU3" s="37"/>
      <c r="HMV3" s="37"/>
      <c r="HMW3" s="37"/>
      <c r="HMX3" s="37"/>
      <c r="HMY3" s="37"/>
      <c r="HMZ3" s="37"/>
      <c r="HNA3" s="37"/>
      <c r="HNB3" s="37"/>
      <c r="HNC3" s="37"/>
      <c r="HND3" s="37"/>
      <c r="HNE3" s="37"/>
      <c r="HNF3" s="37"/>
      <c r="HNG3" s="37"/>
      <c r="HNH3" s="37"/>
      <c r="HNI3" s="37"/>
      <c r="HNJ3" s="37"/>
      <c r="HNK3" s="37"/>
      <c r="HNL3" s="37"/>
      <c r="HNM3" s="37"/>
      <c r="HNN3" s="37"/>
      <c r="HNO3" s="37"/>
      <c r="HNP3" s="37"/>
      <c r="HNQ3" s="37"/>
      <c r="HNR3" s="37"/>
      <c r="HNS3" s="37"/>
      <c r="HNT3" s="37"/>
      <c r="HNU3" s="37"/>
      <c r="HNV3" s="37"/>
      <c r="HNW3" s="37"/>
      <c r="HNX3" s="37"/>
      <c r="HNY3" s="37"/>
      <c r="HNZ3" s="37"/>
      <c r="HOA3" s="37"/>
      <c r="HOB3" s="37"/>
      <c r="HOC3" s="37"/>
      <c r="HOD3" s="37"/>
      <c r="HOE3" s="37"/>
      <c r="HOF3" s="37"/>
      <c r="HOG3" s="37"/>
      <c r="HOH3" s="37"/>
      <c r="HOI3" s="37"/>
      <c r="HOJ3" s="37"/>
      <c r="HOK3" s="37"/>
      <c r="HOL3" s="37"/>
      <c r="HOM3" s="37"/>
      <c r="HON3" s="37"/>
      <c r="HOO3" s="37"/>
      <c r="HOP3" s="37"/>
      <c r="HOQ3" s="37"/>
      <c r="HOR3" s="37"/>
      <c r="HOS3" s="37"/>
      <c r="HOT3" s="37"/>
      <c r="HOU3" s="37"/>
      <c r="HOV3" s="37"/>
      <c r="HOW3" s="37"/>
      <c r="HOX3" s="37"/>
      <c r="HOY3" s="37"/>
      <c r="HOZ3" s="37"/>
      <c r="HPA3" s="37"/>
      <c r="HPB3" s="37"/>
      <c r="HPC3" s="37"/>
      <c r="HPD3" s="37"/>
      <c r="HPE3" s="37"/>
      <c r="HPF3" s="37"/>
      <c r="HPG3" s="37"/>
      <c r="HPH3" s="37"/>
      <c r="HPI3" s="37"/>
      <c r="HPJ3" s="37"/>
      <c r="HPK3" s="37"/>
      <c r="HPL3" s="37"/>
      <c r="HPM3" s="37"/>
      <c r="HPN3" s="37"/>
      <c r="HPO3" s="37"/>
      <c r="HPP3" s="37"/>
      <c r="HPQ3" s="37"/>
      <c r="HPR3" s="37"/>
      <c r="HPS3" s="37"/>
      <c r="HPT3" s="37"/>
      <c r="HPU3" s="37"/>
      <c r="HPV3" s="37"/>
      <c r="HPW3" s="37"/>
      <c r="HPX3" s="37"/>
      <c r="HPY3" s="37"/>
      <c r="HPZ3" s="37"/>
      <c r="HQA3" s="37"/>
      <c r="HQB3" s="37"/>
      <c r="HQC3" s="37"/>
      <c r="HQD3" s="37"/>
      <c r="HQE3" s="37"/>
      <c r="HQF3" s="37"/>
      <c r="HQG3" s="37"/>
      <c r="HQH3" s="37"/>
      <c r="HQI3" s="37"/>
      <c r="HQJ3" s="37"/>
      <c r="HQK3" s="37"/>
      <c r="HQL3" s="37"/>
      <c r="HQM3" s="37"/>
      <c r="HQN3" s="37"/>
      <c r="HQO3" s="37"/>
      <c r="HQP3" s="37"/>
      <c r="HQQ3" s="37"/>
      <c r="HQR3" s="37"/>
      <c r="HQS3" s="37"/>
      <c r="HQT3" s="37"/>
      <c r="HQU3" s="37"/>
      <c r="HQV3" s="37"/>
      <c r="HQW3" s="37"/>
      <c r="HQX3" s="37"/>
      <c r="HQY3" s="37"/>
      <c r="HQZ3" s="37"/>
      <c r="HRA3" s="37"/>
      <c r="HRB3" s="37"/>
      <c r="HRC3" s="37"/>
      <c r="HRD3" s="37"/>
      <c r="HRE3" s="37"/>
      <c r="HRF3" s="37"/>
      <c r="HRG3" s="37"/>
      <c r="HRH3" s="37"/>
      <c r="HRI3" s="37"/>
      <c r="HRJ3" s="37"/>
      <c r="HRK3" s="37"/>
      <c r="HRL3" s="37"/>
      <c r="HRM3" s="37"/>
      <c r="HRN3" s="37"/>
      <c r="HRO3" s="37"/>
      <c r="HRP3" s="37"/>
      <c r="HRQ3" s="37"/>
      <c r="HRR3" s="37"/>
      <c r="HRS3" s="37"/>
      <c r="HRT3" s="37"/>
      <c r="HRU3" s="37"/>
      <c r="HRV3" s="37"/>
      <c r="HRW3" s="37"/>
      <c r="HRX3" s="37"/>
      <c r="HRY3" s="37"/>
      <c r="HRZ3" s="37"/>
      <c r="HSA3" s="37"/>
      <c r="HSB3" s="37"/>
      <c r="HSC3" s="37"/>
      <c r="HSD3" s="37"/>
      <c r="HSE3" s="37"/>
      <c r="HSF3" s="37"/>
      <c r="HSG3" s="37"/>
      <c r="HSH3" s="37"/>
      <c r="HSI3" s="37"/>
      <c r="HSJ3" s="37"/>
      <c r="HSK3" s="37"/>
      <c r="HSL3" s="37"/>
      <c r="HSM3" s="37"/>
      <c r="HSN3" s="37"/>
      <c r="HSO3" s="37"/>
      <c r="HSP3" s="37"/>
      <c r="HSQ3" s="37"/>
      <c r="HSR3" s="37"/>
      <c r="HSS3" s="37"/>
      <c r="HST3" s="37"/>
      <c r="HSU3" s="37"/>
      <c r="HSV3" s="37"/>
      <c r="HSW3" s="37"/>
      <c r="HSX3" s="37"/>
      <c r="HSY3" s="37"/>
      <c r="HSZ3" s="37"/>
      <c r="HTA3" s="37"/>
      <c r="HTB3" s="37"/>
      <c r="HTC3" s="37"/>
      <c r="HTD3" s="37"/>
      <c r="HTE3" s="37"/>
      <c r="HTF3" s="37"/>
      <c r="HTG3" s="37"/>
      <c r="HTH3" s="37"/>
      <c r="HTI3" s="37"/>
      <c r="HTJ3" s="37"/>
      <c r="HTK3" s="37"/>
      <c r="HTL3" s="37"/>
      <c r="HTM3" s="37"/>
      <c r="HTN3" s="37"/>
      <c r="HTO3" s="37"/>
      <c r="HTP3" s="37"/>
      <c r="HTQ3" s="37"/>
      <c r="HTR3" s="37"/>
      <c r="HTS3" s="37"/>
      <c r="HTT3" s="37"/>
      <c r="HTU3" s="37"/>
      <c r="HTV3" s="37"/>
      <c r="HTW3" s="37"/>
      <c r="HTX3" s="37"/>
      <c r="HTY3" s="37"/>
      <c r="HTZ3" s="37"/>
      <c r="HUA3" s="37"/>
      <c r="HUB3" s="37"/>
      <c r="HUC3" s="37"/>
      <c r="HUD3" s="37"/>
      <c r="HUE3" s="37"/>
      <c r="HUF3" s="37"/>
      <c r="HUG3" s="37"/>
      <c r="HUH3" s="37"/>
      <c r="HUI3" s="37"/>
      <c r="HUJ3" s="37"/>
      <c r="HUK3" s="37"/>
      <c r="HUL3" s="37"/>
      <c r="HUM3" s="37"/>
      <c r="HUN3" s="37"/>
      <c r="HUO3" s="37"/>
      <c r="HUP3" s="37"/>
      <c r="HUQ3" s="37"/>
      <c r="HUR3" s="37"/>
      <c r="HUS3" s="37"/>
      <c r="HUT3" s="37"/>
      <c r="HUU3" s="37"/>
      <c r="HUV3" s="37"/>
      <c r="HUW3" s="37"/>
      <c r="HUX3" s="37"/>
      <c r="HUY3" s="37"/>
      <c r="HUZ3" s="37"/>
      <c r="HVA3" s="37"/>
      <c r="HVB3" s="37"/>
      <c r="HVC3" s="37"/>
      <c r="HVD3" s="37"/>
      <c r="HVE3" s="37"/>
      <c r="HVF3" s="37"/>
      <c r="HVG3" s="37"/>
      <c r="HVH3" s="37"/>
      <c r="HVI3" s="37"/>
      <c r="HVJ3" s="37"/>
      <c r="HVK3" s="37"/>
      <c r="HVL3" s="37"/>
      <c r="HVM3" s="37"/>
      <c r="HVN3" s="37"/>
      <c r="HVO3" s="37"/>
      <c r="HVP3" s="37"/>
      <c r="HVQ3" s="37"/>
      <c r="HVR3" s="37"/>
      <c r="HVS3" s="37"/>
      <c r="HVT3" s="37"/>
      <c r="HVU3" s="37"/>
      <c r="HVV3" s="37"/>
      <c r="HVW3" s="37"/>
      <c r="HVX3" s="37"/>
      <c r="HVY3" s="37"/>
      <c r="HVZ3" s="37"/>
      <c r="HWA3" s="37"/>
      <c r="HWB3" s="37"/>
      <c r="HWC3" s="37"/>
      <c r="HWD3" s="37"/>
      <c r="HWE3" s="37"/>
      <c r="HWF3" s="37"/>
      <c r="HWG3" s="37"/>
      <c r="HWH3" s="37"/>
      <c r="HWI3" s="37"/>
      <c r="HWJ3" s="37"/>
      <c r="HWK3" s="37"/>
      <c r="HWL3" s="37"/>
      <c r="HWM3" s="37"/>
      <c r="HWN3" s="37"/>
      <c r="HWO3" s="37"/>
      <c r="HWP3" s="37"/>
      <c r="HWQ3" s="37"/>
      <c r="HWR3" s="37"/>
      <c r="HWS3" s="37"/>
      <c r="HWT3" s="37"/>
      <c r="HWU3" s="37"/>
      <c r="HWV3" s="37"/>
      <c r="HWW3" s="37"/>
      <c r="HWX3" s="37"/>
      <c r="HWY3" s="37"/>
      <c r="HWZ3" s="37"/>
      <c r="HXA3" s="37"/>
      <c r="HXB3" s="37"/>
      <c r="HXC3" s="37"/>
      <c r="HXD3" s="37"/>
      <c r="HXE3" s="37"/>
      <c r="HXF3" s="37"/>
      <c r="HXG3" s="37"/>
      <c r="HXH3" s="37"/>
      <c r="HXI3" s="37"/>
      <c r="HXJ3" s="37"/>
      <c r="HXK3" s="37"/>
      <c r="HXL3" s="37"/>
      <c r="HXM3" s="37"/>
      <c r="HXN3" s="37"/>
      <c r="HXO3" s="37"/>
      <c r="HXP3" s="37"/>
      <c r="HXQ3" s="37"/>
      <c r="HXR3" s="37"/>
      <c r="HXS3" s="37"/>
      <c r="HXT3" s="37"/>
      <c r="HXU3" s="37"/>
      <c r="HXV3" s="37"/>
      <c r="HXW3" s="37"/>
      <c r="HXX3" s="37"/>
      <c r="HXY3" s="37"/>
      <c r="HXZ3" s="37"/>
      <c r="HYA3" s="37"/>
      <c r="HYB3" s="37"/>
      <c r="HYC3" s="37"/>
      <c r="HYD3" s="37"/>
      <c r="HYE3" s="37"/>
      <c r="HYF3" s="37"/>
      <c r="HYG3" s="37"/>
      <c r="HYH3" s="37"/>
      <c r="HYI3" s="37"/>
      <c r="HYJ3" s="37"/>
      <c r="HYK3" s="37"/>
      <c r="HYL3" s="37"/>
      <c r="HYM3" s="37"/>
      <c r="HYN3" s="37"/>
      <c r="HYO3" s="37"/>
      <c r="HYP3" s="37"/>
      <c r="HYQ3" s="37"/>
      <c r="HYR3" s="37"/>
      <c r="HYS3" s="37"/>
      <c r="HYT3" s="37"/>
      <c r="HYU3" s="37"/>
      <c r="HYV3" s="37"/>
      <c r="HYW3" s="37"/>
      <c r="HYX3" s="37"/>
      <c r="HYY3" s="37"/>
      <c r="HYZ3" s="37"/>
      <c r="HZA3" s="37"/>
      <c r="HZB3" s="37"/>
      <c r="HZC3" s="37"/>
      <c r="HZD3" s="37"/>
      <c r="HZE3" s="37"/>
      <c r="HZF3" s="37"/>
      <c r="HZG3" s="37"/>
      <c r="HZH3" s="37"/>
      <c r="HZI3" s="37"/>
      <c r="HZJ3" s="37"/>
      <c r="HZK3" s="37"/>
      <c r="HZL3" s="37"/>
      <c r="HZM3" s="37"/>
      <c r="HZN3" s="37"/>
      <c r="HZO3" s="37"/>
      <c r="HZP3" s="37"/>
      <c r="HZQ3" s="37"/>
      <c r="HZR3" s="37"/>
      <c r="HZS3" s="37"/>
      <c r="HZT3" s="37"/>
      <c r="HZU3" s="37"/>
      <c r="HZV3" s="37"/>
      <c r="HZW3" s="37"/>
      <c r="HZX3" s="37"/>
      <c r="HZY3" s="37"/>
      <c r="HZZ3" s="37"/>
      <c r="IAA3" s="37"/>
      <c r="IAB3" s="37"/>
      <c r="IAC3" s="37"/>
      <c r="IAD3" s="37"/>
      <c r="IAE3" s="37"/>
      <c r="IAF3" s="37"/>
      <c r="IAG3" s="37"/>
      <c r="IAH3" s="37"/>
      <c r="IAI3" s="37"/>
      <c r="IAJ3" s="37"/>
      <c r="IAK3" s="37"/>
      <c r="IAL3" s="37"/>
      <c r="IAM3" s="37"/>
      <c r="IAN3" s="37"/>
      <c r="IAO3" s="37"/>
      <c r="IAP3" s="37"/>
      <c r="IAQ3" s="37"/>
      <c r="IAR3" s="37"/>
      <c r="IAS3" s="37"/>
      <c r="IAT3" s="37"/>
      <c r="IAU3" s="37"/>
      <c r="IAV3" s="37"/>
      <c r="IAW3" s="37"/>
      <c r="IAX3" s="37"/>
      <c r="IAY3" s="37"/>
      <c r="IAZ3" s="37"/>
      <c r="IBA3" s="37"/>
      <c r="IBB3" s="37"/>
      <c r="IBC3" s="37"/>
      <c r="IBD3" s="37"/>
      <c r="IBE3" s="37"/>
      <c r="IBF3" s="37"/>
      <c r="IBG3" s="37"/>
      <c r="IBH3" s="37"/>
      <c r="IBI3" s="37"/>
      <c r="IBJ3" s="37"/>
      <c r="IBK3" s="37"/>
      <c r="IBL3" s="37"/>
      <c r="IBM3" s="37"/>
      <c r="IBN3" s="37"/>
      <c r="IBO3" s="37"/>
      <c r="IBP3" s="37"/>
      <c r="IBQ3" s="37"/>
      <c r="IBR3" s="37"/>
      <c r="IBS3" s="37"/>
      <c r="IBT3" s="37"/>
      <c r="IBU3" s="37"/>
      <c r="IBV3" s="37"/>
      <c r="IBW3" s="37"/>
      <c r="IBX3" s="37"/>
      <c r="IBY3" s="37"/>
      <c r="IBZ3" s="37"/>
      <c r="ICA3" s="37"/>
      <c r="ICB3" s="37"/>
      <c r="ICC3" s="37"/>
      <c r="ICD3" s="37"/>
      <c r="ICE3" s="37"/>
      <c r="ICF3" s="37"/>
      <c r="ICG3" s="37"/>
      <c r="ICH3" s="37"/>
      <c r="ICI3" s="37"/>
      <c r="ICJ3" s="37"/>
      <c r="ICK3" s="37"/>
      <c r="ICL3" s="37"/>
      <c r="ICM3" s="37"/>
      <c r="ICN3" s="37"/>
      <c r="ICO3" s="37"/>
      <c r="ICP3" s="37"/>
      <c r="ICQ3" s="37"/>
      <c r="ICR3" s="37"/>
      <c r="ICS3" s="37"/>
      <c r="ICT3" s="37"/>
      <c r="ICU3" s="37"/>
      <c r="ICV3" s="37"/>
      <c r="ICW3" s="37"/>
      <c r="ICX3" s="37"/>
      <c r="ICY3" s="37"/>
      <c r="ICZ3" s="37"/>
      <c r="IDA3" s="37"/>
      <c r="IDB3" s="37"/>
      <c r="IDC3" s="37"/>
      <c r="IDD3" s="37"/>
      <c r="IDE3" s="37"/>
      <c r="IDF3" s="37"/>
      <c r="IDG3" s="37"/>
      <c r="IDH3" s="37"/>
      <c r="IDI3" s="37"/>
      <c r="IDJ3" s="37"/>
      <c r="IDK3" s="37"/>
      <c r="IDL3" s="37"/>
      <c r="IDM3" s="37"/>
      <c r="IDN3" s="37"/>
      <c r="IDO3" s="37"/>
      <c r="IDP3" s="37"/>
      <c r="IDQ3" s="37"/>
      <c r="IDR3" s="37"/>
      <c r="IDS3" s="37"/>
      <c r="IDT3" s="37"/>
      <c r="IDU3" s="37"/>
      <c r="IDV3" s="37"/>
      <c r="IDW3" s="37"/>
      <c r="IDX3" s="37"/>
      <c r="IDY3" s="37"/>
      <c r="IDZ3" s="37"/>
      <c r="IEA3" s="37"/>
      <c r="IEB3" s="37"/>
      <c r="IEC3" s="37"/>
      <c r="IED3" s="37"/>
      <c r="IEE3" s="37"/>
      <c r="IEF3" s="37"/>
      <c r="IEG3" s="37"/>
      <c r="IEH3" s="37"/>
      <c r="IEI3" s="37"/>
      <c r="IEJ3" s="37"/>
      <c r="IEK3" s="37"/>
      <c r="IEL3" s="37"/>
      <c r="IEM3" s="37"/>
      <c r="IEN3" s="37"/>
      <c r="IEO3" s="37"/>
      <c r="IEP3" s="37"/>
      <c r="IEQ3" s="37"/>
      <c r="IER3" s="37"/>
      <c r="IES3" s="37"/>
      <c r="IET3" s="37"/>
      <c r="IEU3" s="37"/>
      <c r="IEV3" s="37"/>
      <c r="IEW3" s="37"/>
      <c r="IEX3" s="37"/>
      <c r="IEY3" s="37"/>
      <c r="IEZ3" s="37"/>
      <c r="IFA3" s="37"/>
      <c r="IFB3" s="37"/>
      <c r="IFC3" s="37"/>
      <c r="IFD3" s="37"/>
      <c r="IFE3" s="37"/>
      <c r="IFF3" s="37"/>
      <c r="IFG3" s="37"/>
      <c r="IFH3" s="37"/>
      <c r="IFI3" s="37"/>
      <c r="IFJ3" s="37"/>
      <c r="IFK3" s="37"/>
      <c r="IFL3" s="37"/>
      <c r="IFM3" s="37"/>
      <c r="IFN3" s="37"/>
      <c r="IFO3" s="37"/>
      <c r="IFP3" s="37"/>
      <c r="IFQ3" s="37"/>
      <c r="IFR3" s="37"/>
      <c r="IFS3" s="37"/>
      <c r="IFT3" s="37"/>
      <c r="IFU3" s="37"/>
      <c r="IFV3" s="37"/>
      <c r="IFW3" s="37"/>
      <c r="IFX3" s="37"/>
      <c r="IFY3" s="37"/>
      <c r="IFZ3" s="37"/>
      <c r="IGA3" s="37"/>
      <c r="IGB3" s="37"/>
      <c r="IGC3" s="37"/>
      <c r="IGD3" s="37"/>
      <c r="IGE3" s="37"/>
      <c r="IGF3" s="37"/>
      <c r="IGG3" s="37"/>
      <c r="IGH3" s="37"/>
      <c r="IGI3" s="37"/>
      <c r="IGJ3" s="37"/>
      <c r="IGK3" s="37"/>
      <c r="IGL3" s="37"/>
      <c r="IGM3" s="37"/>
      <c r="IGN3" s="37"/>
      <c r="IGO3" s="37"/>
      <c r="IGP3" s="37"/>
      <c r="IGQ3" s="37"/>
      <c r="IGR3" s="37"/>
      <c r="IGS3" s="37"/>
      <c r="IGT3" s="37"/>
      <c r="IGU3" s="37"/>
      <c r="IGV3" s="37"/>
      <c r="IGW3" s="37"/>
      <c r="IGX3" s="37"/>
      <c r="IGY3" s="37"/>
      <c r="IGZ3" s="37"/>
      <c r="IHA3" s="37"/>
      <c r="IHB3" s="37"/>
      <c r="IHC3" s="37"/>
      <c r="IHD3" s="37"/>
      <c r="IHE3" s="37"/>
      <c r="IHF3" s="37"/>
      <c r="IHG3" s="37"/>
      <c r="IHH3" s="37"/>
      <c r="IHI3" s="37"/>
      <c r="IHJ3" s="37"/>
      <c r="IHK3" s="37"/>
      <c r="IHL3" s="37"/>
      <c r="IHM3" s="37"/>
      <c r="IHN3" s="37"/>
      <c r="IHO3" s="37"/>
      <c r="IHP3" s="37"/>
      <c r="IHQ3" s="37"/>
      <c r="IHR3" s="37"/>
      <c r="IHS3" s="37"/>
      <c r="IHT3" s="37"/>
      <c r="IHU3" s="37"/>
      <c r="IHV3" s="37"/>
      <c r="IHW3" s="37"/>
      <c r="IHX3" s="37"/>
      <c r="IHY3" s="37"/>
      <c r="IHZ3" s="37"/>
      <c r="IIA3" s="37"/>
      <c r="IIB3" s="37"/>
      <c r="IIC3" s="37"/>
      <c r="IID3" s="37"/>
      <c r="IIE3" s="37"/>
      <c r="IIF3" s="37"/>
      <c r="IIG3" s="37"/>
      <c r="IIH3" s="37"/>
      <c r="III3" s="37"/>
      <c r="IIJ3" s="37"/>
      <c r="IIK3" s="37"/>
      <c r="IIL3" s="37"/>
      <c r="IIM3" s="37"/>
      <c r="IIN3" s="37"/>
      <c r="IIO3" s="37"/>
      <c r="IIP3" s="37"/>
      <c r="IIQ3" s="37"/>
      <c r="IIR3" s="37"/>
      <c r="IIS3" s="37"/>
      <c r="IIT3" s="37"/>
      <c r="IIU3" s="37"/>
      <c r="IIV3" s="37"/>
      <c r="IIW3" s="37"/>
      <c r="IIX3" s="37"/>
      <c r="IIY3" s="37"/>
      <c r="IIZ3" s="37"/>
      <c r="IJA3" s="37"/>
      <c r="IJB3" s="37"/>
      <c r="IJC3" s="37"/>
      <c r="IJD3" s="37"/>
      <c r="IJE3" s="37"/>
      <c r="IJF3" s="37"/>
      <c r="IJG3" s="37"/>
      <c r="IJH3" s="37"/>
      <c r="IJI3" s="37"/>
      <c r="IJJ3" s="37"/>
      <c r="IJK3" s="37"/>
      <c r="IJL3" s="37"/>
      <c r="IJM3" s="37"/>
      <c r="IJN3" s="37"/>
      <c r="IJO3" s="37"/>
      <c r="IJP3" s="37"/>
      <c r="IJQ3" s="37"/>
      <c r="IJR3" s="37"/>
      <c r="IJS3" s="37"/>
      <c r="IJT3" s="37"/>
      <c r="IJU3" s="37"/>
      <c r="IJV3" s="37"/>
      <c r="IJW3" s="37"/>
      <c r="IJX3" s="37"/>
      <c r="IJY3" s="37"/>
      <c r="IJZ3" s="37"/>
      <c r="IKA3" s="37"/>
      <c r="IKB3" s="37"/>
      <c r="IKC3" s="37"/>
      <c r="IKD3" s="37"/>
      <c r="IKE3" s="37"/>
      <c r="IKF3" s="37"/>
      <c r="IKG3" s="37"/>
      <c r="IKH3" s="37"/>
      <c r="IKI3" s="37"/>
      <c r="IKJ3" s="37"/>
      <c r="IKK3" s="37"/>
      <c r="IKL3" s="37"/>
      <c r="IKM3" s="37"/>
      <c r="IKN3" s="37"/>
      <c r="IKO3" s="37"/>
      <c r="IKP3" s="37"/>
      <c r="IKQ3" s="37"/>
      <c r="IKR3" s="37"/>
      <c r="IKS3" s="37"/>
      <c r="IKT3" s="37"/>
      <c r="IKU3" s="37"/>
      <c r="IKV3" s="37"/>
      <c r="IKW3" s="37"/>
      <c r="IKX3" s="37"/>
      <c r="IKY3" s="37"/>
      <c r="IKZ3" s="37"/>
      <c r="ILA3" s="37"/>
      <c r="ILB3" s="37"/>
      <c r="ILC3" s="37"/>
      <c r="ILD3" s="37"/>
      <c r="ILE3" s="37"/>
      <c r="ILF3" s="37"/>
      <c r="ILG3" s="37"/>
      <c r="ILH3" s="37"/>
      <c r="ILI3" s="37"/>
      <c r="ILJ3" s="37"/>
      <c r="ILK3" s="37"/>
      <c r="ILL3" s="37"/>
      <c r="ILM3" s="37"/>
      <c r="ILN3" s="37"/>
      <c r="ILO3" s="37"/>
      <c r="ILP3" s="37"/>
      <c r="ILQ3" s="37"/>
      <c r="ILR3" s="37"/>
      <c r="ILS3" s="37"/>
      <c r="ILT3" s="37"/>
      <c r="ILU3" s="37"/>
      <c r="ILV3" s="37"/>
      <c r="ILW3" s="37"/>
      <c r="ILX3" s="37"/>
      <c r="ILY3" s="37"/>
      <c r="ILZ3" s="37"/>
      <c r="IMA3" s="37"/>
      <c r="IMB3" s="37"/>
      <c r="IMC3" s="37"/>
      <c r="IMD3" s="37"/>
      <c r="IME3" s="37"/>
      <c r="IMF3" s="37"/>
      <c r="IMG3" s="37"/>
      <c r="IMH3" s="37"/>
      <c r="IMI3" s="37"/>
      <c r="IMJ3" s="37"/>
      <c r="IMK3" s="37"/>
      <c r="IML3" s="37"/>
      <c r="IMM3" s="37"/>
      <c r="IMN3" s="37"/>
      <c r="IMO3" s="37"/>
      <c r="IMP3" s="37"/>
      <c r="IMQ3" s="37"/>
      <c r="IMR3" s="37"/>
      <c r="IMS3" s="37"/>
      <c r="IMT3" s="37"/>
      <c r="IMU3" s="37"/>
      <c r="IMV3" s="37"/>
      <c r="IMW3" s="37"/>
      <c r="IMX3" s="37"/>
      <c r="IMY3" s="37"/>
      <c r="IMZ3" s="37"/>
      <c r="INA3" s="37"/>
      <c r="INB3" s="37"/>
      <c r="INC3" s="37"/>
      <c r="IND3" s="37"/>
      <c r="INE3" s="37"/>
      <c r="INF3" s="37"/>
      <c r="ING3" s="37"/>
      <c r="INH3" s="37"/>
      <c r="INI3" s="37"/>
      <c r="INJ3" s="37"/>
      <c r="INK3" s="37"/>
      <c r="INL3" s="37"/>
      <c r="INM3" s="37"/>
      <c r="INN3" s="37"/>
      <c r="INO3" s="37"/>
      <c r="INP3" s="37"/>
      <c r="INQ3" s="37"/>
      <c r="INR3" s="37"/>
      <c r="INS3" s="37"/>
      <c r="INT3" s="37"/>
      <c r="INU3" s="37"/>
      <c r="INV3" s="37"/>
      <c r="INW3" s="37"/>
      <c r="INX3" s="37"/>
      <c r="INY3" s="37"/>
      <c r="INZ3" s="37"/>
      <c r="IOA3" s="37"/>
      <c r="IOB3" s="37"/>
      <c r="IOC3" s="37"/>
      <c r="IOD3" s="37"/>
      <c r="IOE3" s="37"/>
      <c r="IOF3" s="37"/>
      <c r="IOG3" s="37"/>
      <c r="IOH3" s="37"/>
      <c r="IOI3" s="37"/>
      <c r="IOJ3" s="37"/>
      <c r="IOK3" s="37"/>
      <c r="IOL3" s="37"/>
      <c r="IOM3" s="37"/>
      <c r="ION3" s="37"/>
      <c r="IOO3" s="37"/>
      <c r="IOP3" s="37"/>
      <c r="IOQ3" s="37"/>
      <c r="IOR3" s="37"/>
      <c r="IOS3" s="37"/>
      <c r="IOT3" s="37"/>
      <c r="IOU3" s="37"/>
      <c r="IOV3" s="37"/>
      <c r="IOW3" s="37"/>
      <c r="IOX3" s="37"/>
      <c r="IOY3" s="37"/>
      <c r="IOZ3" s="37"/>
      <c r="IPA3" s="37"/>
      <c r="IPB3" s="37"/>
      <c r="IPC3" s="37"/>
      <c r="IPD3" s="37"/>
      <c r="IPE3" s="37"/>
      <c r="IPF3" s="37"/>
      <c r="IPG3" s="37"/>
      <c r="IPH3" s="37"/>
      <c r="IPI3" s="37"/>
      <c r="IPJ3" s="37"/>
      <c r="IPK3" s="37"/>
      <c r="IPL3" s="37"/>
      <c r="IPM3" s="37"/>
      <c r="IPN3" s="37"/>
      <c r="IPO3" s="37"/>
      <c r="IPP3" s="37"/>
      <c r="IPQ3" s="37"/>
      <c r="IPR3" s="37"/>
      <c r="IPS3" s="37"/>
      <c r="IPT3" s="37"/>
      <c r="IPU3" s="37"/>
      <c r="IPV3" s="37"/>
      <c r="IPW3" s="37"/>
      <c r="IPX3" s="37"/>
      <c r="IPY3" s="37"/>
      <c r="IPZ3" s="37"/>
      <c r="IQA3" s="37"/>
      <c r="IQB3" s="37"/>
      <c r="IQC3" s="37"/>
      <c r="IQD3" s="37"/>
      <c r="IQE3" s="37"/>
      <c r="IQF3" s="37"/>
      <c r="IQG3" s="37"/>
      <c r="IQH3" s="37"/>
      <c r="IQI3" s="37"/>
      <c r="IQJ3" s="37"/>
      <c r="IQK3" s="37"/>
      <c r="IQL3" s="37"/>
      <c r="IQM3" s="37"/>
      <c r="IQN3" s="37"/>
      <c r="IQO3" s="37"/>
      <c r="IQP3" s="37"/>
      <c r="IQQ3" s="37"/>
      <c r="IQR3" s="37"/>
      <c r="IQS3" s="37"/>
      <c r="IQT3" s="37"/>
      <c r="IQU3" s="37"/>
      <c r="IQV3" s="37"/>
      <c r="IQW3" s="37"/>
      <c r="IQX3" s="37"/>
      <c r="IQY3" s="37"/>
      <c r="IQZ3" s="37"/>
      <c r="IRA3" s="37"/>
      <c r="IRB3" s="37"/>
      <c r="IRC3" s="37"/>
      <c r="IRD3" s="37"/>
      <c r="IRE3" s="37"/>
      <c r="IRF3" s="37"/>
      <c r="IRG3" s="37"/>
      <c r="IRH3" s="37"/>
      <c r="IRI3" s="37"/>
      <c r="IRJ3" s="37"/>
      <c r="IRK3" s="37"/>
      <c r="IRL3" s="37"/>
      <c r="IRM3" s="37"/>
      <c r="IRN3" s="37"/>
      <c r="IRO3" s="37"/>
      <c r="IRP3" s="37"/>
      <c r="IRQ3" s="37"/>
      <c r="IRR3" s="37"/>
      <c r="IRS3" s="37"/>
      <c r="IRT3" s="37"/>
      <c r="IRU3" s="37"/>
      <c r="IRV3" s="37"/>
      <c r="IRW3" s="37"/>
      <c r="IRX3" s="37"/>
      <c r="IRY3" s="37"/>
      <c r="IRZ3" s="37"/>
      <c r="ISA3" s="37"/>
      <c r="ISB3" s="37"/>
      <c r="ISC3" s="37"/>
      <c r="ISD3" s="37"/>
      <c r="ISE3" s="37"/>
      <c r="ISF3" s="37"/>
      <c r="ISG3" s="37"/>
      <c r="ISH3" s="37"/>
      <c r="ISI3" s="37"/>
      <c r="ISJ3" s="37"/>
      <c r="ISK3" s="37"/>
      <c r="ISL3" s="37"/>
      <c r="ISM3" s="37"/>
      <c r="ISN3" s="37"/>
      <c r="ISO3" s="37"/>
      <c r="ISP3" s="37"/>
      <c r="ISQ3" s="37"/>
      <c r="ISR3" s="37"/>
      <c r="ISS3" s="37"/>
      <c r="IST3" s="37"/>
      <c r="ISU3" s="37"/>
      <c r="ISV3" s="37"/>
      <c r="ISW3" s="37"/>
      <c r="ISX3" s="37"/>
      <c r="ISY3" s="37"/>
      <c r="ISZ3" s="37"/>
      <c r="ITA3" s="37"/>
      <c r="ITB3" s="37"/>
      <c r="ITC3" s="37"/>
      <c r="ITD3" s="37"/>
      <c r="ITE3" s="37"/>
      <c r="ITF3" s="37"/>
      <c r="ITG3" s="37"/>
      <c r="ITH3" s="37"/>
      <c r="ITI3" s="37"/>
      <c r="ITJ3" s="37"/>
      <c r="ITK3" s="37"/>
      <c r="ITL3" s="37"/>
      <c r="ITM3" s="37"/>
      <c r="ITN3" s="37"/>
      <c r="ITO3" s="37"/>
      <c r="ITP3" s="37"/>
      <c r="ITQ3" s="37"/>
      <c r="ITR3" s="37"/>
      <c r="ITS3" s="37"/>
      <c r="ITT3" s="37"/>
      <c r="ITU3" s="37"/>
      <c r="ITV3" s="37"/>
      <c r="ITW3" s="37"/>
      <c r="ITX3" s="37"/>
      <c r="ITY3" s="37"/>
      <c r="ITZ3" s="37"/>
      <c r="IUA3" s="37"/>
      <c r="IUB3" s="37"/>
      <c r="IUC3" s="37"/>
      <c r="IUD3" s="37"/>
      <c r="IUE3" s="37"/>
      <c r="IUF3" s="37"/>
      <c r="IUG3" s="37"/>
      <c r="IUH3" s="37"/>
      <c r="IUI3" s="37"/>
      <c r="IUJ3" s="37"/>
      <c r="IUK3" s="37"/>
      <c r="IUL3" s="37"/>
      <c r="IUM3" s="37"/>
      <c r="IUN3" s="37"/>
      <c r="IUO3" s="37"/>
      <c r="IUP3" s="37"/>
      <c r="IUQ3" s="37"/>
      <c r="IUR3" s="37"/>
      <c r="IUS3" s="37"/>
      <c r="IUT3" s="37"/>
      <c r="IUU3" s="37"/>
      <c r="IUV3" s="37"/>
      <c r="IUW3" s="37"/>
      <c r="IUX3" s="37"/>
      <c r="IUY3" s="37"/>
      <c r="IUZ3" s="37"/>
      <c r="IVA3" s="37"/>
      <c r="IVB3" s="37"/>
      <c r="IVC3" s="37"/>
      <c r="IVD3" s="37"/>
      <c r="IVE3" s="37"/>
      <c r="IVF3" s="37"/>
      <c r="IVG3" s="37"/>
      <c r="IVH3" s="37"/>
      <c r="IVI3" s="37"/>
      <c r="IVJ3" s="37"/>
      <c r="IVK3" s="37"/>
      <c r="IVL3" s="37"/>
      <c r="IVM3" s="37"/>
      <c r="IVN3" s="37"/>
      <c r="IVO3" s="37"/>
      <c r="IVP3" s="37"/>
      <c r="IVQ3" s="37"/>
      <c r="IVR3" s="37"/>
      <c r="IVS3" s="37"/>
      <c r="IVT3" s="37"/>
      <c r="IVU3" s="37"/>
      <c r="IVV3" s="37"/>
      <c r="IVW3" s="37"/>
      <c r="IVX3" s="37"/>
      <c r="IVY3" s="37"/>
      <c r="IVZ3" s="37"/>
      <c r="IWA3" s="37"/>
      <c r="IWB3" s="37"/>
      <c r="IWC3" s="37"/>
      <c r="IWD3" s="37"/>
      <c r="IWE3" s="37"/>
      <c r="IWF3" s="37"/>
      <c r="IWG3" s="37"/>
      <c r="IWH3" s="37"/>
      <c r="IWI3" s="37"/>
      <c r="IWJ3" s="37"/>
      <c r="IWK3" s="37"/>
      <c r="IWL3" s="37"/>
      <c r="IWM3" s="37"/>
      <c r="IWN3" s="37"/>
      <c r="IWO3" s="37"/>
      <c r="IWP3" s="37"/>
      <c r="IWQ3" s="37"/>
      <c r="IWR3" s="37"/>
      <c r="IWS3" s="37"/>
      <c r="IWT3" s="37"/>
      <c r="IWU3" s="37"/>
      <c r="IWV3" s="37"/>
      <c r="IWW3" s="37"/>
      <c r="IWX3" s="37"/>
      <c r="IWY3" s="37"/>
      <c r="IWZ3" s="37"/>
      <c r="IXA3" s="37"/>
      <c r="IXB3" s="37"/>
      <c r="IXC3" s="37"/>
      <c r="IXD3" s="37"/>
      <c r="IXE3" s="37"/>
      <c r="IXF3" s="37"/>
      <c r="IXG3" s="37"/>
      <c r="IXH3" s="37"/>
      <c r="IXI3" s="37"/>
      <c r="IXJ3" s="37"/>
      <c r="IXK3" s="37"/>
      <c r="IXL3" s="37"/>
      <c r="IXM3" s="37"/>
      <c r="IXN3" s="37"/>
      <c r="IXO3" s="37"/>
      <c r="IXP3" s="37"/>
      <c r="IXQ3" s="37"/>
      <c r="IXR3" s="37"/>
      <c r="IXS3" s="37"/>
      <c r="IXT3" s="37"/>
      <c r="IXU3" s="37"/>
      <c r="IXV3" s="37"/>
      <c r="IXW3" s="37"/>
      <c r="IXX3" s="37"/>
      <c r="IXY3" s="37"/>
      <c r="IXZ3" s="37"/>
      <c r="IYA3" s="37"/>
      <c r="IYB3" s="37"/>
      <c r="IYC3" s="37"/>
      <c r="IYD3" s="37"/>
      <c r="IYE3" s="37"/>
      <c r="IYF3" s="37"/>
      <c r="IYG3" s="37"/>
      <c r="IYH3" s="37"/>
      <c r="IYI3" s="37"/>
      <c r="IYJ3" s="37"/>
      <c r="IYK3" s="37"/>
      <c r="IYL3" s="37"/>
      <c r="IYM3" s="37"/>
      <c r="IYN3" s="37"/>
      <c r="IYO3" s="37"/>
      <c r="IYP3" s="37"/>
      <c r="IYQ3" s="37"/>
      <c r="IYR3" s="37"/>
      <c r="IYS3" s="37"/>
      <c r="IYT3" s="37"/>
      <c r="IYU3" s="37"/>
      <c r="IYV3" s="37"/>
      <c r="IYW3" s="37"/>
      <c r="IYX3" s="37"/>
      <c r="IYY3" s="37"/>
      <c r="IYZ3" s="37"/>
      <c r="IZA3" s="37"/>
      <c r="IZB3" s="37"/>
      <c r="IZC3" s="37"/>
      <c r="IZD3" s="37"/>
      <c r="IZE3" s="37"/>
      <c r="IZF3" s="37"/>
      <c r="IZG3" s="37"/>
      <c r="IZH3" s="37"/>
      <c r="IZI3" s="37"/>
      <c r="IZJ3" s="37"/>
      <c r="IZK3" s="37"/>
      <c r="IZL3" s="37"/>
      <c r="IZM3" s="37"/>
      <c r="IZN3" s="37"/>
      <c r="IZO3" s="37"/>
      <c r="IZP3" s="37"/>
      <c r="IZQ3" s="37"/>
      <c r="IZR3" s="37"/>
      <c r="IZS3" s="37"/>
      <c r="IZT3" s="37"/>
      <c r="IZU3" s="37"/>
      <c r="IZV3" s="37"/>
      <c r="IZW3" s="37"/>
      <c r="IZX3" s="37"/>
      <c r="IZY3" s="37"/>
      <c r="IZZ3" s="37"/>
      <c r="JAA3" s="37"/>
      <c r="JAB3" s="37"/>
      <c r="JAC3" s="37"/>
      <c r="JAD3" s="37"/>
      <c r="JAE3" s="37"/>
      <c r="JAF3" s="37"/>
      <c r="JAG3" s="37"/>
      <c r="JAH3" s="37"/>
      <c r="JAI3" s="37"/>
      <c r="JAJ3" s="37"/>
      <c r="JAK3" s="37"/>
      <c r="JAL3" s="37"/>
      <c r="JAM3" s="37"/>
      <c r="JAN3" s="37"/>
      <c r="JAO3" s="37"/>
      <c r="JAP3" s="37"/>
      <c r="JAQ3" s="37"/>
      <c r="JAR3" s="37"/>
      <c r="JAS3" s="37"/>
      <c r="JAT3" s="37"/>
      <c r="JAU3" s="37"/>
      <c r="JAV3" s="37"/>
      <c r="JAW3" s="37"/>
      <c r="JAX3" s="37"/>
      <c r="JAY3" s="37"/>
      <c r="JAZ3" s="37"/>
      <c r="JBA3" s="37"/>
      <c r="JBB3" s="37"/>
      <c r="JBC3" s="37"/>
      <c r="JBD3" s="37"/>
      <c r="JBE3" s="37"/>
      <c r="JBF3" s="37"/>
      <c r="JBG3" s="37"/>
      <c r="JBH3" s="37"/>
      <c r="JBI3" s="37"/>
      <c r="JBJ3" s="37"/>
      <c r="JBK3" s="37"/>
      <c r="JBL3" s="37"/>
      <c r="JBM3" s="37"/>
      <c r="JBN3" s="37"/>
      <c r="JBO3" s="37"/>
      <c r="JBP3" s="37"/>
      <c r="JBQ3" s="37"/>
      <c r="JBR3" s="37"/>
      <c r="JBS3" s="37"/>
      <c r="JBT3" s="37"/>
      <c r="JBU3" s="37"/>
      <c r="JBV3" s="37"/>
      <c r="JBW3" s="37"/>
      <c r="JBX3" s="37"/>
      <c r="JBY3" s="37"/>
      <c r="JBZ3" s="37"/>
      <c r="JCA3" s="37"/>
      <c r="JCB3" s="37"/>
      <c r="JCC3" s="37"/>
      <c r="JCD3" s="37"/>
      <c r="JCE3" s="37"/>
      <c r="JCF3" s="37"/>
      <c r="JCG3" s="37"/>
      <c r="JCH3" s="37"/>
      <c r="JCI3" s="37"/>
      <c r="JCJ3" s="37"/>
      <c r="JCK3" s="37"/>
      <c r="JCL3" s="37"/>
      <c r="JCM3" s="37"/>
      <c r="JCN3" s="37"/>
      <c r="JCO3" s="37"/>
      <c r="JCP3" s="37"/>
      <c r="JCQ3" s="37"/>
      <c r="JCR3" s="37"/>
      <c r="JCS3" s="37"/>
      <c r="JCT3" s="37"/>
      <c r="JCU3" s="37"/>
      <c r="JCV3" s="37"/>
      <c r="JCW3" s="37"/>
      <c r="JCX3" s="37"/>
      <c r="JCY3" s="37"/>
      <c r="JCZ3" s="37"/>
      <c r="JDA3" s="37"/>
      <c r="JDB3" s="37"/>
      <c r="JDC3" s="37"/>
      <c r="JDD3" s="37"/>
      <c r="JDE3" s="37"/>
      <c r="JDF3" s="37"/>
      <c r="JDG3" s="37"/>
      <c r="JDH3" s="37"/>
      <c r="JDI3" s="37"/>
      <c r="JDJ3" s="37"/>
      <c r="JDK3" s="37"/>
      <c r="JDL3" s="37"/>
      <c r="JDM3" s="37"/>
      <c r="JDN3" s="37"/>
      <c r="JDO3" s="37"/>
      <c r="JDP3" s="37"/>
      <c r="JDQ3" s="37"/>
      <c r="JDR3" s="37"/>
      <c r="JDS3" s="37"/>
      <c r="JDT3" s="37"/>
      <c r="JDU3" s="37"/>
      <c r="JDV3" s="37"/>
      <c r="JDW3" s="37"/>
      <c r="JDX3" s="37"/>
      <c r="JDY3" s="37"/>
      <c r="JDZ3" s="37"/>
      <c r="JEA3" s="37"/>
      <c r="JEB3" s="37"/>
      <c r="JEC3" s="37"/>
      <c r="JED3" s="37"/>
      <c r="JEE3" s="37"/>
      <c r="JEF3" s="37"/>
      <c r="JEG3" s="37"/>
      <c r="JEH3" s="37"/>
      <c r="JEI3" s="37"/>
      <c r="JEJ3" s="37"/>
      <c r="JEK3" s="37"/>
      <c r="JEL3" s="37"/>
      <c r="JEM3" s="37"/>
      <c r="JEN3" s="37"/>
      <c r="JEO3" s="37"/>
      <c r="JEP3" s="37"/>
      <c r="JEQ3" s="37"/>
      <c r="JER3" s="37"/>
      <c r="JES3" s="37"/>
      <c r="JET3" s="37"/>
      <c r="JEU3" s="37"/>
      <c r="JEV3" s="37"/>
      <c r="JEW3" s="37"/>
      <c r="JEX3" s="37"/>
      <c r="JEY3" s="37"/>
      <c r="JEZ3" s="37"/>
      <c r="JFA3" s="37"/>
      <c r="JFB3" s="37"/>
      <c r="JFC3" s="37"/>
      <c r="JFD3" s="37"/>
      <c r="JFE3" s="37"/>
      <c r="JFF3" s="37"/>
      <c r="JFG3" s="37"/>
      <c r="JFH3" s="37"/>
      <c r="JFI3" s="37"/>
      <c r="JFJ3" s="37"/>
      <c r="JFK3" s="37"/>
      <c r="JFL3" s="37"/>
      <c r="JFM3" s="37"/>
      <c r="JFN3" s="37"/>
      <c r="JFO3" s="37"/>
      <c r="JFP3" s="37"/>
      <c r="JFQ3" s="37"/>
      <c r="JFR3" s="37"/>
      <c r="JFS3" s="37"/>
      <c r="JFT3" s="37"/>
      <c r="JFU3" s="37"/>
      <c r="JFV3" s="37"/>
      <c r="JFW3" s="37"/>
      <c r="JFX3" s="37"/>
      <c r="JFY3" s="37"/>
      <c r="JFZ3" s="37"/>
      <c r="JGA3" s="37"/>
      <c r="JGB3" s="37"/>
      <c r="JGC3" s="37"/>
      <c r="JGD3" s="37"/>
      <c r="JGE3" s="37"/>
      <c r="JGF3" s="37"/>
      <c r="JGG3" s="37"/>
      <c r="JGH3" s="37"/>
      <c r="JGI3" s="37"/>
      <c r="JGJ3" s="37"/>
      <c r="JGK3" s="37"/>
      <c r="JGL3" s="37"/>
      <c r="JGM3" s="37"/>
      <c r="JGN3" s="37"/>
      <c r="JGO3" s="37"/>
      <c r="JGP3" s="37"/>
      <c r="JGQ3" s="37"/>
      <c r="JGR3" s="37"/>
      <c r="JGS3" s="37"/>
      <c r="JGT3" s="37"/>
      <c r="JGU3" s="37"/>
      <c r="JGV3" s="37"/>
      <c r="JGW3" s="37"/>
      <c r="JGX3" s="37"/>
      <c r="JGY3" s="37"/>
      <c r="JGZ3" s="37"/>
      <c r="JHA3" s="37"/>
      <c r="JHB3" s="37"/>
      <c r="JHC3" s="37"/>
      <c r="JHD3" s="37"/>
      <c r="JHE3" s="37"/>
      <c r="JHF3" s="37"/>
      <c r="JHG3" s="37"/>
      <c r="JHH3" s="37"/>
      <c r="JHI3" s="37"/>
      <c r="JHJ3" s="37"/>
      <c r="JHK3" s="37"/>
      <c r="JHL3" s="37"/>
      <c r="JHM3" s="37"/>
      <c r="JHN3" s="37"/>
      <c r="JHO3" s="37"/>
      <c r="JHP3" s="37"/>
      <c r="JHQ3" s="37"/>
      <c r="JHR3" s="37"/>
      <c r="JHS3" s="37"/>
      <c r="JHT3" s="37"/>
      <c r="JHU3" s="37"/>
      <c r="JHV3" s="37"/>
      <c r="JHW3" s="37"/>
      <c r="JHX3" s="37"/>
      <c r="JHY3" s="37"/>
      <c r="JHZ3" s="37"/>
      <c r="JIA3" s="37"/>
      <c r="JIB3" s="37"/>
      <c r="JIC3" s="37"/>
      <c r="JID3" s="37"/>
      <c r="JIE3" s="37"/>
      <c r="JIF3" s="37"/>
      <c r="JIG3" s="37"/>
      <c r="JIH3" s="37"/>
      <c r="JII3" s="37"/>
      <c r="JIJ3" s="37"/>
      <c r="JIK3" s="37"/>
      <c r="JIL3" s="37"/>
      <c r="JIM3" s="37"/>
      <c r="JIN3" s="37"/>
      <c r="JIO3" s="37"/>
      <c r="JIP3" s="37"/>
      <c r="JIQ3" s="37"/>
      <c r="JIR3" s="37"/>
      <c r="JIS3" s="37"/>
      <c r="JIT3" s="37"/>
      <c r="JIU3" s="37"/>
      <c r="JIV3" s="37"/>
      <c r="JIW3" s="37"/>
      <c r="JIX3" s="37"/>
      <c r="JIY3" s="37"/>
      <c r="JIZ3" s="37"/>
      <c r="JJA3" s="37"/>
      <c r="JJB3" s="37"/>
      <c r="JJC3" s="37"/>
      <c r="JJD3" s="37"/>
      <c r="JJE3" s="37"/>
      <c r="JJF3" s="37"/>
      <c r="JJG3" s="37"/>
      <c r="JJH3" s="37"/>
      <c r="JJI3" s="37"/>
      <c r="JJJ3" s="37"/>
      <c r="JJK3" s="37"/>
      <c r="JJL3" s="37"/>
      <c r="JJM3" s="37"/>
      <c r="JJN3" s="37"/>
      <c r="JJO3" s="37"/>
      <c r="JJP3" s="37"/>
      <c r="JJQ3" s="37"/>
      <c r="JJR3" s="37"/>
      <c r="JJS3" s="37"/>
      <c r="JJT3" s="37"/>
      <c r="JJU3" s="37"/>
      <c r="JJV3" s="37"/>
      <c r="JJW3" s="37"/>
      <c r="JJX3" s="37"/>
      <c r="JJY3" s="37"/>
      <c r="JJZ3" s="37"/>
      <c r="JKA3" s="37"/>
      <c r="JKB3" s="37"/>
      <c r="JKC3" s="37"/>
      <c r="JKD3" s="37"/>
      <c r="JKE3" s="37"/>
      <c r="JKF3" s="37"/>
      <c r="JKG3" s="37"/>
      <c r="JKH3" s="37"/>
      <c r="JKI3" s="37"/>
      <c r="JKJ3" s="37"/>
      <c r="JKK3" s="37"/>
      <c r="JKL3" s="37"/>
      <c r="JKM3" s="37"/>
      <c r="JKN3" s="37"/>
      <c r="JKO3" s="37"/>
      <c r="JKP3" s="37"/>
      <c r="JKQ3" s="37"/>
      <c r="JKR3" s="37"/>
      <c r="JKS3" s="37"/>
      <c r="JKT3" s="37"/>
      <c r="JKU3" s="37"/>
      <c r="JKV3" s="37"/>
      <c r="JKW3" s="37"/>
      <c r="JKX3" s="37"/>
      <c r="JKY3" s="37"/>
      <c r="JKZ3" s="37"/>
      <c r="JLA3" s="37"/>
      <c r="JLB3" s="37"/>
      <c r="JLC3" s="37"/>
      <c r="JLD3" s="37"/>
      <c r="JLE3" s="37"/>
      <c r="JLF3" s="37"/>
      <c r="JLG3" s="37"/>
      <c r="JLH3" s="37"/>
      <c r="JLI3" s="37"/>
      <c r="JLJ3" s="37"/>
      <c r="JLK3" s="37"/>
      <c r="JLL3" s="37"/>
      <c r="JLM3" s="37"/>
      <c r="JLN3" s="37"/>
      <c r="JLO3" s="37"/>
      <c r="JLP3" s="37"/>
      <c r="JLQ3" s="37"/>
      <c r="JLR3" s="37"/>
      <c r="JLS3" s="37"/>
      <c r="JLT3" s="37"/>
      <c r="JLU3" s="37"/>
      <c r="JLV3" s="37"/>
      <c r="JLW3" s="37"/>
      <c r="JLX3" s="37"/>
      <c r="JLY3" s="37"/>
      <c r="JLZ3" s="37"/>
      <c r="JMA3" s="37"/>
      <c r="JMB3" s="37"/>
      <c r="JMC3" s="37"/>
      <c r="JMD3" s="37"/>
      <c r="JME3" s="37"/>
      <c r="JMF3" s="37"/>
      <c r="JMG3" s="37"/>
      <c r="JMH3" s="37"/>
      <c r="JMI3" s="37"/>
      <c r="JMJ3" s="37"/>
      <c r="JMK3" s="37"/>
      <c r="JML3" s="37"/>
      <c r="JMM3" s="37"/>
      <c r="JMN3" s="37"/>
      <c r="JMO3" s="37"/>
      <c r="JMP3" s="37"/>
      <c r="JMQ3" s="37"/>
      <c r="JMR3" s="37"/>
      <c r="JMS3" s="37"/>
      <c r="JMT3" s="37"/>
      <c r="JMU3" s="37"/>
      <c r="JMV3" s="37"/>
      <c r="JMW3" s="37"/>
      <c r="JMX3" s="37"/>
      <c r="JMY3" s="37"/>
      <c r="JMZ3" s="37"/>
      <c r="JNA3" s="37"/>
      <c r="JNB3" s="37"/>
      <c r="JNC3" s="37"/>
      <c r="JND3" s="37"/>
      <c r="JNE3" s="37"/>
      <c r="JNF3" s="37"/>
      <c r="JNG3" s="37"/>
      <c r="JNH3" s="37"/>
      <c r="JNI3" s="37"/>
      <c r="JNJ3" s="37"/>
      <c r="JNK3" s="37"/>
      <c r="JNL3" s="37"/>
      <c r="JNM3" s="37"/>
      <c r="JNN3" s="37"/>
      <c r="JNO3" s="37"/>
      <c r="JNP3" s="37"/>
      <c r="JNQ3" s="37"/>
      <c r="JNR3" s="37"/>
      <c r="JNS3" s="37"/>
      <c r="JNT3" s="37"/>
      <c r="JNU3" s="37"/>
      <c r="JNV3" s="37"/>
      <c r="JNW3" s="37"/>
      <c r="JNX3" s="37"/>
      <c r="JNY3" s="37"/>
      <c r="JNZ3" s="37"/>
      <c r="JOA3" s="37"/>
      <c r="JOB3" s="37"/>
      <c r="JOC3" s="37"/>
      <c r="JOD3" s="37"/>
      <c r="JOE3" s="37"/>
      <c r="JOF3" s="37"/>
      <c r="JOG3" s="37"/>
      <c r="JOH3" s="37"/>
      <c r="JOI3" s="37"/>
      <c r="JOJ3" s="37"/>
      <c r="JOK3" s="37"/>
      <c r="JOL3" s="37"/>
      <c r="JOM3" s="37"/>
      <c r="JON3" s="37"/>
      <c r="JOO3" s="37"/>
      <c r="JOP3" s="37"/>
      <c r="JOQ3" s="37"/>
      <c r="JOR3" s="37"/>
      <c r="JOS3" s="37"/>
      <c r="JOT3" s="37"/>
      <c r="JOU3" s="37"/>
      <c r="JOV3" s="37"/>
      <c r="JOW3" s="37"/>
      <c r="JOX3" s="37"/>
      <c r="JOY3" s="37"/>
      <c r="JOZ3" s="37"/>
      <c r="JPA3" s="37"/>
      <c r="JPB3" s="37"/>
      <c r="JPC3" s="37"/>
      <c r="JPD3" s="37"/>
      <c r="JPE3" s="37"/>
      <c r="JPF3" s="37"/>
      <c r="JPG3" s="37"/>
      <c r="JPH3" s="37"/>
      <c r="JPI3" s="37"/>
      <c r="JPJ3" s="37"/>
      <c r="JPK3" s="37"/>
      <c r="JPL3" s="37"/>
      <c r="JPM3" s="37"/>
      <c r="JPN3" s="37"/>
      <c r="JPO3" s="37"/>
      <c r="JPP3" s="37"/>
      <c r="JPQ3" s="37"/>
      <c r="JPR3" s="37"/>
      <c r="JPS3" s="37"/>
      <c r="JPT3" s="37"/>
      <c r="JPU3" s="37"/>
      <c r="JPV3" s="37"/>
      <c r="JPW3" s="37"/>
      <c r="JPX3" s="37"/>
      <c r="JPY3" s="37"/>
      <c r="JPZ3" s="37"/>
      <c r="JQA3" s="37"/>
      <c r="JQB3" s="37"/>
      <c r="JQC3" s="37"/>
      <c r="JQD3" s="37"/>
      <c r="JQE3" s="37"/>
      <c r="JQF3" s="37"/>
      <c r="JQG3" s="37"/>
      <c r="JQH3" s="37"/>
      <c r="JQI3" s="37"/>
      <c r="JQJ3" s="37"/>
      <c r="JQK3" s="37"/>
      <c r="JQL3" s="37"/>
      <c r="JQM3" s="37"/>
      <c r="JQN3" s="37"/>
      <c r="JQO3" s="37"/>
      <c r="JQP3" s="37"/>
      <c r="JQQ3" s="37"/>
      <c r="JQR3" s="37"/>
      <c r="JQS3" s="37"/>
      <c r="JQT3" s="37"/>
      <c r="JQU3" s="37"/>
      <c r="JQV3" s="37"/>
      <c r="JQW3" s="37"/>
      <c r="JQX3" s="37"/>
      <c r="JQY3" s="37"/>
      <c r="JQZ3" s="37"/>
      <c r="JRA3" s="37"/>
      <c r="JRB3" s="37"/>
      <c r="JRC3" s="37"/>
      <c r="JRD3" s="37"/>
      <c r="JRE3" s="37"/>
      <c r="JRF3" s="37"/>
      <c r="JRG3" s="37"/>
      <c r="JRH3" s="37"/>
      <c r="JRI3" s="37"/>
      <c r="JRJ3" s="37"/>
      <c r="JRK3" s="37"/>
      <c r="JRL3" s="37"/>
      <c r="JRM3" s="37"/>
      <c r="JRN3" s="37"/>
      <c r="JRO3" s="37"/>
      <c r="JRP3" s="37"/>
      <c r="JRQ3" s="37"/>
      <c r="JRR3" s="37"/>
      <c r="JRS3" s="37"/>
      <c r="JRT3" s="37"/>
      <c r="JRU3" s="37"/>
      <c r="JRV3" s="37"/>
      <c r="JRW3" s="37"/>
      <c r="JRX3" s="37"/>
      <c r="JRY3" s="37"/>
      <c r="JRZ3" s="37"/>
      <c r="JSA3" s="37"/>
      <c r="JSB3" s="37"/>
      <c r="JSC3" s="37"/>
      <c r="JSD3" s="37"/>
      <c r="JSE3" s="37"/>
      <c r="JSF3" s="37"/>
      <c r="JSG3" s="37"/>
      <c r="JSH3" s="37"/>
      <c r="JSI3" s="37"/>
      <c r="JSJ3" s="37"/>
      <c r="JSK3" s="37"/>
      <c r="JSL3" s="37"/>
      <c r="JSM3" s="37"/>
      <c r="JSN3" s="37"/>
      <c r="JSO3" s="37"/>
      <c r="JSP3" s="37"/>
      <c r="JSQ3" s="37"/>
      <c r="JSR3" s="37"/>
      <c r="JSS3" s="37"/>
      <c r="JST3" s="37"/>
      <c r="JSU3" s="37"/>
      <c r="JSV3" s="37"/>
      <c r="JSW3" s="37"/>
      <c r="JSX3" s="37"/>
      <c r="JSY3" s="37"/>
      <c r="JSZ3" s="37"/>
      <c r="JTA3" s="37"/>
      <c r="JTB3" s="37"/>
      <c r="JTC3" s="37"/>
      <c r="JTD3" s="37"/>
      <c r="JTE3" s="37"/>
      <c r="JTF3" s="37"/>
      <c r="JTG3" s="37"/>
      <c r="JTH3" s="37"/>
      <c r="JTI3" s="37"/>
      <c r="JTJ3" s="37"/>
      <c r="JTK3" s="37"/>
      <c r="JTL3" s="37"/>
      <c r="JTM3" s="37"/>
      <c r="JTN3" s="37"/>
      <c r="JTO3" s="37"/>
      <c r="JTP3" s="37"/>
      <c r="JTQ3" s="37"/>
      <c r="JTR3" s="37"/>
      <c r="JTS3" s="37"/>
      <c r="JTT3" s="37"/>
      <c r="JTU3" s="37"/>
      <c r="JTV3" s="37"/>
      <c r="JTW3" s="37"/>
      <c r="JTX3" s="37"/>
      <c r="JTY3" s="37"/>
      <c r="JTZ3" s="37"/>
      <c r="JUA3" s="37"/>
      <c r="JUB3" s="37"/>
      <c r="JUC3" s="37"/>
      <c r="JUD3" s="37"/>
      <c r="JUE3" s="37"/>
      <c r="JUF3" s="37"/>
      <c r="JUG3" s="37"/>
      <c r="JUH3" s="37"/>
      <c r="JUI3" s="37"/>
      <c r="JUJ3" s="37"/>
      <c r="JUK3" s="37"/>
      <c r="JUL3" s="37"/>
      <c r="JUM3" s="37"/>
      <c r="JUN3" s="37"/>
      <c r="JUO3" s="37"/>
      <c r="JUP3" s="37"/>
      <c r="JUQ3" s="37"/>
      <c r="JUR3" s="37"/>
      <c r="JUS3" s="37"/>
      <c r="JUT3" s="37"/>
      <c r="JUU3" s="37"/>
      <c r="JUV3" s="37"/>
      <c r="JUW3" s="37"/>
      <c r="JUX3" s="37"/>
      <c r="JUY3" s="37"/>
      <c r="JUZ3" s="37"/>
      <c r="JVA3" s="37"/>
      <c r="JVB3" s="37"/>
      <c r="JVC3" s="37"/>
      <c r="JVD3" s="37"/>
      <c r="JVE3" s="37"/>
      <c r="JVF3" s="37"/>
      <c r="JVG3" s="37"/>
      <c r="JVH3" s="37"/>
      <c r="JVI3" s="37"/>
      <c r="JVJ3" s="37"/>
      <c r="JVK3" s="37"/>
      <c r="JVL3" s="37"/>
      <c r="JVM3" s="37"/>
      <c r="JVN3" s="37"/>
      <c r="JVO3" s="37"/>
      <c r="JVP3" s="37"/>
      <c r="JVQ3" s="37"/>
      <c r="JVR3" s="37"/>
      <c r="JVS3" s="37"/>
      <c r="JVT3" s="37"/>
      <c r="JVU3" s="37"/>
      <c r="JVV3" s="37"/>
      <c r="JVW3" s="37"/>
      <c r="JVX3" s="37"/>
      <c r="JVY3" s="37"/>
      <c r="JVZ3" s="37"/>
      <c r="JWA3" s="37"/>
      <c r="JWB3" s="37"/>
      <c r="JWC3" s="37"/>
      <c r="JWD3" s="37"/>
      <c r="JWE3" s="37"/>
      <c r="JWF3" s="37"/>
      <c r="JWG3" s="37"/>
      <c r="JWH3" s="37"/>
      <c r="JWI3" s="37"/>
      <c r="JWJ3" s="37"/>
      <c r="JWK3" s="37"/>
      <c r="JWL3" s="37"/>
      <c r="JWM3" s="37"/>
      <c r="JWN3" s="37"/>
      <c r="JWO3" s="37"/>
      <c r="JWP3" s="37"/>
      <c r="JWQ3" s="37"/>
      <c r="JWR3" s="37"/>
      <c r="JWS3" s="37"/>
      <c r="JWT3" s="37"/>
      <c r="JWU3" s="37"/>
      <c r="JWV3" s="37"/>
      <c r="JWW3" s="37"/>
      <c r="JWX3" s="37"/>
      <c r="JWY3" s="37"/>
      <c r="JWZ3" s="37"/>
      <c r="JXA3" s="37"/>
      <c r="JXB3" s="37"/>
      <c r="JXC3" s="37"/>
      <c r="JXD3" s="37"/>
      <c r="JXE3" s="37"/>
      <c r="JXF3" s="37"/>
      <c r="JXG3" s="37"/>
      <c r="JXH3" s="37"/>
      <c r="JXI3" s="37"/>
      <c r="JXJ3" s="37"/>
      <c r="JXK3" s="37"/>
      <c r="JXL3" s="37"/>
      <c r="JXM3" s="37"/>
      <c r="JXN3" s="37"/>
      <c r="JXO3" s="37"/>
      <c r="JXP3" s="37"/>
      <c r="JXQ3" s="37"/>
      <c r="JXR3" s="37"/>
      <c r="JXS3" s="37"/>
      <c r="JXT3" s="37"/>
      <c r="JXU3" s="37"/>
      <c r="JXV3" s="37"/>
      <c r="JXW3" s="37"/>
      <c r="JXX3" s="37"/>
      <c r="JXY3" s="37"/>
      <c r="JXZ3" s="37"/>
      <c r="JYA3" s="37"/>
      <c r="JYB3" s="37"/>
      <c r="JYC3" s="37"/>
      <c r="JYD3" s="37"/>
      <c r="JYE3" s="37"/>
      <c r="JYF3" s="37"/>
      <c r="JYG3" s="37"/>
      <c r="JYH3" s="37"/>
      <c r="JYI3" s="37"/>
      <c r="JYJ3" s="37"/>
      <c r="JYK3" s="37"/>
      <c r="JYL3" s="37"/>
      <c r="JYM3" s="37"/>
      <c r="JYN3" s="37"/>
      <c r="JYO3" s="37"/>
      <c r="JYP3" s="37"/>
      <c r="JYQ3" s="37"/>
      <c r="JYR3" s="37"/>
      <c r="JYS3" s="37"/>
      <c r="JYT3" s="37"/>
      <c r="JYU3" s="37"/>
      <c r="JYV3" s="37"/>
      <c r="JYW3" s="37"/>
      <c r="JYX3" s="37"/>
      <c r="JYY3" s="37"/>
      <c r="JYZ3" s="37"/>
      <c r="JZA3" s="37"/>
      <c r="JZB3" s="37"/>
      <c r="JZC3" s="37"/>
      <c r="JZD3" s="37"/>
      <c r="JZE3" s="37"/>
      <c r="JZF3" s="37"/>
      <c r="JZG3" s="37"/>
      <c r="JZH3" s="37"/>
      <c r="JZI3" s="37"/>
      <c r="JZJ3" s="37"/>
      <c r="JZK3" s="37"/>
      <c r="JZL3" s="37"/>
      <c r="JZM3" s="37"/>
      <c r="JZN3" s="37"/>
      <c r="JZO3" s="37"/>
      <c r="JZP3" s="37"/>
      <c r="JZQ3" s="37"/>
      <c r="JZR3" s="37"/>
      <c r="JZS3" s="37"/>
      <c r="JZT3" s="37"/>
      <c r="JZU3" s="37"/>
      <c r="JZV3" s="37"/>
      <c r="JZW3" s="37"/>
      <c r="JZX3" s="37"/>
      <c r="JZY3" s="37"/>
      <c r="JZZ3" s="37"/>
      <c r="KAA3" s="37"/>
      <c r="KAB3" s="37"/>
      <c r="KAC3" s="37"/>
      <c r="KAD3" s="37"/>
      <c r="KAE3" s="37"/>
      <c r="KAF3" s="37"/>
      <c r="KAG3" s="37"/>
      <c r="KAH3" s="37"/>
      <c r="KAI3" s="37"/>
      <c r="KAJ3" s="37"/>
      <c r="KAK3" s="37"/>
      <c r="KAL3" s="37"/>
      <c r="KAM3" s="37"/>
      <c r="KAN3" s="37"/>
      <c r="KAO3" s="37"/>
      <c r="KAP3" s="37"/>
      <c r="KAQ3" s="37"/>
      <c r="KAR3" s="37"/>
      <c r="KAS3" s="37"/>
      <c r="KAT3" s="37"/>
      <c r="KAU3" s="37"/>
      <c r="KAV3" s="37"/>
      <c r="KAW3" s="37"/>
      <c r="KAX3" s="37"/>
      <c r="KAY3" s="37"/>
      <c r="KAZ3" s="37"/>
      <c r="KBA3" s="37"/>
      <c r="KBB3" s="37"/>
      <c r="KBC3" s="37"/>
      <c r="KBD3" s="37"/>
      <c r="KBE3" s="37"/>
      <c r="KBF3" s="37"/>
      <c r="KBG3" s="37"/>
      <c r="KBH3" s="37"/>
      <c r="KBI3" s="37"/>
      <c r="KBJ3" s="37"/>
      <c r="KBK3" s="37"/>
      <c r="KBL3" s="37"/>
      <c r="KBM3" s="37"/>
      <c r="KBN3" s="37"/>
      <c r="KBO3" s="37"/>
      <c r="KBP3" s="37"/>
      <c r="KBQ3" s="37"/>
      <c r="KBR3" s="37"/>
      <c r="KBS3" s="37"/>
      <c r="KBT3" s="37"/>
      <c r="KBU3" s="37"/>
      <c r="KBV3" s="37"/>
      <c r="KBW3" s="37"/>
      <c r="KBX3" s="37"/>
      <c r="KBY3" s="37"/>
      <c r="KBZ3" s="37"/>
      <c r="KCA3" s="37"/>
      <c r="KCB3" s="37"/>
      <c r="KCC3" s="37"/>
      <c r="KCD3" s="37"/>
      <c r="KCE3" s="37"/>
      <c r="KCF3" s="37"/>
      <c r="KCG3" s="37"/>
      <c r="KCH3" s="37"/>
      <c r="KCI3" s="37"/>
      <c r="KCJ3" s="37"/>
      <c r="KCK3" s="37"/>
      <c r="KCL3" s="37"/>
      <c r="KCM3" s="37"/>
      <c r="KCN3" s="37"/>
      <c r="KCO3" s="37"/>
      <c r="KCP3" s="37"/>
      <c r="KCQ3" s="37"/>
      <c r="KCR3" s="37"/>
      <c r="KCS3" s="37"/>
      <c r="KCT3" s="37"/>
      <c r="KCU3" s="37"/>
      <c r="KCV3" s="37"/>
      <c r="KCW3" s="37"/>
      <c r="KCX3" s="37"/>
      <c r="KCY3" s="37"/>
      <c r="KCZ3" s="37"/>
      <c r="KDA3" s="37"/>
      <c r="KDB3" s="37"/>
      <c r="KDC3" s="37"/>
      <c r="KDD3" s="37"/>
      <c r="KDE3" s="37"/>
      <c r="KDF3" s="37"/>
      <c r="KDG3" s="37"/>
      <c r="KDH3" s="37"/>
      <c r="KDI3" s="37"/>
      <c r="KDJ3" s="37"/>
      <c r="KDK3" s="37"/>
      <c r="KDL3" s="37"/>
      <c r="KDM3" s="37"/>
      <c r="KDN3" s="37"/>
      <c r="KDO3" s="37"/>
      <c r="KDP3" s="37"/>
      <c r="KDQ3" s="37"/>
      <c r="KDR3" s="37"/>
      <c r="KDS3" s="37"/>
      <c r="KDT3" s="37"/>
      <c r="KDU3" s="37"/>
      <c r="KDV3" s="37"/>
      <c r="KDW3" s="37"/>
      <c r="KDX3" s="37"/>
      <c r="KDY3" s="37"/>
      <c r="KDZ3" s="37"/>
      <c r="KEA3" s="37"/>
      <c r="KEB3" s="37"/>
      <c r="KEC3" s="37"/>
      <c r="KED3" s="37"/>
      <c r="KEE3" s="37"/>
      <c r="KEF3" s="37"/>
      <c r="KEG3" s="37"/>
      <c r="KEH3" s="37"/>
      <c r="KEI3" s="37"/>
      <c r="KEJ3" s="37"/>
      <c r="KEK3" s="37"/>
      <c r="KEL3" s="37"/>
      <c r="KEM3" s="37"/>
      <c r="KEN3" s="37"/>
      <c r="KEO3" s="37"/>
      <c r="KEP3" s="37"/>
      <c r="KEQ3" s="37"/>
      <c r="KER3" s="37"/>
      <c r="KES3" s="37"/>
      <c r="KET3" s="37"/>
      <c r="KEU3" s="37"/>
      <c r="KEV3" s="37"/>
      <c r="KEW3" s="37"/>
      <c r="KEX3" s="37"/>
      <c r="KEY3" s="37"/>
      <c r="KEZ3" s="37"/>
      <c r="KFA3" s="37"/>
      <c r="KFB3" s="37"/>
      <c r="KFC3" s="37"/>
      <c r="KFD3" s="37"/>
      <c r="KFE3" s="37"/>
      <c r="KFF3" s="37"/>
      <c r="KFG3" s="37"/>
      <c r="KFH3" s="37"/>
      <c r="KFI3" s="37"/>
      <c r="KFJ3" s="37"/>
      <c r="KFK3" s="37"/>
      <c r="KFL3" s="37"/>
      <c r="KFM3" s="37"/>
      <c r="KFN3" s="37"/>
      <c r="KFO3" s="37"/>
      <c r="KFP3" s="37"/>
      <c r="KFQ3" s="37"/>
      <c r="KFR3" s="37"/>
      <c r="KFS3" s="37"/>
      <c r="KFT3" s="37"/>
      <c r="KFU3" s="37"/>
      <c r="KFV3" s="37"/>
      <c r="KFW3" s="37"/>
      <c r="KFX3" s="37"/>
      <c r="KFY3" s="37"/>
      <c r="KFZ3" s="37"/>
      <c r="KGA3" s="37"/>
      <c r="KGB3" s="37"/>
      <c r="KGC3" s="37"/>
      <c r="KGD3" s="37"/>
      <c r="KGE3" s="37"/>
      <c r="KGF3" s="37"/>
      <c r="KGG3" s="37"/>
      <c r="KGH3" s="37"/>
      <c r="KGI3" s="37"/>
      <c r="KGJ3" s="37"/>
      <c r="KGK3" s="37"/>
      <c r="KGL3" s="37"/>
      <c r="KGM3" s="37"/>
      <c r="KGN3" s="37"/>
      <c r="KGO3" s="37"/>
      <c r="KGP3" s="37"/>
      <c r="KGQ3" s="37"/>
      <c r="KGR3" s="37"/>
      <c r="KGS3" s="37"/>
      <c r="KGT3" s="37"/>
      <c r="KGU3" s="37"/>
      <c r="KGV3" s="37"/>
      <c r="KGW3" s="37"/>
      <c r="KGX3" s="37"/>
      <c r="KGY3" s="37"/>
      <c r="KGZ3" s="37"/>
      <c r="KHA3" s="37"/>
      <c r="KHB3" s="37"/>
      <c r="KHC3" s="37"/>
      <c r="KHD3" s="37"/>
      <c r="KHE3" s="37"/>
      <c r="KHF3" s="37"/>
      <c r="KHG3" s="37"/>
      <c r="KHH3" s="37"/>
      <c r="KHI3" s="37"/>
      <c r="KHJ3" s="37"/>
      <c r="KHK3" s="37"/>
      <c r="KHL3" s="37"/>
      <c r="KHM3" s="37"/>
      <c r="KHN3" s="37"/>
      <c r="KHO3" s="37"/>
      <c r="KHP3" s="37"/>
      <c r="KHQ3" s="37"/>
      <c r="KHR3" s="37"/>
      <c r="KHS3" s="37"/>
      <c r="KHT3" s="37"/>
      <c r="KHU3" s="37"/>
      <c r="KHV3" s="37"/>
      <c r="KHW3" s="37"/>
      <c r="KHX3" s="37"/>
      <c r="KHY3" s="37"/>
      <c r="KHZ3" s="37"/>
      <c r="KIA3" s="37"/>
      <c r="KIB3" s="37"/>
      <c r="KIC3" s="37"/>
      <c r="KID3" s="37"/>
      <c r="KIE3" s="37"/>
      <c r="KIF3" s="37"/>
      <c r="KIG3" s="37"/>
      <c r="KIH3" s="37"/>
      <c r="KII3" s="37"/>
      <c r="KIJ3" s="37"/>
      <c r="KIK3" s="37"/>
      <c r="KIL3" s="37"/>
      <c r="KIM3" s="37"/>
      <c r="KIN3" s="37"/>
      <c r="KIO3" s="37"/>
      <c r="KIP3" s="37"/>
      <c r="KIQ3" s="37"/>
      <c r="KIR3" s="37"/>
      <c r="KIS3" s="37"/>
      <c r="KIT3" s="37"/>
      <c r="KIU3" s="37"/>
      <c r="KIV3" s="37"/>
      <c r="KIW3" s="37"/>
      <c r="KIX3" s="37"/>
      <c r="KIY3" s="37"/>
      <c r="KIZ3" s="37"/>
      <c r="KJA3" s="37"/>
      <c r="KJB3" s="37"/>
      <c r="KJC3" s="37"/>
      <c r="KJD3" s="37"/>
      <c r="KJE3" s="37"/>
      <c r="KJF3" s="37"/>
      <c r="KJG3" s="37"/>
      <c r="KJH3" s="37"/>
      <c r="KJI3" s="37"/>
      <c r="KJJ3" s="37"/>
      <c r="KJK3" s="37"/>
      <c r="KJL3" s="37"/>
      <c r="KJM3" s="37"/>
      <c r="KJN3" s="37"/>
      <c r="KJO3" s="37"/>
      <c r="KJP3" s="37"/>
      <c r="KJQ3" s="37"/>
      <c r="KJR3" s="37"/>
      <c r="KJS3" s="37"/>
      <c r="KJT3" s="37"/>
      <c r="KJU3" s="37"/>
      <c r="KJV3" s="37"/>
      <c r="KJW3" s="37"/>
      <c r="KJX3" s="37"/>
      <c r="KJY3" s="37"/>
      <c r="KJZ3" s="37"/>
      <c r="KKA3" s="37"/>
      <c r="KKB3" s="37"/>
      <c r="KKC3" s="37"/>
      <c r="KKD3" s="37"/>
      <c r="KKE3" s="37"/>
      <c r="KKF3" s="37"/>
      <c r="KKG3" s="37"/>
      <c r="KKH3" s="37"/>
      <c r="KKI3" s="37"/>
      <c r="KKJ3" s="37"/>
      <c r="KKK3" s="37"/>
      <c r="KKL3" s="37"/>
      <c r="KKM3" s="37"/>
      <c r="KKN3" s="37"/>
      <c r="KKO3" s="37"/>
      <c r="KKP3" s="37"/>
      <c r="KKQ3" s="37"/>
      <c r="KKR3" s="37"/>
      <c r="KKS3" s="37"/>
      <c r="KKT3" s="37"/>
      <c r="KKU3" s="37"/>
      <c r="KKV3" s="37"/>
      <c r="KKW3" s="37"/>
      <c r="KKX3" s="37"/>
      <c r="KKY3" s="37"/>
      <c r="KKZ3" s="37"/>
      <c r="KLA3" s="37"/>
      <c r="KLB3" s="37"/>
      <c r="KLC3" s="37"/>
      <c r="KLD3" s="37"/>
      <c r="KLE3" s="37"/>
      <c r="KLF3" s="37"/>
      <c r="KLG3" s="37"/>
      <c r="KLH3" s="37"/>
      <c r="KLI3" s="37"/>
      <c r="KLJ3" s="37"/>
      <c r="KLK3" s="37"/>
      <c r="KLL3" s="37"/>
      <c r="KLM3" s="37"/>
      <c r="KLN3" s="37"/>
      <c r="KLO3" s="37"/>
      <c r="KLP3" s="37"/>
      <c r="KLQ3" s="37"/>
      <c r="KLR3" s="37"/>
      <c r="KLS3" s="37"/>
      <c r="KLT3" s="37"/>
      <c r="KLU3" s="37"/>
      <c r="KLV3" s="37"/>
      <c r="KLW3" s="37"/>
      <c r="KLX3" s="37"/>
      <c r="KLY3" s="37"/>
      <c r="KLZ3" s="37"/>
      <c r="KMA3" s="37"/>
      <c r="KMB3" s="37"/>
      <c r="KMC3" s="37"/>
      <c r="KMD3" s="37"/>
      <c r="KME3" s="37"/>
      <c r="KMF3" s="37"/>
      <c r="KMG3" s="37"/>
      <c r="KMH3" s="37"/>
      <c r="KMI3" s="37"/>
      <c r="KMJ3" s="37"/>
      <c r="KMK3" s="37"/>
      <c r="KML3" s="37"/>
      <c r="KMM3" s="37"/>
      <c r="KMN3" s="37"/>
      <c r="KMO3" s="37"/>
      <c r="KMP3" s="37"/>
      <c r="KMQ3" s="37"/>
      <c r="KMR3" s="37"/>
      <c r="KMS3" s="37"/>
      <c r="KMT3" s="37"/>
      <c r="KMU3" s="37"/>
      <c r="KMV3" s="37"/>
      <c r="KMW3" s="37"/>
      <c r="KMX3" s="37"/>
      <c r="KMY3" s="37"/>
      <c r="KMZ3" s="37"/>
      <c r="KNA3" s="37"/>
      <c r="KNB3" s="37"/>
      <c r="KNC3" s="37"/>
      <c r="KND3" s="37"/>
      <c r="KNE3" s="37"/>
      <c r="KNF3" s="37"/>
      <c r="KNG3" s="37"/>
      <c r="KNH3" s="37"/>
      <c r="KNI3" s="37"/>
      <c r="KNJ3" s="37"/>
      <c r="KNK3" s="37"/>
      <c r="KNL3" s="37"/>
      <c r="KNM3" s="37"/>
      <c r="KNN3" s="37"/>
      <c r="KNO3" s="37"/>
      <c r="KNP3" s="37"/>
      <c r="KNQ3" s="37"/>
      <c r="KNR3" s="37"/>
      <c r="KNS3" s="37"/>
      <c r="KNT3" s="37"/>
      <c r="KNU3" s="37"/>
      <c r="KNV3" s="37"/>
      <c r="KNW3" s="37"/>
      <c r="KNX3" s="37"/>
      <c r="KNY3" s="37"/>
      <c r="KNZ3" s="37"/>
      <c r="KOA3" s="37"/>
      <c r="KOB3" s="37"/>
      <c r="KOC3" s="37"/>
      <c r="KOD3" s="37"/>
      <c r="KOE3" s="37"/>
      <c r="KOF3" s="37"/>
      <c r="KOG3" s="37"/>
      <c r="KOH3" s="37"/>
      <c r="KOI3" s="37"/>
      <c r="KOJ3" s="37"/>
      <c r="KOK3" s="37"/>
      <c r="KOL3" s="37"/>
      <c r="KOM3" s="37"/>
      <c r="KON3" s="37"/>
      <c r="KOO3" s="37"/>
      <c r="KOP3" s="37"/>
      <c r="KOQ3" s="37"/>
      <c r="KOR3" s="37"/>
      <c r="KOS3" s="37"/>
      <c r="KOT3" s="37"/>
      <c r="KOU3" s="37"/>
      <c r="KOV3" s="37"/>
      <c r="KOW3" s="37"/>
      <c r="KOX3" s="37"/>
      <c r="KOY3" s="37"/>
      <c r="KOZ3" s="37"/>
      <c r="KPA3" s="37"/>
      <c r="KPB3" s="37"/>
      <c r="KPC3" s="37"/>
      <c r="KPD3" s="37"/>
      <c r="KPE3" s="37"/>
      <c r="KPF3" s="37"/>
      <c r="KPG3" s="37"/>
      <c r="KPH3" s="37"/>
      <c r="KPI3" s="37"/>
      <c r="KPJ3" s="37"/>
      <c r="KPK3" s="37"/>
      <c r="KPL3" s="37"/>
      <c r="KPM3" s="37"/>
      <c r="KPN3" s="37"/>
      <c r="KPO3" s="37"/>
      <c r="KPP3" s="37"/>
      <c r="KPQ3" s="37"/>
      <c r="KPR3" s="37"/>
      <c r="KPS3" s="37"/>
      <c r="KPT3" s="37"/>
      <c r="KPU3" s="37"/>
      <c r="KPV3" s="37"/>
      <c r="KPW3" s="37"/>
      <c r="KPX3" s="37"/>
      <c r="KPY3" s="37"/>
      <c r="KPZ3" s="37"/>
      <c r="KQA3" s="37"/>
      <c r="KQB3" s="37"/>
      <c r="KQC3" s="37"/>
      <c r="KQD3" s="37"/>
      <c r="KQE3" s="37"/>
      <c r="KQF3" s="37"/>
      <c r="KQG3" s="37"/>
      <c r="KQH3" s="37"/>
      <c r="KQI3" s="37"/>
      <c r="KQJ3" s="37"/>
      <c r="KQK3" s="37"/>
      <c r="KQL3" s="37"/>
      <c r="KQM3" s="37"/>
      <c r="KQN3" s="37"/>
      <c r="KQO3" s="37"/>
      <c r="KQP3" s="37"/>
      <c r="KQQ3" s="37"/>
      <c r="KQR3" s="37"/>
      <c r="KQS3" s="37"/>
      <c r="KQT3" s="37"/>
      <c r="KQU3" s="37"/>
      <c r="KQV3" s="37"/>
      <c r="KQW3" s="37"/>
      <c r="KQX3" s="37"/>
      <c r="KQY3" s="37"/>
      <c r="KQZ3" s="37"/>
      <c r="KRA3" s="37"/>
      <c r="KRB3" s="37"/>
      <c r="KRC3" s="37"/>
      <c r="KRD3" s="37"/>
      <c r="KRE3" s="37"/>
      <c r="KRF3" s="37"/>
      <c r="KRG3" s="37"/>
      <c r="KRH3" s="37"/>
      <c r="KRI3" s="37"/>
      <c r="KRJ3" s="37"/>
      <c r="KRK3" s="37"/>
      <c r="KRL3" s="37"/>
      <c r="KRM3" s="37"/>
      <c r="KRN3" s="37"/>
      <c r="KRO3" s="37"/>
      <c r="KRP3" s="37"/>
      <c r="KRQ3" s="37"/>
      <c r="KRR3" s="37"/>
      <c r="KRS3" s="37"/>
      <c r="KRT3" s="37"/>
      <c r="KRU3" s="37"/>
      <c r="KRV3" s="37"/>
      <c r="KRW3" s="37"/>
      <c r="KRX3" s="37"/>
      <c r="KRY3" s="37"/>
      <c r="KRZ3" s="37"/>
      <c r="KSA3" s="37"/>
      <c r="KSB3" s="37"/>
      <c r="KSC3" s="37"/>
      <c r="KSD3" s="37"/>
      <c r="KSE3" s="37"/>
      <c r="KSF3" s="37"/>
      <c r="KSG3" s="37"/>
      <c r="KSH3" s="37"/>
      <c r="KSI3" s="37"/>
      <c r="KSJ3" s="37"/>
      <c r="KSK3" s="37"/>
      <c r="KSL3" s="37"/>
      <c r="KSM3" s="37"/>
      <c r="KSN3" s="37"/>
      <c r="KSO3" s="37"/>
      <c r="KSP3" s="37"/>
      <c r="KSQ3" s="37"/>
      <c r="KSR3" s="37"/>
      <c r="KSS3" s="37"/>
      <c r="KST3" s="37"/>
      <c r="KSU3" s="37"/>
      <c r="KSV3" s="37"/>
      <c r="KSW3" s="37"/>
      <c r="KSX3" s="37"/>
      <c r="KSY3" s="37"/>
      <c r="KSZ3" s="37"/>
      <c r="KTA3" s="37"/>
      <c r="KTB3" s="37"/>
      <c r="KTC3" s="37"/>
      <c r="KTD3" s="37"/>
      <c r="KTE3" s="37"/>
      <c r="KTF3" s="37"/>
      <c r="KTG3" s="37"/>
      <c r="KTH3" s="37"/>
      <c r="KTI3" s="37"/>
      <c r="KTJ3" s="37"/>
      <c r="KTK3" s="37"/>
      <c r="KTL3" s="37"/>
      <c r="KTM3" s="37"/>
      <c r="KTN3" s="37"/>
      <c r="KTO3" s="37"/>
      <c r="KTP3" s="37"/>
      <c r="KTQ3" s="37"/>
      <c r="KTR3" s="37"/>
      <c r="KTS3" s="37"/>
      <c r="KTT3" s="37"/>
      <c r="KTU3" s="37"/>
      <c r="KTV3" s="37"/>
      <c r="KTW3" s="37"/>
      <c r="KTX3" s="37"/>
      <c r="KTY3" s="37"/>
      <c r="KTZ3" s="37"/>
      <c r="KUA3" s="37"/>
      <c r="KUB3" s="37"/>
      <c r="KUC3" s="37"/>
      <c r="KUD3" s="37"/>
      <c r="KUE3" s="37"/>
      <c r="KUF3" s="37"/>
      <c r="KUG3" s="37"/>
      <c r="KUH3" s="37"/>
      <c r="KUI3" s="37"/>
      <c r="KUJ3" s="37"/>
      <c r="KUK3" s="37"/>
      <c r="KUL3" s="37"/>
      <c r="KUM3" s="37"/>
      <c r="KUN3" s="37"/>
      <c r="KUO3" s="37"/>
      <c r="KUP3" s="37"/>
      <c r="KUQ3" s="37"/>
      <c r="KUR3" s="37"/>
      <c r="KUS3" s="37"/>
      <c r="KUT3" s="37"/>
      <c r="KUU3" s="37"/>
      <c r="KUV3" s="37"/>
      <c r="KUW3" s="37"/>
      <c r="KUX3" s="37"/>
      <c r="KUY3" s="37"/>
      <c r="KUZ3" s="37"/>
      <c r="KVA3" s="37"/>
      <c r="KVB3" s="37"/>
      <c r="KVC3" s="37"/>
      <c r="KVD3" s="37"/>
      <c r="KVE3" s="37"/>
      <c r="KVF3" s="37"/>
      <c r="KVG3" s="37"/>
      <c r="KVH3" s="37"/>
      <c r="KVI3" s="37"/>
      <c r="KVJ3" s="37"/>
      <c r="KVK3" s="37"/>
      <c r="KVL3" s="37"/>
      <c r="KVM3" s="37"/>
      <c r="KVN3" s="37"/>
      <c r="KVO3" s="37"/>
      <c r="KVP3" s="37"/>
      <c r="KVQ3" s="37"/>
      <c r="KVR3" s="37"/>
      <c r="KVS3" s="37"/>
      <c r="KVT3" s="37"/>
      <c r="KVU3" s="37"/>
      <c r="KVV3" s="37"/>
      <c r="KVW3" s="37"/>
      <c r="KVX3" s="37"/>
      <c r="KVY3" s="37"/>
      <c r="KVZ3" s="37"/>
      <c r="KWA3" s="37"/>
      <c r="KWB3" s="37"/>
      <c r="KWC3" s="37"/>
      <c r="KWD3" s="37"/>
      <c r="KWE3" s="37"/>
      <c r="KWF3" s="37"/>
      <c r="KWG3" s="37"/>
      <c r="KWH3" s="37"/>
      <c r="KWI3" s="37"/>
      <c r="KWJ3" s="37"/>
      <c r="KWK3" s="37"/>
      <c r="KWL3" s="37"/>
      <c r="KWM3" s="37"/>
      <c r="KWN3" s="37"/>
      <c r="KWO3" s="37"/>
      <c r="KWP3" s="37"/>
      <c r="KWQ3" s="37"/>
      <c r="KWR3" s="37"/>
      <c r="KWS3" s="37"/>
      <c r="KWT3" s="37"/>
      <c r="KWU3" s="37"/>
      <c r="KWV3" s="37"/>
      <c r="KWW3" s="37"/>
      <c r="KWX3" s="37"/>
      <c r="KWY3" s="37"/>
      <c r="KWZ3" s="37"/>
      <c r="KXA3" s="37"/>
      <c r="KXB3" s="37"/>
      <c r="KXC3" s="37"/>
      <c r="KXD3" s="37"/>
      <c r="KXE3" s="37"/>
      <c r="KXF3" s="37"/>
      <c r="KXG3" s="37"/>
      <c r="KXH3" s="37"/>
      <c r="KXI3" s="37"/>
      <c r="KXJ3" s="37"/>
      <c r="KXK3" s="37"/>
      <c r="KXL3" s="37"/>
      <c r="KXM3" s="37"/>
      <c r="KXN3" s="37"/>
      <c r="KXO3" s="37"/>
      <c r="KXP3" s="37"/>
      <c r="KXQ3" s="37"/>
      <c r="KXR3" s="37"/>
      <c r="KXS3" s="37"/>
      <c r="KXT3" s="37"/>
      <c r="KXU3" s="37"/>
      <c r="KXV3" s="37"/>
      <c r="KXW3" s="37"/>
      <c r="KXX3" s="37"/>
      <c r="KXY3" s="37"/>
      <c r="KXZ3" s="37"/>
      <c r="KYA3" s="37"/>
      <c r="KYB3" s="37"/>
      <c r="KYC3" s="37"/>
      <c r="KYD3" s="37"/>
      <c r="KYE3" s="37"/>
      <c r="KYF3" s="37"/>
      <c r="KYG3" s="37"/>
      <c r="KYH3" s="37"/>
      <c r="KYI3" s="37"/>
      <c r="KYJ3" s="37"/>
      <c r="KYK3" s="37"/>
      <c r="KYL3" s="37"/>
      <c r="KYM3" s="37"/>
      <c r="KYN3" s="37"/>
      <c r="KYO3" s="37"/>
      <c r="KYP3" s="37"/>
      <c r="KYQ3" s="37"/>
      <c r="KYR3" s="37"/>
      <c r="KYS3" s="37"/>
      <c r="KYT3" s="37"/>
      <c r="KYU3" s="37"/>
      <c r="KYV3" s="37"/>
      <c r="KYW3" s="37"/>
      <c r="KYX3" s="37"/>
      <c r="KYY3" s="37"/>
      <c r="KYZ3" s="37"/>
      <c r="KZA3" s="37"/>
      <c r="KZB3" s="37"/>
      <c r="KZC3" s="37"/>
      <c r="KZD3" s="37"/>
      <c r="KZE3" s="37"/>
      <c r="KZF3" s="37"/>
      <c r="KZG3" s="37"/>
      <c r="KZH3" s="37"/>
      <c r="KZI3" s="37"/>
      <c r="KZJ3" s="37"/>
      <c r="KZK3" s="37"/>
      <c r="KZL3" s="37"/>
      <c r="KZM3" s="37"/>
      <c r="KZN3" s="37"/>
      <c r="KZO3" s="37"/>
      <c r="KZP3" s="37"/>
      <c r="KZQ3" s="37"/>
      <c r="KZR3" s="37"/>
      <c r="KZS3" s="37"/>
      <c r="KZT3" s="37"/>
      <c r="KZU3" s="37"/>
      <c r="KZV3" s="37"/>
      <c r="KZW3" s="37"/>
      <c r="KZX3" s="37"/>
      <c r="KZY3" s="37"/>
      <c r="KZZ3" s="37"/>
      <c r="LAA3" s="37"/>
      <c r="LAB3" s="37"/>
      <c r="LAC3" s="37"/>
      <c r="LAD3" s="37"/>
      <c r="LAE3" s="37"/>
      <c r="LAF3" s="37"/>
      <c r="LAG3" s="37"/>
      <c r="LAH3" s="37"/>
      <c r="LAI3" s="37"/>
      <c r="LAJ3" s="37"/>
      <c r="LAK3" s="37"/>
      <c r="LAL3" s="37"/>
      <c r="LAM3" s="37"/>
      <c r="LAN3" s="37"/>
      <c r="LAO3" s="37"/>
      <c r="LAP3" s="37"/>
      <c r="LAQ3" s="37"/>
      <c r="LAR3" s="37"/>
      <c r="LAS3" s="37"/>
      <c r="LAT3" s="37"/>
      <c r="LAU3" s="37"/>
      <c r="LAV3" s="37"/>
      <c r="LAW3" s="37"/>
      <c r="LAX3" s="37"/>
      <c r="LAY3" s="37"/>
      <c r="LAZ3" s="37"/>
      <c r="LBA3" s="37"/>
      <c r="LBB3" s="37"/>
      <c r="LBC3" s="37"/>
      <c r="LBD3" s="37"/>
      <c r="LBE3" s="37"/>
      <c r="LBF3" s="37"/>
      <c r="LBG3" s="37"/>
      <c r="LBH3" s="37"/>
      <c r="LBI3" s="37"/>
      <c r="LBJ3" s="37"/>
      <c r="LBK3" s="37"/>
      <c r="LBL3" s="37"/>
      <c r="LBM3" s="37"/>
      <c r="LBN3" s="37"/>
      <c r="LBO3" s="37"/>
      <c r="LBP3" s="37"/>
      <c r="LBQ3" s="37"/>
      <c r="LBR3" s="37"/>
      <c r="LBS3" s="37"/>
      <c r="LBT3" s="37"/>
      <c r="LBU3" s="37"/>
      <c r="LBV3" s="37"/>
      <c r="LBW3" s="37"/>
      <c r="LBX3" s="37"/>
      <c r="LBY3" s="37"/>
      <c r="LBZ3" s="37"/>
      <c r="LCA3" s="37"/>
      <c r="LCB3" s="37"/>
      <c r="LCC3" s="37"/>
      <c r="LCD3" s="37"/>
      <c r="LCE3" s="37"/>
      <c r="LCF3" s="37"/>
      <c r="LCG3" s="37"/>
      <c r="LCH3" s="37"/>
      <c r="LCI3" s="37"/>
      <c r="LCJ3" s="37"/>
      <c r="LCK3" s="37"/>
      <c r="LCL3" s="37"/>
      <c r="LCM3" s="37"/>
      <c r="LCN3" s="37"/>
      <c r="LCO3" s="37"/>
      <c r="LCP3" s="37"/>
      <c r="LCQ3" s="37"/>
      <c r="LCR3" s="37"/>
      <c r="LCS3" s="37"/>
      <c r="LCT3" s="37"/>
      <c r="LCU3" s="37"/>
      <c r="LCV3" s="37"/>
      <c r="LCW3" s="37"/>
      <c r="LCX3" s="37"/>
      <c r="LCY3" s="37"/>
      <c r="LCZ3" s="37"/>
      <c r="LDA3" s="37"/>
      <c r="LDB3" s="37"/>
      <c r="LDC3" s="37"/>
      <c r="LDD3" s="37"/>
      <c r="LDE3" s="37"/>
      <c r="LDF3" s="37"/>
      <c r="LDG3" s="37"/>
      <c r="LDH3" s="37"/>
      <c r="LDI3" s="37"/>
      <c r="LDJ3" s="37"/>
      <c r="LDK3" s="37"/>
      <c r="LDL3" s="37"/>
      <c r="LDM3" s="37"/>
      <c r="LDN3" s="37"/>
      <c r="LDO3" s="37"/>
      <c r="LDP3" s="37"/>
      <c r="LDQ3" s="37"/>
      <c r="LDR3" s="37"/>
      <c r="LDS3" s="37"/>
      <c r="LDT3" s="37"/>
      <c r="LDU3" s="37"/>
      <c r="LDV3" s="37"/>
      <c r="LDW3" s="37"/>
      <c r="LDX3" s="37"/>
      <c r="LDY3" s="37"/>
      <c r="LDZ3" s="37"/>
      <c r="LEA3" s="37"/>
      <c r="LEB3" s="37"/>
      <c r="LEC3" s="37"/>
      <c r="LED3" s="37"/>
      <c r="LEE3" s="37"/>
      <c r="LEF3" s="37"/>
      <c r="LEG3" s="37"/>
      <c r="LEH3" s="37"/>
      <c r="LEI3" s="37"/>
      <c r="LEJ3" s="37"/>
      <c r="LEK3" s="37"/>
      <c r="LEL3" s="37"/>
      <c r="LEM3" s="37"/>
      <c r="LEN3" s="37"/>
      <c r="LEO3" s="37"/>
      <c r="LEP3" s="37"/>
      <c r="LEQ3" s="37"/>
      <c r="LER3" s="37"/>
      <c r="LES3" s="37"/>
      <c r="LET3" s="37"/>
      <c r="LEU3" s="37"/>
      <c r="LEV3" s="37"/>
      <c r="LEW3" s="37"/>
      <c r="LEX3" s="37"/>
      <c r="LEY3" s="37"/>
      <c r="LEZ3" s="37"/>
      <c r="LFA3" s="37"/>
      <c r="LFB3" s="37"/>
      <c r="LFC3" s="37"/>
      <c r="LFD3" s="37"/>
      <c r="LFE3" s="37"/>
      <c r="LFF3" s="37"/>
      <c r="LFG3" s="37"/>
      <c r="LFH3" s="37"/>
      <c r="LFI3" s="37"/>
      <c r="LFJ3" s="37"/>
      <c r="LFK3" s="37"/>
      <c r="LFL3" s="37"/>
      <c r="LFM3" s="37"/>
      <c r="LFN3" s="37"/>
      <c r="LFO3" s="37"/>
      <c r="LFP3" s="37"/>
      <c r="LFQ3" s="37"/>
      <c r="LFR3" s="37"/>
      <c r="LFS3" s="37"/>
      <c r="LFT3" s="37"/>
      <c r="LFU3" s="37"/>
      <c r="LFV3" s="37"/>
      <c r="LFW3" s="37"/>
      <c r="LFX3" s="37"/>
      <c r="LFY3" s="37"/>
      <c r="LFZ3" s="37"/>
      <c r="LGA3" s="37"/>
      <c r="LGB3" s="37"/>
      <c r="LGC3" s="37"/>
      <c r="LGD3" s="37"/>
      <c r="LGE3" s="37"/>
      <c r="LGF3" s="37"/>
      <c r="LGG3" s="37"/>
      <c r="LGH3" s="37"/>
      <c r="LGI3" s="37"/>
      <c r="LGJ3" s="37"/>
      <c r="LGK3" s="37"/>
      <c r="LGL3" s="37"/>
      <c r="LGM3" s="37"/>
      <c r="LGN3" s="37"/>
      <c r="LGO3" s="37"/>
      <c r="LGP3" s="37"/>
      <c r="LGQ3" s="37"/>
      <c r="LGR3" s="37"/>
      <c r="LGS3" s="37"/>
      <c r="LGT3" s="37"/>
      <c r="LGU3" s="37"/>
      <c r="LGV3" s="37"/>
      <c r="LGW3" s="37"/>
      <c r="LGX3" s="37"/>
      <c r="LGY3" s="37"/>
      <c r="LGZ3" s="37"/>
      <c r="LHA3" s="37"/>
      <c r="LHB3" s="37"/>
      <c r="LHC3" s="37"/>
      <c r="LHD3" s="37"/>
      <c r="LHE3" s="37"/>
      <c r="LHF3" s="37"/>
      <c r="LHG3" s="37"/>
      <c r="LHH3" s="37"/>
      <c r="LHI3" s="37"/>
      <c r="LHJ3" s="37"/>
      <c r="LHK3" s="37"/>
      <c r="LHL3" s="37"/>
      <c r="LHM3" s="37"/>
      <c r="LHN3" s="37"/>
      <c r="LHO3" s="37"/>
      <c r="LHP3" s="37"/>
      <c r="LHQ3" s="37"/>
      <c r="LHR3" s="37"/>
      <c r="LHS3" s="37"/>
      <c r="LHT3" s="37"/>
      <c r="LHU3" s="37"/>
      <c r="LHV3" s="37"/>
      <c r="LHW3" s="37"/>
      <c r="LHX3" s="37"/>
      <c r="LHY3" s="37"/>
      <c r="LHZ3" s="37"/>
      <c r="LIA3" s="37"/>
      <c r="LIB3" s="37"/>
      <c r="LIC3" s="37"/>
      <c r="LID3" s="37"/>
      <c r="LIE3" s="37"/>
      <c r="LIF3" s="37"/>
      <c r="LIG3" s="37"/>
      <c r="LIH3" s="37"/>
      <c r="LII3" s="37"/>
      <c r="LIJ3" s="37"/>
      <c r="LIK3" s="37"/>
      <c r="LIL3" s="37"/>
      <c r="LIM3" s="37"/>
      <c r="LIN3" s="37"/>
      <c r="LIO3" s="37"/>
      <c r="LIP3" s="37"/>
      <c r="LIQ3" s="37"/>
      <c r="LIR3" s="37"/>
      <c r="LIS3" s="37"/>
      <c r="LIT3" s="37"/>
      <c r="LIU3" s="37"/>
      <c r="LIV3" s="37"/>
      <c r="LIW3" s="37"/>
      <c r="LIX3" s="37"/>
      <c r="LIY3" s="37"/>
      <c r="LIZ3" s="37"/>
      <c r="LJA3" s="37"/>
      <c r="LJB3" s="37"/>
      <c r="LJC3" s="37"/>
      <c r="LJD3" s="37"/>
      <c r="LJE3" s="37"/>
      <c r="LJF3" s="37"/>
      <c r="LJG3" s="37"/>
      <c r="LJH3" s="37"/>
      <c r="LJI3" s="37"/>
      <c r="LJJ3" s="37"/>
      <c r="LJK3" s="37"/>
      <c r="LJL3" s="37"/>
      <c r="LJM3" s="37"/>
      <c r="LJN3" s="37"/>
      <c r="LJO3" s="37"/>
      <c r="LJP3" s="37"/>
      <c r="LJQ3" s="37"/>
      <c r="LJR3" s="37"/>
      <c r="LJS3" s="37"/>
      <c r="LJT3" s="37"/>
      <c r="LJU3" s="37"/>
      <c r="LJV3" s="37"/>
      <c r="LJW3" s="37"/>
      <c r="LJX3" s="37"/>
      <c r="LJY3" s="37"/>
      <c r="LJZ3" s="37"/>
      <c r="LKA3" s="37"/>
      <c r="LKB3" s="37"/>
      <c r="LKC3" s="37"/>
      <c r="LKD3" s="37"/>
      <c r="LKE3" s="37"/>
      <c r="LKF3" s="37"/>
      <c r="LKG3" s="37"/>
      <c r="LKH3" s="37"/>
      <c r="LKI3" s="37"/>
      <c r="LKJ3" s="37"/>
      <c r="LKK3" s="37"/>
      <c r="LKL3" s="37"/>
      <c r="LKM3" s="37"/>
      <c r="LKN3" s="37"/>
      <c r="LKO3" s="37"/>
      <c r="LKP3" s="37"/>
      <c r="LKQ3" s="37"/>
      <c r="LKR3" s="37"/>
      <c r="LKS3" s="37"/>
      <c r="LKT3" s="37"/>
      <c r="LKU3" s="37"/>
      <c r="LKV3" s="37"/>
      <c r="LKW3" s="37"/>
      <c r="LKX3" s="37"/>
      <c r="LKY3" s="37"/>
      <c r="LKZ3" s="37"/>
      <c r="LLA3" s="37"/>
      <c r="LLB3" s="37"/>
      <c r="LLC3" s="37"/>
      <c r="LLD3" s="37"/>
      <c r="LLE3" s="37"/>
      <c r="LLF3" s="37"/>
      <c r="LLG3" s="37"/>
      <c r="LLH3" s="37"/>
      <c r="LLI3" s="37"/>
      <c r="LLJ3" s="37"/>
      <c r="LLK3" s="37"/>
      <c r="LLL3" s="37"/>
      <c r="LLM3" s="37"/>
      <c r="LLN3" s="37"/>
      <c r="LLO3" s="37"/>
      <c r="LLP3" s="37"/>
      <c r="LLQ3" s="37"/>
      <c r="LLR3" s="37"/>
      <c r="LLS3" s="37"/>
      <c r="LLT3" s="37"/>
      <c r="LLU3" s="37"/>
      <c r="LLV3" s="37"/>
      <c r="LLW3" s="37"/>
      <c r="LLX3" s="37"/>
      <c r="LLY3" s="37"/>
      <c r="LLZ3" s="37"/>
      <c r="LMA3" s="37"/>
      <c r="LMB3" s="37"/>
      <c r="LMC3" s="37"/>
      <c r="LMD3" s="37"/>
      <c r="LME3" s="37"/>
      <c r="LMF3" s="37"/>
      <c r="LMG3" s="37"/>
      <c r="LMH3" s="37"/>
      <c r="LMI3" s="37"/>
      <c r="LMJ3" s="37"/>
      <c r="LMK3" s="37"/>
      <c r="LML3" s="37"/>
      <c r="LMM3" s="37"/>
      <c r="LMN3" s="37"/>
      <c r="LMO3" s="37"/>
      <c r="LMP3" s="37"/>
      <c r="LMQ3" s="37"/>
      <c r="LMR3" s="37"/>
      <c r="LMS3" s="37"/>
      <c r="LMT3" s="37"/>
      <c r="LMU3" s="37"/>
      <c r="LMV3" s="37"/>
      <c r="LMW3" s="37"/>
      <c r="LMX3" s="37"/>
      <c r="LMY3" s="37"/>
      <c r="LMZ3" s="37"/>
      <c r="LNA3" s="37"/>
      <c r="LNB3" s="37"/>
      <c r="LNC3" s="37"/>
      <c r="LND3" s="37"/>
      <c r="LNE3" s="37"/>
      <c r="LNF3" s="37"/>
      <c r="LNG3" s="37"/>
      <c r="LNH3" s="37"/>
      <c r="LNI3" s="37"/>
      <c r="LNJ3" s="37"/>
      <c r="LNK3" s="37"/>
      <c r="LNL3" s="37"/>
      <c r="LNM3" s="37"/>
      <c r="LNN3" s="37"/>
      <c r="LNO3" s="37"/>
      <c r="LNP3" s="37"/>
      <c r="LNQ3" s="37"/>
      <c r="LNR3" s="37"/>
      <c r="LNS3" s="37"/>
      <c r="LNT3" s="37"/>
      <c r="LNU3" s="37"/>
      <c r="LNV3" s="37"/>
      <c r="LNW3" s="37"/>
      <c r="LNX3" s="37"/>
      <c r="LNY3" s="37"/>
      <c r="LNZ3" s="37"/>
      <c r="LOA3" s="37"/>
      <c r="LOB3" s="37"/>
      <c r="LOC3" s="37"/>
      <c r="LOD3" s="37"/>
      <c r="LOE3" s="37"/>
      <c r="LOF3" s="37"/>
      <c r="LOG3" s="37"/>
      <c r="LOH3" s="37"/>
      <c r="LOI3" s="37"/>
      <c r="LOJ3" s="37"/>
      <c r="LOK3" s="37"/>
      <c r="LOL3" s="37"/>
      <c r="LOM3" s="37"/>
      <c r="LON3" s="37"/>
      <c r="LOO3" s="37"/>
      <c r="LOP3" s="37"/>
      <c r="LOQ3" s="37"/>
      <c r="LOR3" s="37"/>
      <c r="LOS3" s="37"/>
      <c r="LOT3" s="37"/>
      <c r="LOU3" s="37"/>
      <c r="LOV3" s="37"/>
      <c r="LOW3" s="37"/>
      <c r="LOX3" s="37"/>
      <c r="LOY3" s="37"/>
      <c r="LOZ3" s="37"/>
      <c r="LPA3" s="37"/>
      <c r="LPB3" s="37"/>
      <c r="LPC3" s="37"/>
      <c r="LPD3" s="37"/>
      <c r="LPE3" s="37"/>
      <c r="LPF3" s="37"/>
      <c r="LPG3" s="37"/>
      <c r="LPH3" s="37"/>
      <c r="LPI3" s="37"/>
      <c r="LPJ3" s="37"/>
      <c r="LPK3" s="37"/>
      <c r="LPL3" s="37"/>
      <c r="LPM3" s="37"/>
      <c r="LPN3" s="37"/>
      <c r="LPO3" s="37"/>
      <c r="LPP3" s="37"/>
      <c r="LPQ3" s="37"/>
      <c r="LPR3" s="37"/>
      <c r="LPS3" s="37"/>
      <c r="LPT3" s="37"/>
      <c r="LPU3" s="37"/>
      <c r="LPV3" s="37"/>
      <c r="LPW3" s="37"/>
      <c r="LPX3" s="37"/>
      <c r="LPY3" s="37"/>
      <c r="LPZ3" s="37"/>
      <c r="LQA3" s="37"/>
      <c r="LQB3" s="37"/>
      <c r="LQC3" s="37"/>
      <c r="LQD3" s="37"/>
      <c r="LQE3" s="37"/>
      <c r="LQF3" s="37"/>
      <c r="LQG3" s="37"/>
      <c r="LQH3" s="37"/>
      <c r="LQI3" s="37"/>
      <c r="LQJ3" s="37"/>
      <c r="LQK3" s="37"/>
      <c r="LQL3" s="37"/>
      <c r="LQM3" s="37"/>
      <c r="LQN3" s="37"/>
      <c r="LQO3" s="37"/>
      <c r="LQP3" s="37"/>
      <c r="LQQ3" s="37"/>
      <c r="LQR3" s="37"/>
      <c r="LQS3" s="37"/>
      <c r="LQT3" s="37"/>
      <c r="LQU3" s="37"/>
      <c r="LQV3" s="37"/>
      <c r="LQW3" s="37"/>
      <c r="LQX3" s="37"/>
      <c r="LQY3" s="37"/>
      <c r="LQZ3" s="37"/>
      <c r="LRA3" s="37"/>
      <c r="LRB3" s="37"/>
      <c r="LRC3" s="37"/>
      <c r="LRD3" s="37"/>
      <c r="LRE3" s="37"/>
      <c r="LRF3" s="37"/>
      <c r="LRG3" s="37"/>
      <c r="LRH3" s="37"/>
      <c r="LRI3" s="37"/>
      <c r="LRJ3" s="37"/>
      <c r="LRK3" s="37"/>
      <c r="LRL3" s="37"/>
      <c r="LRM3" s="37"/>
      <c r="LRN3" s="37"/>
      <c r="LRO3" s="37"/>
      <c r="LRP3" s="37"/>
      <c r="LRQ3" s="37"/>
      <c r="LRR3" s="37"/>
      <c r="LRS3" s="37"/>
      <c r="LRT3" s="37"/>
      <c r="LRU3" s="37"/>
      <c r="LRV3" s="37"/>
      <c r="LRW3" s="37"/>
      <c r="LRX3" s="37"/>
      <c r="LRY3" s="37"/>
      <c r="LRZ3" s="37"/>
      <c r="LSA3" s="37"/>
      <c r="LSB3" s="37"/>
      <c r="LSC3" s="37"/>
      <c r="LSD3" s="37"/>
      <c r="LSE3" s="37"/>
      <c r="LSF3" s="37"/>
      <c r="LSG3" s="37"/>
      <c r="LSH3" s="37"/>
      <c r="LSI3" s="37"/>
      <c r="LSJ3" s="37"/>
      <c r="LSK3" s="37"/>
      <c r="LSL3" s="37"/>
      <c r="LSM3" s="37"/>
      <c r="LSN3" s="37"/>
      <c r="LSO3" s="37"/>
      <c r="LSP3" s="37"/>
      <c r="LSQ3" s="37"/>
      <c r="LSR3" s="37"/>
      <c r="LSS3" s="37"/>
      <c r="LST3" s="37"/>
      <c r="LSU3" s="37"/>
      <c r="LSV3" s="37"/>
      <c r="LSW3" s="37"/>
      <c r="LSX3" s="37"/>
      <c r="LSY3" s="37"/>
      <c r="LSZ3" s="37"/>
      <c r="LTA3" s="37"/>
      <c r="LTB3" s="37"/>
      <c r="LTC3" s="37"/>
      <c r="LTD3" s="37"/>
      <c r="LTE3" s="37"/>
      <c r="LTF3" s="37"/>
      <c r="LTG3" s="37"/>
      <c r="LTH3" s="37"/>
      <c r="LTI3" s="37"/>
      <c r="LTJ3" s="37"/>
      <c r="LTK3" s="37"/>
      <c r="LTL3" s="37"/>
      <c r="LTM3" s="37"/>
      <c r="LTN3" s="37"/>
      <c r="LTO3" s="37"/>
      <c r="LTP3" s="37"/>
      <c r="LTQ3" s="37"/>
      <c r="LTR3" s="37"/>
      <c r="LTS3" s="37"/>
      <c r="LTT3" s="37"/>
      <c r="LTU3" s="37"/>
      <c r="LTV3" s="37"/>
      <c r="LTW3" s="37"/>
      <c r="LTX3" s="37"/>
      <c r="LTY3" s="37"/>
      <c r="LTZ3" s="37"/>
      <c r="LUA3" s="37"/>
      <c r="LUB3" s="37"/>
      <c r="LUC3" s="37"/>
      <c r="LUD3" s="37"/>
      <c r="LUE3" s="37"/>
      <c r="LUF3" s="37"/>
      <c r="LUG3" s="37"/>
      <c r="LUH3" s="37"/>
      <c r="LUI3" s="37"/>
      <c r="LUJ3" s="37"/>
      <c r="LUK3" s="37"/>
      <c r="LUL3" s="37"/>
      <c r="LUM3" s="37"/>
      <c r="LUN3" s="37"/>
      <c r="LUO3" s="37"/>
      <c r="LUP3" s="37"/>
      <c r="LUQ3" s="37"/>
      <c r="LUR3" s="37"/>
      <c r="LUS3" s="37"/>
      <c r="LUT3" s="37"/>
      <c r="LUU3" s="37"/>
      <c r="LUV3" s="37"/>
      <c r="LUW3" s="37"/>
      <c r="LUX3" s="37"/>
      <c r="LUY3" s="37"/>
      <c r="LUZ3" s="37"/>
      <c r="LVA3" s="37"/>
      <c r="LVB3" s="37"/>
      <c r="LVC3" s="37"/>
      <c r="LVD3" s="37"/>
      <c r="LVE3" s="37"/>
      <c r="LVF3" s="37"/>
      <c r="LVG3" s="37"/>
      <c r="LVH3" s="37"/>
      <c r="LVI3" s="37"/>
      <c r="LVJ3" s="37"/>
      <c r="LVK3" s="37"/>
      <c r="LVL3" s="37"/>
      <c r="LVM3" s="37"/>
      <c r="LVN3" s="37"/>
      <c r="LVO3" s="37"/>
      <c r="LVP3" s="37"/>
      <c r="LVQ3" s="37"/>
      <c r="LVR3" s="37"/>
      <c r="LVS3" s="37"/>
      <c r="LVT3" s="37"/>
      <c r="LVU3" s="37"/>
      <c r="LVV3" s="37"/>
      <c r="LVW3" s="37"/>
      <c r="LVX3" s="37"/>
      <c r="LVY3" s="37"/>
      <c r="LVZ3" s="37"/>
      <c r="LWA3" s="37"/>
      <c r="LWB3" s="37"/>
      <c r="LWC3" s="37"/>
      <c r="LWD3" s="37"/>
      <c r="LWE3" s="37"/>
      <c r="LWF3" s="37"/>
      <c r="LWG3" s="37"/>
      <c r="LWH3" s="37"/>
      <c r="LWI3" s="37"/>
      <c r="LWJ3" s="37"/>
      <c r="LWK3" s="37"/>
      <c r="LWL3" s="37"/>
      <c r="LWM3" s="37"/>
      <c r="LWN3" s="37"/>
      <c r="LWO3" s="37"/>
      <c r="LWP3" s="37"/>
      <c r="LWQ3" s="37"/>
      <c r="LWR3" s="37"/>
      <c r="LWS3" s="37"/>
      <c r="LWT3" s="37"/>
      <c r="LWU3" s="37"/>
      <c r="LWV3" s="37"/>
      <c r="LWW3" s="37"/>
      <c r="LWX3" s="37"/>
      <c r="LWY3" s="37"/>
      <c r="LWZ3" s="37"/>
      <c r="LXA3" s="37"/>
      <c r="LXB3" s="37"/>
      <c r="LXC3" s="37"/>
      <c r="LXD3" s="37"/>
      <c r="LXE3" s="37"/>
      <c r="LXF3" s="37"/>
      <c r="LXG3" s="37"/>
      <c r="LXH3" s="37"/>
      <c r="LXI3" s="37"/>
      <c r="LXJ3" s="37"/>
      <c r="LXK3" s="37"/>
      <c r="LXL3" s="37"/>
      <c r="LXM3" s="37"/>
      <c r="LXN3" s="37"/>
      <c r="LXO3" s="37"/>
      <c r="LXP3" s="37"/>
      <c r="LXQ3" s="37"/>
      <c r="LXR3" s="37"/>
      <c r="LXS3" s="37"/>
      <c r="LXT3" s="37"/>
      <c r="LXU3" s="37"/>
      <c r="LXV3" s="37"/>
      <c r="LXW3" s="37"/>
      <c r="LXX3" s="37"/>
      <c r="LXY3" s="37"/>
      <c r="LXZ3" s="37"/>
      <c r="LYA3" s="37"/>
      <c r="LYB3" s="37"/>
      <c r="LYC3" s="37"/>
      <c r="LYD3" s="37"/>
      <c r="LYE3" s="37"/>
      <c r="LYF3" s="37"/>
      <c r="LYG3" s="37"/>
      <c r="LYH3" s="37"/>
      <c r="LYI3" s="37"/>
      <c r="LYJ3" s="37"/>
      <c r="LYK3" s="37"/>
      <c r="LYL3" s="37"/>
      <c r="LYM3" s="37"/>
      <c r="LYN3" s="37"/>
      <c r="LYO3" s="37"/>
      <c r="LYP3" s="37"/>
      <c r="LYQ3" s="37"/>
      <c r="LYR3" s="37"/>
      <c r="LYS3" s="37"/>
      <c r="LYT3" s="37"/>
      <c r="LYU3" s="37"/>
      <c r="LYV3" s="37"/>
      <c r="LYW3" s="37"/>
      <c r="LYX3" s="37"/>
      <c r="LYY3" s="37"/>
      <c r="LYZ3" s="37"/>
      <c r="LZA3" s="37"/>
      <c r="LZB3" s="37"/>
      <c r="LZC3" s="37"/>
      <c r="LZD3" s="37"/>
      <c r="LZE3" s="37"/>
      <c r="LZF3" s="37"/>
      <c r="LZG3" s="37"/>
      <c r="LZH3" s="37"/>
      <c r="LZI3" s="37"/>
      <c r="LZJ3" s="37"/>
      <c r="LZK3" s="37"/>
      <c r="LZL3" s="37"/>
      <c r="LZM3" s="37"/>
      <c r="LZN3" s="37"/>
      <c r="LZO3" s="37"/>
      <c r="LZP3" s="37"/>
      <c r="LZQ3" s="37"/>
      <c r="LZR3" s="37"/>
      <c r="LZS3" s="37"/>
      <c r="LZT3" s="37"/>
      <c r="LZU3" s="37"/>
      <c r="LZV3" s="37"/>
      <c r="LZW3" s="37"/>
      <c r="LZX3" s="37"/>
      <c r="LZY3" s="37"/>
      <c r="LZZ3" s="37"/>
      <c r="MAA3" s="37"/>
      <c r="MAB3" s="37"/>
      <c r="MAC3" s="37"/>
      <c r="MAD3" s="37"/>
      <c r="MAE3" s="37"/>
      <c r="MAF3" s="37"/>
      <c r="MAG3" s="37"/>
      <c r="MAH3" s="37"/>
      <c r="MAI3" s="37"/>
      <c r="MAJ3" s="37"/>
      <c r="MAK3" s="37"/>
      <c r="MAL3" s="37"/>
      <c r="MAM3" s="37"/>
      <c r="MAN3" s="37"/>
      <c r="MAO3" s="37"/>
      <c r="MAP3" s="37"/>
      <c r="MAQ3" s="37"/>
      <c r="MAR3" s="37"/>
      <c r="MAS3" s="37"/>
      <c r="MAT3" s="37"/>
      <c r="MAU3" s="37"/>
      <c r="MAV3" s="37"/>
      <c r="MAW3" s="37"/>
      <c r="MAX3" s="37"/>
      <c r="MAY3" s="37"/>
      <c r="MAZ3" s="37"/>
      <c r="MBA3" s="37"/>
      <c r="MBB3" s="37"/>
      <c r="MBC3" s="37"/>
      <c r="MBD3" s="37"/>
      <c r="MBE3" s="37"/>
      <c r="MBF3" s="37"/>
      <c r="MBG3" s="37"/>
      <c r="MBH3" s="37"/>
      <c r="MBI3" s="37"/>
      <c r="MBJ3" s="37"/>
      <c r="MBK3" s="37"/>
      <c r="MBL3" s="37"/>
      <c r="MBM3" s="37"/>
      <c r="MBN3" s="37"/>
      <c r="MBO3" s="37"/>
      <c r="MBP3" s="37"/>
      <c r="MBQ3" s="37"/>
      <c r="MBR3" s="37"/>
      <c r="MBS3" s="37"/>
      <c r="MBT3" s="37"/>
      <c r="MBU3" s="37"/>
      <c r="MBV3" s="37"/>
      <c r="MBW3" s="37"/>
      <c r="MBX3" s="37"/>
      <c r="MBY3" s="37"/>
      <c r="MBZ3" s="37"/>
      <c r="MCA3" s="37"/>
      <c r="MCB3" s="37"/>
      <c r="MCC3" s="37"/>
      <c r="MCD3" s="37"/>
      <c r="MCE3" s="37"/>
      <c r="MCF3" s="37"/>
      <c r="MCG3" s="37"/>
      <c r="MCH3" s="37"/>
      <c r="MCI3" s="37"/>
      <c r="MCJ3" s="37"/>
      <c r="MCK3" s="37"/>
      <c r="MCL3" s="37"/>
      <c r="MCM3" s="37"/>
      <c r="MCN3" s="37"/>
      <c r="MCO3" s="37"/>
      <c r="MCP3" s="37"/>
      <c r="MCQ3" s="37"/>
      <c r="MCR3" s="37"/>
      <c r="MCS3" s="37"/>
      <c r="MCT3" s="37"/>
      <c r="MCU3" s="37"/>
      <c r="MCV3" s="37"/>
      <c r="MCW3" s="37"/>
      <c r="MCX3" s="37"/>
      <c r="MCY3" s="37"/>
      <c r="MCZ3" s="37"/>
      <c r="MDA3" s="37"/>
      <c r="MDB3" s="37"/>
      <c r="MDC3" s="37"/>
      <c r="MDD3" s="37"/>
      <c r="MDE3" s="37"/>
      <c r="MDF3" s="37"/>
      <c r="MDG3" s="37"/>
      <c r="MDH3" s="37"/>
      <c r="MDI3" s="37"/>
      <c r="MDJ3" s="37"/>
      <c r="MDK3" s="37"/>
      <c r="MDL3" s="37"/>
      <c r="MDM3" s="37"/>
      <c r="MDN3" s="37"/>
      <c r="MDO3" s="37"/>
      <c r="MDP3" s="37"/>
      <c r="MDQ3" s="37"/>
      <c r="MDR3" s="37"/>
      <c r="MDS3" s="37"/>
      <c r="MDT3" s="37"/>
      <c r="MDU3" s="37"/>
      <c r="MDV3" s="37"/>
      <c r="MDW3" s="37"/>
      <c r="MDX3" s="37"/>
      <c r="MDY3" s="37"/>
      <c r="MDZ3" s="37"/>
      <c r="MEA3" s="37"/>
      <c r="MEB3" s="37"/>
      <c r="MEC3" s="37"/>
      <c r="MED3" s="37"/>
      <c r="MEE3" s="37"/>
      <c r="MEF3" s="37"/>
      <c r="MEG3" s="37"/>
      <c r="MEH3" s="37"/>
      <c r="MEI3" s="37"/>
      <c r="MEJ3" s="37"/>
      <c r="MEK3" s="37"/>
      <c r="MEL3" s="37"/>
      <c r="MEM3" s="37"/>
      <c r="MEN3" s="37"/>
      <c r="MEO3" s="37"/>
      <c r="MEP3" s="37"/>
      <c r="MEQ3" s="37"/>
      <c r="MER3" s="37"/>
      <c r="MES3" s="37"/>
      <c r="MET3" s="37"/>
      <c r="MEU3" s="37"/>
      <c r="MEV3" s="37"/>
      <c r="MEW3" s="37"/>
      <c r="MEX3" s="37"/>
      <c r="MEY3" s="37"/>
      <c r="MEZ3" s="37"/>
      <c r="MFA3" s="37"/>
      <c r="MFB3" s="37"/>
      <c r="MFC3" s="37"/>
      <c r="MFD3" s="37"/>
      <c r="MFE3" s="37"/>
      <c r="MFF3" s="37"/>
      <c r="MFG3" s="37"/>
      <c r="MFH3" s="37"/>
      <c r="MFI3" s="37"/>
      <c r="MFJ3" s="37"/>
      <c r="MFK3" s="37"/>
      <c r="MFL3" s="37"/>
      <c r="MFM3" s="37"/>
      <c r="MFN3" s="37"/>
      <c r="MFO3" s="37"/>
      <c r="MFP3" s="37"/>
      <c r="MFQ3" s="37"/>
      <c r="MFR3" s="37"/>
      <c r="MFS3" s="37"/>
      <c r="MFT3" s="37"/>
      <c r="MFU3" s="37"/>
      <c r="MFV3" s="37"/>
      <c r="MFW3" s="37"/>
      <c r="MFX3" s="37"/>
      <c r="MFY3" s="37"/>
      <c r="MFZ3" s="37"/>
      <c r="MGA3" s="37"/>
      <c r="MGB3" s="37"/>
      <c r="MGC3" s="37"/>
      <c r="MGD3" s="37"/>
      <c r="MGE3" s="37"/>
      <c r="MGF3" s="37"/>
      <c r="MGG3" s="37"/>
      <c r="MGH3" s="37"/>
      <c r="MGI3" s="37"/>
      <c r="MGJ3" s="37"/>
      <c r="MGK3" s="37"/>
      <c r="MGL3" s="37"/>
      <c r="MGM3" s="37"/>
      <c r="MGN3" s="37"/>
      <c r="MGO3" s="37"/>
      <c r="MGP3" s="37"/>
      <c r="MGQ3" s="37"/>
      <c r="MGR3" s="37"/>
      <c r="MGS3" s="37"/>
      <c r="MGT3" s="37"/>
      <c r="MGU3" s="37"/>
      <c r="MGV3" s="37"/>
      <c r="MGW3" s="37"/>
      <c r="MGX3" s="37"/>
      <c r="MGY3" s="37"/>
      <c r="MGZ3" s="37"/>
      <c r="MHA3" s="37"/>
      <c r="MHB3" s="37"/>
      <c r="MHC3" s="37"/>
      <c r="MHD3" s="37"/>
      <c r="MHE3" s="37"/>
      <c r="MHF3" s="37"/>
      <c r="MHG3" s="37"/>
      <c r="MHH3" s="37"/>
      <c r="MHI3" s="37"/>
      <c r="MHJ3" s="37"/>
      <c r="MHK3" s="37"/>
      <c r="MHL3" s="37"/>
      <c r="MHM3" s="37"/>
      <c r="MHN3" s="37"/>
      <c r="MHO3" s="37"/>
      <c r="MHP3" s="37"/>
      <c r="MHQ3" s="37"/>
      <c r="MHR3" s="37"/>
      <c r="MHS3" s="37"/>
      <c r="MHT3" s="37"/>
      <c r="MHU3" s="37"/>
      <c r="MHV3" s="37"/>
      <c r="MHW3" s="37"/>
      <c r="MHX3" s="37"/>
      <c r="MHY3" s="37"/>
      <c r="MHZ3" s="37"/>
      <c r="MIA3" s="37"/>
      <c r="MIB3" s="37"/>
      <c r="MIC3" s="37"/>
      <c r="MID3" s="37"/>
      <c r="MIE3" s="37"/>
      <c r="MIF3" s="37"/>
      <c r="MIG3" s="37"/>
      <c r="MIH3" s="37"/>
      <c r="MII3" s="37"/>
      <c r="MIJ3" s="37"/>
      <c r="MIK3" s="37"/>
      <c r="MIL3" s="37"/>
      <c r="MIM3" s="37"/>
      <c r="MIN3" s="37"/>
      <c r="MIO3" s="37"/>
      <c r="MIP3" s="37"/>
      <c r="MIQ3" s="37"/>
      <c r="MIR3" s="37"/>
      <c r="MIS3" s="37"/>
      <c r="MIT3" s="37"/>
      <c r="MIU3" s="37"/>
      <c r="MIV3" s="37"/>
      <c r="MIW3" s="37"/>
      <c r="MIX3" s="37"/>
      <c r="MIY3" s="37"/>
      <c r="MIZ3" s="37"/>
      <c r="MJA3" s="37"/>
      <c r="MJB3" s="37"/>
      <c r="MJC3" s="37"/>
      <c r="MJD3" s="37"/>
      <c r="MJE3" s="37"/>
      <c r="MJF3" s="37"/>
      <c r="MJG3" s="37"/>
      <c r="MJH3" s="37"/>
      <c r="MJI3" s="37"/>
      <c r="MJJ3" s="37"/>
      <c r="MJK3" s="37"/>
      <c r="MJL3" s="37"/>
      <c r="MJM3" s="37"/>
      <c r="MJN3" s="37"/>
      <c r="MJO3" s="37"/>
      <c r="MJP3" s="37"/>
      <c r="MJQ3" s="37"/>
      <c r="MJR3" s="37"/>
      <c r="MJS3" s="37"/>
      <c r="MJT3" s="37"/>
      <c r="MJU3" s="37"/>
      <c r="MJV3" s="37"/>
      <c r="MJW3" s="37"/>
      <c r="MJX3" s="37"/>
      <c r="MJY3" s="37"/>
      <c r="MJZ3" s="37"/>
      <c r="MKA3" s="37"/>
      <c r="MKB3" s="37"/>
      <c r="MKC3" s="37"/>
      <c r="MKD3" s="37"/>
      <c r="MKE3" s="37"/>
      <c r="MKF3" s="37"/>
      <c r="MKG3" s="37"/>
      <c r="MKH3" s="37"/>
      <c r="MKI3" s="37"/>
      <c r="MKJ3" s="37"/>
      <c r="MKK3" s="37"/>
      <c r="MKL3" s="37"/>
      <c r="MKM3" s="37"/>
      <c r="MKN3" s="37"/>
      <c r="MKO3" s="37"/>
      <c r="MKP3" s="37"/>
      <c r="MKQ3" s="37"/>
      <c r="MKR3" s="37"/>
      <c r="MKS3" s="37"/>
      <c r="MKT3" s="37"/>
      <c r="MKU3" s="37"/>
      <c r="MKV3" s="37"/>
      <c r="MKW3" s="37"/>
      <c r="MKX3" s="37"/>
      <c r="MKY3" s="37"/>
      <c r="MKZ3" s="37"/>
      <c r="MLA3" s="37"/>
      <c r="MLB3" s="37"/>
      <c r="MLC3" s="37"/>
      <c r="MLD3" s="37"/>
      <c r="MLE3" s="37"/>
      <c r="MLF3" s="37"/>
      <c r="MLG3" s="37"/>
      <c r="MLH3" s="37"/>
      <c r="MLI3" s="37"/>
      <c r="MLJ3" s="37"/>
      <c r="MLK3" s="37"/>
      <c r="MLL3" s="37"/>
      <c r="MLM3" s="37"/>
      <c r="MLN3" s="37"/>
      <c r="MLO3" s="37"/>
      <c r="MLP3" s="37"/>
      <c r="MLQ3" s="37"/>
      <c r="MLR3" s="37"/>
      <c r="MLS3" s="37"/>
      <c r="MLT3" s="37"/>
      <c r="MLU3" s="37"/>
      <c r="MLV3" s="37"/>
      <c r="MLW3" s="37"/>
      <c r="MLX3" s="37"/>
      <c r="MLY3" s="37"/>
      <c r="MLZ3" s="37"/>
      <c r="MMA3" s="37"/>
      <c r="MMB3" s="37"/>
      <c r="MMC3" s="37"/>
      <c r="MMD3" s="37"/>
      <c r="MME3" s="37"/>
      <c r="MMF3" s="37"/>
      <c r="MMG3" s="37"/>
      <c r="MMH3" s="37"/>
      <c r="MMI3" s="37"/>
      <c r="MMJ3" s="37"/>
      <c r="MMK3" s="37"/>
      <c r="MML3" s="37"/>
      <c r="MMM3" s="37"/>
      <c r="MMN3" s="37"/>
      <c r="MMO3" s="37"/>
      <c r="MMP3" s="37"/>
      <c r="MMQ3" s="37"/>
      <c r="MMR3" s="37"/>
      <c r="MMS3" s="37"/>
      <c r="MMT3" s="37"/>
      <c r="MMU3" s="37"/>
      <c r="MMV3" s="37"/>
      <c r="MMW3" s="37"/>
      <c r="MMX3" s="37"/>
      <c r="MMY3" s="37"/>
      <c r="MMZ3" s="37"/>
      <c r="MNA3" s="37"/>
      <c r="MNB3" s="37"/>
      <c r="MNC3" s="37"/>
      <c r="MND3" s="37"/>
      <c r="MNE3" s="37"/>
      <c r="MNF3" s="37"/>
      <c r="MNG3" s="37"/>
      <c r="MNH3" s="37"/>
      <c r="MNI3" s="37"/>
      <c r="MNJ3" s="37"/>
      <c r="MNK3" s="37"/>
      <c r="MNL3" s="37"/>
      <c r="MNM3" s="37"/>
      <c r="MNN3" s="37"/>
      <c r="MNO3" s="37"/>
      <c r="MNP3" s="37"/>
      <c r="MNQ3" s="37"/>
      <c r="MNR3" s="37"/>
      <c r="MNS3" s="37"/>
      <c r="MNT3" s="37"/>
      <c r="MNU3" s="37"/>
      <c r="MNV3" s="37"/>
      <c r="MNW3" s="37"/>
      <c r="MNX3" s="37"/>
      <c r="MNY3" s="37"/>
      <c r="MNZ3" s="37"/>
      <c r="MOA3" s="37"/>
      <c r="MOB3" s="37"/>
      <c r="MOC3" s="37"/>
      <c r="MOD3" s="37"/>
      <c r="MOE3" s="37"/>
      <c r="MOF3" s="37"/>
      <c r="MOG3" s="37"/>
      <c r="MOH3" s="37"/>
      <c r="MOI3" s="37"/>
      <c r="MOJ3" s="37"/>
      <c r="MOK3" s="37"/>
      <c r="MOL3" s="37"/>
      <c r="MOM3" s="37"/>
      <c r="MON3" s="37"/>
      <c r="MOO3" s="37"/>
      <c r="MOP3" s="37"/>
      <c r="MOQ3" s="37"/>
      <c r="MOR3" s="37"/>
      <c r="MOS3" s="37"/>
      <c r="MOT3" s="37"/>
      <c r="MOU3" s="37"/>
      <c r="MOV3" s="37"/>
      <c r="MOW3" s="37"/>
      <c r="MOX3" s="37"/>
      <c r="MOY3" s="37"/>
      <c r="MOZ3" s="37"/>
      <c r="MPA3" s="37"/>
      <c r="MPB3" s="37"/>
      <c r="MPC3" s="37"/>
      <c r="MPD3" s="37"/>
      <c r="MPE3" s="37"/>
      <c r="MPF3" s="37"/>
      <c r="MPG3" s="37"/>
      <c r="MPH3" s="37"/>
      <c r="MPI3" s="37"/>
      <c r="MPJ3" s="37"/>
      <c r="MPK3" s="37"/>
      <c r="MPL3" s="37"/>
      <c r="MPM3" s="37"/>
      <c r="MPN3" s="37"/>
      <c r="MPO3" s="37"/>
      <c r="MPP3" s="37"/>
      <c r="MPQ3" s="37"/>
      <c r="MPR3" s="37"/>
      <c r="MPS3" s="37"/>
      <c r="MPT3" s="37"/>
      <c r="MPU3" s="37"/>
      <c r="MPV3" s="37"/>
      <c r="MPW3" s="37"/>
      <c r="MPX3" s="37"/>
      <c r="MPY3" s="37"/>
      <c r="MPZ3" s="37"/>
      <c r="MQA3" s="37"/>
      <c r="MQB3" s="37"/>
      <c r="MQC3" s="37"/>
      <c r="MQD3" s="37"/>
      <c r="MQE3" s="37"/>
      <c r="MQF3" s="37"/>
      <c r="MQG3" s="37"/>
      <c r="MQH3" s="37"/>
      <c r="MQI3" s="37"/>
      <c r="MQJ3" s="37"/>
      <c r="MQK3" s="37"/>
      <c r="MQL3" s="37"/>
      <c r="MQM3" s="37"/>
      <c r="MQN3" s="37"/>
      <c r="MQO3" s="37"/>
      <c r="MQP3" s="37"/>
      <c r="MQQ3" s="37"/>
      <c r="MQR3" s="37"/>
      <c r="MQS3" s="37"/>
      <c r="MQT3" s="37"/>
      <c r="MQU3" s="37"/>
      <c r="MQV3" s="37"/>
      <c r="MQW3" s="37"/>
      <c r="MQX3" s="37"/>
      <c r="MQY3" s="37"/>
      <c r="MQZ3" s="37"/>
      <c r="MRA3" s="37"/>
      <c r="MRB3" s="37"/>
      <c r="MRC3" s="37"/>
      <c r="MRD3" s="37"/>
      <c r="MRE3" s="37"/>
      <c r="MRF3" s="37"/>
      <c r="MRG3" s="37"/>
      <c r="MRH3" s="37"/>
      <c r="MRI3" s="37"/>
      <c r="MRJ3" s="37"/>
      <c r="MRK3" s="37"/>
      <c r="MRL3" s="37"/>
      <c r="MRM3" s="37"/>
      <c r="MRN3" s="37"/>
      <c r="MRO3" s="37"/>
      <c r="MRP3" s="37"/>
      <c r="MRQ3" s="37"/>
      <c r="MRR3" s="37"/>
      <c r="MRS3" s="37"/>
      <c r="MRT3" s="37"/>
      <c r="MRU3" s="37"/>
      <c r="MRV3" s="37"/>
      <c r="MRW3" s="37"/>
      <c r="MRX3" s="37"/>
      <c r="MRY3" s="37"/>
      <c r="MRZ3" s="37"/>
      <c r="MSA3" s="37"/>
      <c r="MSB3" s="37"/>
      <c r="MSC3" s="37"/>
      <c r="MSD3" s="37"/>
      <c r="MSE3" s="37"/>
      <c r="MSF3" s="37"/>
      <c r="MSG3" s="37"/>
      <c r="MSH3" s="37"/>
      <c r="MSI3" s="37"/>
      <c r="MSJ3" s="37"/>
      <c r="MSK3" s="37"/>
      <c r="MSL3" s="37"/>
      <c r="MSM3" s="37"/>
      <c r="MSN3" s="37"/>
      <c r="MSO3" s="37"/>
      <c r="MSP3" s="37"/>
      <c r="MSQ3" s="37"/>
      <c r="MSR3" s="37"/>
      <c r="MSS3" s="37"/>
      <c r="MST3" s="37"/>
      <c r="MSU3" s="37"/>
      <c r="MSV3" s="37"/>
      <c r="MSW3" s="37"/>
      <c r="MSX3" s="37"/>
      <c r="MSY3" s="37"/>
      <c r="MSZ3" s="37"/>
      <c r="MTA3" s="37"/>
      <c r="MTB3" s="37"/>
      <c r="MTC3" s="37"/>
      <c r="MTD3" s="37"/>
      <c r="MTE3" s="37"/>
      <c r="MTF3" s="37"/>
      <c r="MTG3" s="37"/>
      <c r="MTH3" s="37"/>
      <c r="MTI3" s="37"/>
      <c r="MTJ3" s="37"/>
      <c r="MTK3" s="37"/>
      <c r="MTL3" s="37"/>
      <c r="MTM3" s="37"/>
      <c r="MTN3" s="37"/>
      <c r="MTO3" s="37"/>
      <c r="MTP3" s="37"/>
      <c r="MTQ3" s="37"/>
      <c r="MTR3" s="37"/>
      <c r="MTS3" s="37"/>
      <c r="MTT3" s="37"/>
      <c r="MTU3" s="37"/>
      <c r="MTV3" s="37"/>
      <c r="MTW3" s="37"/>
      <c r="MTX3" s="37"/>
      <c r="MTY3" s="37"/>
      <c r="MTZ3" s="37"/>
      <c r="MUA3" s="37"/>
      <c r="MUB3" s="37"/>
      <c r="MUC3" s="37"/>
      <c r="MUD3" s="37"/>
      <c r="MUE3" s="37"/>
      <c r="MUF3" s="37"/>
      <c r="MUG3" s="37"/>
      <c r="MUH3" s="37"/>
      <c r="MUI3" s="37"/>
      <c r="MUJ3" s="37"/>
      <c r="MUK3" s="37"/>
      <c r="MUL3" s="37"/>
      <c r="MUM3" s="37"/>
      <c r="MUN3" s="37"/>
      <c r="MUO3" s="37"/>
      <c r="MUP3" s="37"/>
      <c r="MUQ3" s="37"/>
      <c r="MUR3" s="37"/>
      <c r="MUS3" s="37"/>
      <c r="MUT3" s="37"/>
      <c r="MUU3" s="37"/>
      <c r="MUV3" s="37"/>
      <c r="MUW3" s="37"/>
      <c r="MUX3" s="37"/>
      <c r="MUY3" s="37"/>
      <c r="MUZ3" s="37"/>
      <c r="MVA3" s="37"/>
      <c r="MVB3" s="37"/>
      <c r="MVC3" s="37"/>
      <c r="MVD3" s="37"/>
      <c r="MVE3" s="37"/>
      <c r="MVF3" s="37"/>
      <c r="MVG3" s="37"/>
      <c r="MVH3" s="37"/>
      <c r="MVI3" s="37"/>
      <c r="MVJ3" s="37"/>
      <c r="MVK3" s="37"/>
      <c r="MVL3" s="37"/>
      <c r="MVM3" s="37"/>
      <c r="MVN3" s="37"/>
      <c r="MVO3" s="37"/>
      <c r="MVP3" s="37"/>
      <c r="MVQ3" s="37"/>
      <c r="MVR3" s="37"/>
      <c r="MVS3" s="37"/>
      <c r="MVT3" s="37"/>
      <c r="MVU3" s="37"/>
      <c r="MVV3" s="37"/>
      <c r="MVW3" s="37"/>
      <c r="MVX3" s="37"/>
      <c r="MVY3" s="37"/>
      <c r="MVZ3" s="37"/>
      <c r="MWA3" s="37"/>
      <c r="MWB3" s="37"/>
      <c r="MWC3" s="37"/>
      <c r="MWD3" s="37"/>
      <c r="MWE3" s="37"/>
      <c r="MWF3" s="37"/>
      <c r="MWG3" s="37"/>
      <c r="MWH3" s="37"/>
      <c r="MWI3" s="37"/>
      <c r="MWJ3" s="37"/>
      <c r="MWK3" s="37"/>
      <c r="MWL3" s="37"/>
      <c r="MWM3" s="37"/>
      <c r="MWN3" s="37"/>
      <c r="MWO3" s="37"/>
      <c r="MWP3" s="37"/>
      <c r="MWQ3" s="37"/>
      <c r="MWR3" s="37"/>
      <c r="MWS3" s="37"/>
      <c r="MWT3" s="37"/>
      <c r="MWU3" s="37"/>
      <c r="MWV3" s="37"/>
      <c r="MWW3" s="37"/>
      <c r="MWX3" s="37"/>
      <c r="MWY3" s="37"/>
      <c r="MWZ3" s="37"/>
      <c r="MXA3" s="37"/>
      <c r="MXB3" s="37"/>
      <c r="MXC3" s="37"/>
      <c r="MXD3" s="37"/>
      <c r="MXE3" s="37"/>
      <c r="MXF3" s="37"/>
      <c r="MXG3" s="37"/>
      <c r="MXH3" s="37"/>
      <c r="MXI3" s="37"/>
      <c r="MXJ3" s="37"/>
      <c r="MXK3" s="37"/>
      <c r="MXL3" s="37"/>
      <c r="MXM3" s="37"/>
      <c r="MXN3" s="37"/>
      <c r="MXO3" s="37"/>
      <c r="MXP3" s="37"/>
      <c r="MXQ3" s="37"/>
      <c r="MXR3" s="37"/>
      <c r="MXS3" s="37"/>
      <c r="MXT3" s="37"/>
      <c r="MXU3" s="37"/>
      <c r="MXV3" s="37"/>
      <c r="MXW3" s="37"/>
      <c r="MXX3" s="37"/>
      <c r="MXY3" s="37"/>
      <c r="MXZ3" s="37"/>
      <c r="MYA3" s="37"/>
      <c r="MYB3" s="37"/>
      <c r="MYC3" s="37"/>
      <c r="MYD3" s="37"/>
      <c r="MYE3" s="37"/>
      <c r="MYF3" s="37"/>
      <c r="MYG3" s="37"/>
      <c r="MYH3" s="37"/>
      <c r="MYI3" s="37"/>
      <c r="MYJ3" s="37"/>
      <c r="MYK3" s="37"/>
      <c r="MYL3" s="37"/>
      <c r="MYM3" s="37"/>
      <c r="MYN3" s="37"/>
      <c r="MYO3" s="37"/>
      <c r="MYP3" s="37"/>
      <c r="MYQ3" s="37"/>
      <c r="MYR3" s="37"/>
      <c r="MYS3" s="37"/>
      <c r="MYT3" s="37"/>
      <c r="MYU3" s="37"/>
      <c r="MYV3" s="37"/>
      <c r="MYW3" s="37"/>
      <c r="MYX3" s="37"/>
      <c r="MYY3" s="37"/>
      <c r="MYZ3" s="37"/>
      <c r="MZA3" s="37"/>
      <c r="MZB3" s="37"/>
      <c r="MZC3" s="37"/>
      <c r="MZD3" s="37"/>
      <c r="MZE3" s="37"/>
      <c r="MZF3" s="37"/>
      <c r="MZG3" s="37"/>
      <c r="MZH3" s="37"/>
      <c r="MZI3" s="37"/>
      <c r="MZJ3" s="37"/>
      <c r="MZK3" s="37"/>
      <c r="MZL3" s="37"/>
      <c r="MZM3" s="37"/>
      <c r="MZN3" s="37"/>
      <c r="MZO3" s="37"/>
      <c r="MZP3" s="37"/>
      <c r="MZQ3" s="37"/>
      <c r="MZR3" s="37"/>
      <c r="MZS3" s="37"/>
      <c r="MZT3" s="37"/>
      <c r="MZU3" s="37"/>
      <c r="MZV3" s="37"/>
      <c r="MZW3" s="37"/>
      <c r="MZX3" s="37"/>
      <c r="MZY3" s="37"/>
      <c r="MZZ3" s="37"/>
      <c r="NAA3" s="37"/>
      <c r="NAB3" s="37"/>
      <c r="NAC3" s="37"/>
      <c r="NAD3" s="37"/>
      <c r="NAE3" s="37"/>
      <c r="NAF3" s="37"/>
      <c r="NAG3" s="37"/>
      <c r="NAH3" s="37"/>
      <c r="NAI3" s="37"/>
      <c r="NAJ3" s="37"/>
      <c r="NAK3" s="37"/>
      <c r="NAL3" s="37"/>
      <c r="NAM3" s="37"/>
      <c r="NAN3" s="37"/>
      <c r="NAO3" s="37"/>
      <c r="NAP3" s="37"/>
      <c r="NAQ3" s="37"/>
      <c r="NAR3" s="37"/>
      <c r="NAS3" s="37"/>
      <c r="NAT3" s="37"/>
      <c r="NAU3" s="37"/>
      <c r="NAV3" s="37"/>
      <c r="NAW3" s="37"/>
      <c r="NAX3" s="37"/>
      <c r="NAY3" s="37"/>
      <c r="NAZ3" s="37"/>
      <c r="NBA3" s="37"/>
      <c r="NBB3" s="37"/>
      <c r="NBC3" s="37"/>
      <c r="NBD3" s="37"/>
      <c r="NBE3" s="37"/>
      <c r="NBF3" s="37"/>
      <c r="NBG3" s="37"/>
      <c r="NBH3" s="37"/>
      <c r="NBI3" s="37"/>
      <c r="NBJ3" s="37"/>
      <c r="NBK3" s="37"/>
      <c r="NBL3" s="37"/>
      <c r="NBM3" s="37"/>
      <c r="NBN3" s="37"/>
      <c r="NBO3" s="37"/>
      <c r="NBP3" s="37"/>
      <c r="NBQ3" s="37"/>
      <c r="NBR3" s="37"/>
      <c r="NBS3" s="37"/>
      <c r="NBT3" s="37"/>
      <c r="NBU3" s="37"/>
      <c r="NBV3" s="37"/>
      <c r="NBW3" s="37"/>
      <c r="NBX3" s="37"/>
      <c r="NBY3" s="37"/>
      <c r="NBZ3" s="37"/>
      <c r="NCA3" s="37"/>
      <c r="NCB3" s="37"/>
      <c r="NCC3" s="37"/>
      <c r="NCD3" s="37"/>
      <c r="NCE3" s="37"/>
      <c r="NCF3" s="37"/>
      <c r="NCG3" s="37"/>
      <c r="NCH3" s="37"/>
      <c r="NCI3" s="37"/>
      <c r="NCJ3" s="37"/>
      <c r="NCK3" s="37"/>
      <c r="NCL3" s="37"/>
      <c r="NCM3" s="37"/>
      <c r="NCN3" s="37"/>
      <c r="NCO3" s="37"/>
      <c r="NCP3" s="37"/>
      <c r="NCQ3" s="37"/>
      <c r="NCR3" s="37"/>
      <c r="NCS3" s="37"/>
      <c r="NCT3" s="37"/>
      <c r="NCU3" s="37"/>
      <c r="NCV3" s="37"/>
      <c r="NCW3" s="37"/>
      <c r="NCX3" s="37"/>
      <c r="NCY3" s="37"/>
      <c r="NCZ3" s="37"/>
      <c r="NDA3" s="37"/>
      <c r="NDB3" s="37"/>
      <c r="NDC3" s="37"/>
      <c r="NDD3" s="37"/>
      <c r="NDE3" s="37"/>
      <c r="NDF3" s="37"/>
      <c r="NDG3" s="37"/>
      <c r="NDH3" s="37"/>
      <c r="NDI3" s="37"/>
      <c r="NDJ3" s="37"/>
      <c r="NDK3" s="37"/>
      <c r="NDL3" s="37"/>
      <c r="NDM3" s="37"/>
      <c r="NDN3" s="37"/>
      <c r="NDO3" s="37"/>
      <c r="NDP3" s="37"/>
      <c r="NDQ3" s="37"/>
      <c r="NDR3" s="37"/>
      <c r="NDS3" s="37"/>
      <c r="NDT3" s="37"/>
      <c r="NDU3" s="37"/>
      <c r="NDV3" s="37"/>
      <c r="NDW3" s="37"/>
      <c r="NDX3" s="37"/>
      <c r="NDY3" s="37"/>
      <c r="NDZ3" s="37"/>
      <c r="NEA3" s="37"/>
      <c r="NEB3" s="37"/>
      <c r="NEC3" s="37"/>
      <c r="NED3" s="37"/>
      <c r="NEE3" s="37"/>
      <c r="NEF3" s="37"/>
      <c r="NEG3" s="37"/>
      <c r="NEH3" s="37"/>
      <c r="NEI3" s="37"/>
      <c r="NEJ3" s="37"/>
      <c r="NEK3" s="37"/>
      <c r="NEL3" s="37"/>
      <c r="NEM3" s="37"/>
      <c r="NEN3" s="37"/>
      <c r="NEO3" s="37"/>
      <c r="NEP3" s="37"/>
      <c r="NEQ3" s="37"/>
      <c r="NER3" s="37"/>
      <c r="NES3" s="37"/>
      <c r="NET3" s="37"/>
      <c r="NEU3" s="37"/>
      <c r="NEV3" s="37"/>
      <c r="NEW3" s="37"/>
      <c r="NEX3" s="37"/>
      <c r="NEY3" s="37"/>
      <c r="NEZ3" s="37"/>
      <c r="NFA3" s="37"/>
      <c r="NFB3" s="37"/>
      <c r="NFC3" s="37"/>
      <c r="NFD3" s="37"/>
      <c r="NFE3" s="37"/>
      <c r="NFF3" s="37"/>
      <c r="NFG3" s="37"/>
      <c r="NFH3" s="37"/>
      <c r="NFI3" s="37"/>
      <c r="NFJ3" s="37"/>
      <c r="NFK3" s="37"/>
      <c r="NFL3" s="37"/>
      <c r="NFM3" s="37"/>
      <c r="NFN3" s="37"/>
      <c r="NFO3" s="37"/>
      <c r="NFP3" s="37"/>
      <c r="NFQ3" s="37"/>
      <c r="NFR3" s="37"/>
      <c r="NFS3" s="37"/>
      <c r="NFT3" s="37"/>
      <c r="NFU3" s="37"/>
      <c r="NFV3" s="37"/>
      <c r="NFW3" s="37"/>
      <c r="NFX3" s="37"/>
      <c r="NFY3" s="37"/>
      <c r="NFZ3" s="37"/>
      <c r="NGA3" s="37"/>
      <c r="NGB3" s="37"/>
      <c r="NGC3" s="37"/>
      <c r="NGD3" s="37"/>
      <c r="NGE3" s="37"/>
      <c r="NGF3" s="37"/>
      <c r="NGG3" s="37"/>
      <c r="NGH3" s="37"/>
      <c r="NGI3" s="37"/>
      <c r="NGJ3" s="37"/>
      <c r="NGK3" s="37"/>
      <c r="NGL3" s="37"/>
      <c r="NGM3" s="37"/>
      <c r="NGN3" s="37"/>
      <c r="NGO3" s="37"/>
      <c r="NGP3" s="37"/>
      <c r="NGQ3" s="37"/>
      <c r="NGR3" s="37"/>
      <c r="NGS3" s="37"/>
      <c r="NGT3" s="37"/>
      <c r="NGU3" s="37"/>
      <c r="NGV3" s="37"/>
      <c r="NGW3" s="37"/>
      <c r="NGX3" s="37"/>
      <c r="NGY3" s="37"/>
      <c r="NGZ3" s="37"/>
      <c r="NHA3" s="37"/>
      <c r="NHB3" s="37"/>
      <c r="NHC3" s="37"/>
      <c r="NHD3" s="37"/>
      <c r="NHE3" s="37"/>
      <c r="NHF3" s="37"/>
      <c r="NHG3" s="37"/>
      <c r="NHH3" s="37"/>
      <c r="NHI3" s="37"/>
      <c r="NHJ3" s="37"/>
      <c r="NHK3" s="37"/>
      <c r="NHL3" s="37"/>
      <c r="NHM3" s="37"/>
      <c r="NHN3" s="37"/>
      <c r="NHO3" s="37"/>
      <c r="NHP3" s="37"/>
      <c r="NHQ3" s="37"/>
      <c r="NHR3" s="37"/>
      <c r="NHS3" s="37"/>
      <c r="NHT3" s="37"/>
      <c r="NHU3" s="37"/>
      <c r="NHV3" s="37"/>
      <c r="NHW3" s="37"/>
      <c r="NHX3" s="37"/>
      <c r="NHY3" s="37"/>
      <c r="NHZ3" s="37"/>
      <c r="NIA3" s="37"/>
      <c r="NIB3" s="37"/>
      <c r="NIC3" s="37"/>
      <c r="NID3" s="37"/>
      <c r="NIE3" s="37"/>
      <c r="NIF3" s="37"/>
      <c r="NIG3" s="37"/>
      <c r="NIH3" s="37"/>
      <c r="NII3" s="37"/>
      <c r="NIJ3" s="37"/>
      <c r="NIK3" s="37"/>
      <c r="NIL3" s="37"/>
      <c r="NIM3" s="37"/>
      <c r="NIN3" s="37"/>
      <c r="NIO3" s="37"/>
      <c r="NIP3" s="37"/>
      <c r="NIQ3" s="37"/>
      <c r="NIR3" s="37"/>
      <c r="NIS3" s="37"/>
      <c r="NIT3" s="37"/>
      <c r="NIU3" s="37"/>
      <c r="NIV3" s="37"/>
      <c r="NIW3" s="37"/>
      <c r="NIX3" s="37"/>
      <c r="NIY3" s="37"/>
      <c r="NIZ3" s="37"/>
      <c r="NJA3" s="37"/>
      <c r="NJB3" s="37"/>
      <c r="NJC3" s="37"/>
      <c r="NJD3" s="37"/>
      <c r="NJE3" s="37"/>
      <c r="NJF3" s="37"/>
      <c r="NJG3" s="37"/>
      <c r="NJH3" s="37"/>
      <c r="NJI3" s="37"/>
      <c r="NJJ3" s="37"/>
      <c r="NJK3" s="37"/>
      <c r="NJL3" s="37"/>
      <c r="NJM3" s="37"/>
      <c r="NJN3" s="37"/>
      <c r="NJO3" s="37"/>
      <c r="NJP3" s="37"/>
      <c r="NJQ3" s="37"/>
      <c r="NJR3" s="37"/>
      <c r="NJS3" s="37"/>
      <c r="NJT3" s="37"/>
      <c r="NJU3" s="37"/>
      <c r="NJV3" s="37"/>
      <c r="NJW3" s="37"/>
      <c r="NJX3" s="37"/>
      <c r="NJY3" s="37"/>
      <c r="NJZ3" s="37"/>
      <c r="NKA3" s="37"/>
      <c r="NKB3" s="37"/>
      <c r="NKC3" s="37"/>
      <c r="NKD3" s="37"/>
      <c r="NKE3" s="37"/>
      <c r="NKF3" s="37"/>
      <c r="NKG3" s="37"/>
      <c r="NKH3" s="37"/>
      <c r="NKI3" s="37"/>
      <c r="NKJ3" s="37"/>
      <c r="NKK3" s="37"/>
      <c r="NKL3" s="37"/>
      <c r="NKM3" s="37"/>
      <c r="NKN3" s="37"/>
      <c r="NKO3" s="37"/>
      <c r="NKP3" s="37"/>
      <c r="NKQ3" s="37"/>
      <c r="NKR3" s="37"/>
      <c r="NKS3" s="37"/>
      <c r="NKT3" s="37"/>
      <c r="NKU3" s="37"/>
      <c r="NKV3" s="37"/>
      <c r="NKW3" s="37"/>
      <c r="NKX3" s="37"/>
      <c r="NKY3" s="37"/>
      <c r="NKZ3" s="37"/>
      <c r="NLA3" s="37"/>
      <c r="NLB3" s="37"/>
      <c r="NLC3" s="37"/>
      <c r="NLD3" s="37"/>
      <c r="NLE3" s="37"/>
      <c r="NLF3" s="37"/>
      <c r="NLG3" s="37"/>
      <c r="NLH3" s="37"/>
      <c r="NLI3" s="37"/>
      <c r="NLJ3" s="37"/>
      <c r="NLK3" s="37"/>
      <c r="NLL3" s="37"/>
      <c r="NLM3" s="37"/>
      <c r="NLN3" s="37"/>
      <c r="NLO3" s="37"/>
      <c r="NLP3" s="37"/>
      <c r="NLQ3" s="37"/>
      <c r="NLR3" s="37"/>
      <c r="NLS3" s="37"/>
      <c r="NLT3" s="37"/>
      <c r="NLU3" s="37"/>
      <c r="NLV3" s="37"/>
      <c r="NLW3" s="37"/>
      <c r="NLX3" s="37"/>
      <c r="NLY3" s="37"/>
      <c r="NLZ3" s="37"/>
      <c r="NMA3" s="37"/>
      <c r="NMB3" s="37"/>
      <c r="NMC3" s="37"/>
      <c r="NMD3" s="37"/>
      <c r="NME3" s="37"/>
      <c r="NMF3" s="37"/>
      <c r="NMG3" s="37"/>
      <c r="NMH3" s="37"/>
      <c r="NMI3" s="37"/>
      <c r="NMJ3" s="37"/>
      <c r="NMK3" s="37"/>
      <c r="NML3" s="37"/>
      <c r="NMM3" s="37"/>
      <c r="NMN3" s="37"/>
      <c r="NMO3" s="37"/>
      <c r="NMP3" s="37"/>
      <c r="NMQ3" s="37"/>
      <c r="NMR3" s="37"/>
      <c r="NMS3" s="37"/>
      <c r="NMT3" s="37"/>
      <c r="NMU3" s="37"/>
      <c r="NMV3" s="37"/>
      <c r="NMW3" s="37"/>
      <c r="NMX3" s="37"/>
      <c r="NMY3" s="37"/>
      <c r="NMZ3" s="37"/>
      <c r="NNA3" s="37"/>
      <c r="NNB3" s="37"/>
      <c r="NNC3" s="37"/>
      <c r="NND3" s="37"/>
      <c r="NNE3" s="37"/>
      <c r="NNF3" s="37"/>
      <c r="NNG3" s="37"/>
      <c r="NNH3" s="37"/>
      <c r="NNI3" s="37"/>
      <c r="NNJ3" s="37"/>
      <c r="NNK3" s="37"/>
      <c r="NNL3" s="37"/>
      <c r="NNM3" s="37"/>
      <c r="NNN3" s="37"/>
      <c r="NNO3" s="37"/>
      <c r="NNP3" s="37"/>
      <c r="NNQ3" s="37"/>
      <c r="NNR3" s="37"/>
      <c r="NNS3" s="37"/>
      <c r="NNT3" s="37"/>
      <c r="NNU3" s="37"/>
      <c r="NNV3" s="37"/>
      <c r="NNW3" s="37"/>
      <c r="NNX3" s="37"/>
      <c r="NNY3" s="37"/>
      <c r="NNZ3" s="37"/>
      <c r="NOA3" s="37"/>
      <c r="NOB3" s="37"/>
      <c r="NOC3" s="37"/>
      <c r="NOD3" s="37"/>
      <c r="NOE3" s="37"/>
      <c r="NOF3" s="37"/>
      <c r="NOG3" s="37"/>
      <c r="NOH3" s="37"/>
      <c r="NOI3" s="37"/>
      <c r="NOJ3" s="37"/>
      <c r="NOK3" s="37"/>
      <c r="NOL3" s="37"/>
      <c r="NOM3" s="37"/>
      <c r="NON3" s="37"/>
      <c r="NOO3" s="37"/>
      <c r="NOP3" s="37"/>
      <c r="NOQ3" s="37"/>
      <c r="NOR3" s="37"/>
      <c r="NOS3" s="37"/>
      <c r="NOT3" s="37"/>
      <c r="NOU3" s="37"/>
      <c r="NOV3" s="37"/>
      <c r="NOW3" s="37"/>
      <c r="NOX3" s="37"/>
      <c r="NOY3" s="37"/>
      <c r="NOZ3" s="37"/>
      <c r="NPA3" s="37"/>
      <c r="NPB3" s="37"/>
      <c r="NPC3" s="37"/>
      <c r="NPD3" s="37"/>
      <c r="NPE3" s="37"/>
      <c r="NPF3" s="37"/>
      <c r="NPG3" s="37"/>
      <c r="NPH3" s="37"/>
      <c r="NPI3" s="37"/>
      <c r="NPJ3" s="37"/>
      <c r="NPK3" s="37"/>
      <c r="NPL3" s="37"/>
      <c r="NPM3" s="37"/>
      <c r="NPN3" s="37"/>
      <c r="NPO3" s="37"/>
      <c r="NPP3" s="37"/>
      <c r="NPQ3" s="37"/>
      <c r="NPR3" s="37"/>
      <c r="NPS3" s="37"/>
      <c r="NPT3" s="37"/>
      <c r="NPU3" s="37"/>
      <c r="NPV3" s="37"/>
      <c r="NPW3" s="37"/>
      <c r="NPX3" s="37"/>
      <c r="NPY3" s="37"/>
      <c r="NPZ3" s="37"/>
      <c r="NQA3" s="37"/>
      <c r="NQB3" s="37"/>
      <c r="NQC3" s="37"/>
      <c r="NQD3" s="37"/>
      <c r="NQE3" s="37"/>
      <c r="NQF3" s="37"/>
      <c r="NQG3" s="37"/>
      <c r="NQH3" s="37"/>
      <c r="NQI3" s="37"/>
      <c r="NQJ3" s="37"/>
      <c r="NQK3" s="37"/>
      <c r="NQL3" s="37"/>
      <c r="NQM3" s="37"/>
      <c r="NQN3" s="37"/>
      <c r="NQO3" s="37"/>
      <c r="NQP3" s="37"/>
      <c r="NQQ3" s="37"/>
      <c r="NQR3" s="37"/>
      <c r="NQS3" s="37"/>
      <c r="NQT3" s="37"/>
      <c r="NQU3" s="37"/>
      <c r="NQV3" s="37"/>
      <c r="NQW3" s="37"/>
      <c r="NQX3" s="37"/>
      <c r="NQY3" s="37"/>
      <c r="NQZ3" s="37"/>
      <c r="NRA3" s="37"/>
      <c r="NRB3" s="37"/>
      <c r="NRC3" s="37"/>
      <c r="NRD3" s="37"/>
      <c r="NRE3" s="37"/>
      <c r="NRF3" s="37"/>
      <c r="NRG3" s="37"/>
      <c r="NRH3" s="37"/>
      <c r="NRI3" s="37"/>
      <c r="NRJ3" s="37"/>
      <c r="NRK3" s="37"/>
      <c r="NRL3" s="37"/>
      <c r="NRM3" s="37"/>
      <c r="NRN3" s="37"/>
      <c r="NRO3" s="37"/>
      <c r="NRP3" s="37"/>
      <c r="NRQ3" s="37"/>
      <c r="NRR3" s="37"/>
      <c r="NRS3" s="37"/>
      <c r="NRT3" s="37"/>
      <c r="NRU3" s="37"/>
      <c r="NRV3" s="37"/>
      <c r="NRW3" s="37"/>
      <c r="NRX3" s="37"/>
      <c r="NRY3" s="37"/>
      <c r="NRZ3" s="37"/>
      <c r="NSA3" s="37"/>
      <c r="NSB3" s="37"/>
      <c r="NSC3" s="37"/>
      <c r="NSD3" s="37"/>
      <c r="NSE3" s="37"/>
      <c r="NSF3" s="37"/>
      <c r="NSG3" s="37"/>
      <c r="NSH3" s="37"/>
      <c r="NSI3" s="37"/>
      <c r="NSJ3" s="37"/>
      <c r="NSK3" s="37"/>
      <c r="NSL3" s="37"/>
      <c r="NSM3" s="37"/>
      <c r="NSN3" s="37"/>
      <c r="NSO3" s="37"/>
      <c r="NSP3" s="37"/>
      <c r="NSQ3" s="37"/>
      <c r="NSR3" s="37"/>
      <c r="NSS3" s="37"/>
      <c r="NST3" s="37"/>
      <c r="NSU3" s="37"/>
      <c r="NSV3" s="37"/>
      <c r="NSW3" s="37"/>
      <c r="NSX3" s="37"/>
      <c r="NSY3" s="37"/>
      <c r="NSZ3" s="37"/>
      <c r="NTA3" s="37"/>
      <c r="NTB3" s="37"/>
      <c r="NTC3" s="37"/>
      <c r="NTD3" s="37"/>
      <c r="NTE3" s="37"/>
      <c r="NTF3" s="37"/>
      <c r="NTG3" s="37"/>
      <c r="NTH3" s="37"/>
      <c r="NTI3" s="37"/>
      <c r="NTJ3" s="37"/>
      <c r="NTK3" s="37"/>
      <c r="NTL3" s="37"/>
      <c r="NTM3" s="37"/>
      <c r="NTN3" s="37"/>
      <c r="NTO3" s="37"/>
      <c r="NTP3" s="37"/>
      <c r="NTQ3" s="37"/>
      <c r="NTR3" s="37"/>
      <c r="NTS3" s="37"/>
      <c r="NTT3" s="37"/>
      <c r="NTU3" s="37"/>
      <c r="NTV3" s="37"/>
      <c r="NTW3" s="37"/>
      <c r="NTX3" s="37"/>
      <c r="NTY3" s="37"/>
      <c r="NTZ3" s="37"/>
      <c r="NUA3" s="37"/>
      <c r="NUB3" s="37"/>
      <c r="NUC3" s="37"/>
      <c r="NUD3" s="37"/>
      <c r="NUE3" s="37"/>
      <c r="NUF3" s="37"/>
      <c r="NUG3" s="37"/>
      <c r="NUH3" s="37"/>
      <c r="NUI3" s="37"/>
      <c r="NUJ3" s="37"/>
      <c r="NUK3" s="37"/>
      <c r="NUL3" s="37"/>
      <c r="NUM3" s="37"/>
      <c r="NUN3" s="37"/>
      <c r="NUO3" s="37"/>
      <c r="NUP3" s="37"/>
      <c r="NUQ3" s="37"/>
      <c r="NUR3" s="37"/>
      <c r="NUS3" s="37"/>
      <c r="NUT3" s="37"/>
      <c r="NUU3" s="37"/>
      <c r="NUV3" s="37"/>
      <c r="NUW3" s="37"/>
      <c r="NUX3" s="37"/>
      <c r="NUY3" s="37"/>
      <c r="NUZ3" s="37"/>
      <c r="NVA3" s="37"/>
      <c r="NVB3" s="37"/>
      <c r="NVC3" s="37"/>
      <c r="NVD3" s="37"/>
      <c r="NVE3" s="37"/>
      <c r="NVF3" s="37"/>
      <c r="NVG3" s="37"/>
      <c r="NVH3" s="37"/>
      <c r="NVI3" s="37"/>
      <c r="NVJ3" s="37"/>
      <c r="NVK3" s="37"/>
      <c r="NVL3" s="37"/>
      <c r="NVM3" s="37"/>
      <c r="NVN3" s="37"/>
      <c r="NVO3" s="37"/>
      <c r="NVP3" s="37"/>
      <c r="NVQ3" s="37"/>
      <c r="NVR3" s="37"/>
      <c r="NVS3" s="37"/>
      <c r="NVT3" s="37"/>
      <c r="NVU3" s="37"/>
      <c r="NVV3" s="37"/>
      <c r="NVW3" s="37"/>
      <c r="NVX3" s="37"/>
      <c r="NVY3" s="37"/>
      <c r="NVZ3" s="37"/>
      <c r="NWA3" s="37"/>
      <c r="NWB3" s="37"/>
      <c r="NWC3" s="37"/>
      <c r="NWD3" s="37"/>
      <c r="NWE3" s="37"/>
      <c r="NWF3" s="37"/>
      <c r="NWG3" s="37"/>
      <c r="NWH3" s="37"/>
      <c r="NWI3" s="37"/>
      <c r="NWJ3" s="37"/>
      <c r="NWK3" s="37"/>
      <c r="NWL3" s="37"/>
      <c r="NWM3" s="37"/>
      <c r="NWN3" s="37"/>
      <c r="NWO3" s="37"/>
      <c r="NWP3" s="37"/>
      <c r="NWQ3" s="37"/>
      <c r="NWR3" s="37"/>
      <c r="NWS3" s="37"/>
      <c r="NWT3" s="37"/>
      <c r="NWU3" s="37"/>
      <c r="NWV3" s="37"/>
      <c r="NWW3" s="37"/>
      <c r="NWX3" s="37"/>
      <c r="NWY3" s="37"/>
      <c r="NWZ3" s="37"/>
      <c r="NXA3" s="37"/>
      <c r="NXB3" s="37"/>
      <c r="NXC3" s="37"/>
      <c r="NXD3" s="37"/>
      <c r="NXE3" s="37"/>
      <c r="NXF3" s="37"/>
      <c r="NXG3" s="37"/>
      <c r="NXH3" s="37"/>
      <c r="NXI3" s="37"/>
      <c r="NXJ3" s="37"/>
      <c r="NXK3" s="37"/>
      <c r="NXL3" s="37"/>
      <c r="NXM3" s="37"/>
      <c r="NXN3" s="37"/>
      <c r="NXO3" s="37"/>
      <c r="NXP3" s="37"/>
      <c r="NXQ3" s="37"/>
      <c r="NXR3" s="37"/>
      <c r="NXS3" s="37"/>
      <c r="NXT3" s="37"/>
      <c r="NXU3" s="37"/>
      <c r="NXV3" s="37"/>
      <c r="NXW3" s="37"/>
      <c r="NXX3" s="37"/>
      <c r="NXY3" s="37"/>
      <c r="NXZ3" s="37"/>
      <c r="NYA3" s="37"/>
      <c r="NYB3" s="37"/>
      <c r="NYC3" s="37"/>
      <c r="NYD3" s="37"/>
      <c r="NYE3" s="37"/>
      <c r="NYF3" s="37"/>
      <c r="NYG3" s="37"/>
      <c r="NYH3" s="37"/>
      <c r="NYI3" s="37"/>
      <c r="NYJ3" s="37"/>
      <c r="NYK3" s="37"/>
      <c r="NYL3" s="37"/>
      <c r="NYM3" s="37"/>
      <c r="NYN3" s="37"/>
      <c r="NYO3" s="37"/>
      <c r="NYP3" s="37"/>
      <c r="NYQ3" s="37"/>
      <c r="NYR3" s="37"/>
      <c r="NYS3" s="37"/>
      <c r="NYT3" s="37"/>
      <c r="NYU3" s="37"/>
      <c r="NYV3" s="37"/>
      <c r="NYW3" s="37"/>
      <c r="NYX3" s="37"/>
      <c r="NYY3" s="37"/>
      <c r="NYZ3" s="37"/>
      <c r="NZA3" s="37"/>
      <c r="NZB3" s="37"/>
      <c r="NZC3" s="37"/>
      <c r="NZD3" s="37"/>
      <c r="NZE3" s="37"/>
      <c r="NZF3" s="37"/>
      <c r="NZG3" s="37"/>
      <c r="NZH3" s="37"/>
      <c r="NZI3" s="37"/>
      <c r="NZJ3" s="37"/>
      <c r="NZK3" s="37"/>
      <c r="NZL3" s="37"/>
      <c r="NZM3" s="37"/>
      <c r="NZN3" s="37"/>
      <c r="NZO3" s="37"/>
      <c r="NZP3" s="37"/>
      <c r="NZQ3" s="37"/>
      <c r="NZR3" s="37"/>
      <c r="NZS3" s="37"/>
      <c r="NZT3" s="37"/>
      <c r="NZU3" s="37"/>
      <c r="NZV3" s="37"/>
      <c r="NZW3" s="37"/>
      <c r="NZX3" s="37"/>
      <c r="NZY3" s="37"/>
      <c r="NZZ3" s="37"/>
      <c r="OAA3" s="37"/>
      <c r="OAB3" s="37"/>
      <c r="OAC3" s="37"/>
      <c r="OAD3" s="37"/>
      <c r="OAE3" s="37"/>
      <c r="OAF3" s="37"/>
      <c r="OAG3" s="37"/>
      <c r="OAH3" s="37"/>
      <c r="OAI3" s="37"/>
      <c r="OAJ3" s="37"/>
      <c r="OAK3" s="37"/>
      <c r="OAL3" s="37"/>
      <c r="OAM3" s="37"/>
      <c r="OAN3" s="37"/>
      <c r="OAO3" s="37"/>
      <c r="OAP3" s="37"/>
      <c r="OAQ3" s="37"/>
      <c r="OAR3" s="37"/>
      <c r="OAS3" s="37"/>
      <c r="OAT3" s="37"/>
      <c r="OAU3" s="37"/>
      <c r="OAV3" s="37"/>
      <c r="OAW3" s="37"/>
      <c r="OAX3" s="37"/>
      <c r="OAY3" s="37"/>
      <c r="OAZ3" s="37"/>
      <c r="OBA3" s="37"/>
      <c r="OBB3" s="37"/>
      <c r="OBC3" s="37"/>
      <c r="OBD3" s="37"/>
      <c r="OBE3" s="37"/>
      <c r="OBF3" s="37"/>
      <c r="OBG3" s="37"/>
      <c r="OBH3" s="37"/>
      <c r="OBI3" s="37"/>
      <c r="OBJ3" s="37"/>
      <c r="OBK3" s="37"/>
      <c r="OBL3" s="37"/>
      <c r="OBM3" s="37"/>
      <c r="OBN3" s="37"/>
      <c r="OBO3" s="37"/>
      <c r="OBP3" s="37"/>
      <c r="OBQ3" s="37"/>
      <c r="OBR3" s="37"/>
      <c r="OBS3" s="37"/>
      <c r="OBT3" s="37"/>
      <c r="OBU3" s="37"/>
      <c r="OBV3" s="37"/>
      <c r="OBW3" s="37"/>
      <c r="OBX3" s="37"/>
      <c r="OBY3" s="37"/>
      <c r="OBZ3" s="37"/>
      <c r="OCA3" s="37"/>
      <c r="OCB3" s="37"/>
      <c r="OCC3" s="37"/>
      <c r="OCD3" s="37"/>
      <c r="OCE3" s="37"/>
      <c r="OCF3" s="37"/>
      <c r="OCG3" s="37"/>
      <c r="OCH3" s="37"/>
      <c r="OCI3" s="37"/>
      <c r="OCJ3" s="37"/>
      <c r="OCK3" s="37"/>
      <c r="OCL3" s="37"/>
      <c r="OCM3" s="37"/>
      <c r="OCN3" s="37"/>
      <c r="OCO3" s="37"/>
      <c r="OCP3" s="37"/>
      <c r="OCQ3" s="37"/>
      <c r="OCR3" s="37"/>
      <c r="OCS3" s="37"/>
      <c r="OCT3" s="37"/>
      <c r="OCU3" s="37"/>
      <c r="OCV3" s="37"/>
      <c r="OCW3" s="37"/>
      <c r="OCX3" s="37"/>
      <c r="OCY3" s="37"/>
      <c r="OCZ3" s="37"/>
      <c r="ODA3" s="37"/>
      <c r="ODB3" s="37"/>
      <c r="ODC3" s="37"/>
      <c r="ODD3" s="37"/>
      <c r="ODE3" s="37"/>
      <c r="ODF3" s="37"/>
      <c r="ODG3" s="37"/>
      <c r="ODH3" s="37"/>
      <c r="ODI3" s="37"/>
      <c r="ODJ3" s="37"/>
      <c r="ODK3" s="37"/>
      <c r="ODL3" s="37"/>
      <c r="ODM3" s="37"/>
      <c r="ODN3" s="37"/>
      <c r="ODO3" s="37"/>
      <c r="ODP3" s="37"/>
      <c r="ODQ3" s="37"/>
      <c r="ODR3" s="37"/>
      <c r="ODS3" s="37"/>
      <c r="ODT3" s="37"/>
      <c r="ODU3" s="37"/>
      <c r="ODV3" s="37"/>
      <c r="ODW3" s="37"/>
      <c r="ODX3" s="37"/>
      <c r="ODY3" s="37"/>
      <c r="ODZ3" s="37"/>
      <c r="OEA3" s="37"/>
      <c r="OEB3" s="37"/>
      <c r="OEC3" s="37"/>
      <c r="OED3" s="37"/>
      <c r="OEE3" s="37"/>
      <c r="OEF3" s="37"/>
      <c r="OEG3" s="37"/>
      <c r="OEH3" s="37"/>
      <c r="OEI3" s="37"/>
      <c r="OEJ3" s="37"/>
      <c r="OEK3" s="37"/>
      <c r="OEL3" s="37"/>
      <c r="OEM3" s="37"/>
      <c r="OEN3" s="37"/>
      <c r="OEO3" s="37"/>
      <c r="OEP3" s="37"/>
      <c r="OEQ3" s="37"/>
      <c r="OER3" s="37"/>
      <c r="OES3" s="37"/>
      <c r="OET3" s="37"/>
      <c r="OEU3" s="37"/>
      <c r="OEV3" s="37"/>
      <c r="OEW3" s="37"/>
      <c r="OEX3" s="37"/>
      <c r="OEY3" s="37"/>
      <c r="OEZ3" s="37"/>
      <c r="OFA3" s="37"/>
      <c r="OFB3" s="37"/>
      <c r="OFC3" s="37"/>
      <c r="OFD3" s="37"/>
      <c r="OFE3" s="37"/>
      <c r="OFF3" s="37"/>
      <c r="OFG3" s="37"/>
      <c r="OFH3" s="37"/>
      <c r="OFI3" s="37"/>
      <c r="OFJ3" s="37"/>
      <c r="OFK3" s="37"/>
      <c r="OFL3" s="37"/>
      <c r="OFM3" s="37"/>
      <c r="OFN3" s="37"/>
      <c r="OFO3" s="37"/>
      <c r="OFP3" s="37"/>
      <c r="OFQ3" s="37"/>
      <c r="OFR3" s="37"/>
      <c r="OFS3" s="37"/>
      <c r="OFT3" s="37"/>
      <c r="OFU3" s="37"/>
      <c r="OFV3" s="37"/>
      <c r="OFW3" s="37"/>
      <c r="OFX3" s="37"/>
      <c r="OFY3" s="37"/>
      <c r="OFZ3" s="37"/>
      <c r="OGA3" s="37"/>
      <c r="OGB3" s="37"/>
      <c r="OGC3" s="37"/>
      <c r="OGD3" s="37"/>
      <c r="OGE3" s="37"/>
      <c r="OGF3" s="37"/>
      <c r="OGG3" s="37"/>
      <c r="OGH3" s="37"/>
      <c r="OGI3" s="37"/>
      <c r="OGJ3" s="37"/>
      <c r="OGK3" s="37"/>
      <c r="OGL3" s="37"/>
      <c r="OGM3" s="37"/>
      <c r="OGN3" s="37"/>
      <c r="OGO3" s="37"/>
      <c r="OGP3" s="37"/>
      <c r="OGQ3" s="37"/>
      <c r="OGR3" s="37"/>
      <c r="OGS3" s="37"/>
      <c r="OGT3" s="37"/>
      <c r="OGU3" s="37"/>
      <c r="OGV3" s="37"/>
      <c r="OGW3" s="37"/>
      <c r="OGX3" s="37"/>
      <c r="OGY3" s="37"/>
      <c r="OGZ3" s="37"/>
      <c r="OHA3" s="37"/>
      <c r="OHB3" s="37"/>
      <c r="OHC3" s="37"/>
      <c r="OHD3" s="37"/>
      <c r="OHE3" s="37"/>
      <c r="OHF3" s="37"/>
      <c r="OHG3" s="37"/>
      <c r="OHH3" s="37"/>
      <c r="OHI3" s="37"/>
      <c r="OHJ3" s="37"/>
      <c r="OHK3" s="37"/>
      <c r="OHL3" s="37"/>
      <c r="OHM3" s="37"/>
      <c r="OHN3" s="37"/>
      <c r="OHO3" s="37"/>
      <c r="OHP3" s="37"/>
      <c r="OHQ3" s="37"/>
      <c r="OHR3" s="37"/>
      <c r="OHS3" s="37"/>
      <c r="OHT3" s="37"/>
      <c r="OHU3" s="37"/>
      <c r="OHV3" s="37"/>
      <c r="OHW3" s="37"/>
      <c r="OHX3" s="37"/>
      <c r="OHY3" s="37"/>
      <c r="OHZ3" s="37"/>
      <c r="OIA3" s="37"/>
      <c r="OIB3" s="37"/>
      <c r="OIC3" s="37"/>
      <c r="OID3" s="37"/>
      <c r="OIE3" s="37"/>
      <c r="OIF3" s="37"/>
      <c r="OIG3" s="37"/>
      <c r="OIH3" s="37"/>
      <c r="OII3" s="37"/>
      <c r="OIJ3" s="37"/>
      <c r="OIK3" s="37"/>
      <c r="OIL3" s="37"/>
      <c r="OIM3" s="37"/>
      <c r="OIN3" s="37"/>
      <c r="OIO3" s="37"/>
      <c r="OIP3" s="37"/>
      <c r="OIQ3" s="37"/>
      <c r="OIR3" s="37"/>
      <c r="OIS3" s="37"/>
      <c r="OIT3" s="37"/>
      <c r="OIU3" s="37"/>
      <c r="OIV3" s="37"/>
      <c r="OIW3" s="37"/>
      <c r="OIX3" s="37"/>
      <c r="OIY3" s="37"/>
      <c r="OIZ3" s="37"/>
      <c r="OJA3" s="37"/>
      <c r="OJB3" s="37"/>
      <c r="OJC3" s="37"/>
      <c r="OJD3" s="37"/>
      <c r="OJE3" s="37"/>
      <c r="OJF3" s="37"/>
      <c r="OJG3" s="37"/>
      <c r="OJH3" s="37"/>
      <c r="OJI3" s="37"/>
      <c r="OJJ3" s="37"/>
      <c r="OJK3" s="37"/>
      <c r="OJL3" s="37"/>
      <c r="OJM3" s="37"/>
      <c r="OJN3" s="37"/>
      <c r="OJO3" s="37"/>
      <c r="OJP3" s="37"/>
      <c r="OJQ3" s="37"/>
      <c r="OJR3" s="37"/>
      <c r="OJS3" s="37"/>
      <c r="OJT3" s="37"/>
      <c r="OJU3" s="37"/>
      <c r="OJV3" s="37"/>
      <c r="OJW3" s="37"/>
      <c r="OJX3" s="37"/>
      <c r="OJY3" s="37"/>
      <c r="OJZ3" s="37"/>
      <c r="OKA3" s="37"/>
      <c r="OKB3" s="37"/>
      <c r="OKC3" s="37"/>
      <c r="OKD3" s="37"/>
      <c r="OKE3" s="37"/>
      <c r="OKF3" s="37"/>
      <c r="OKG3" s="37"/>
      <c r="OKH3" s="37"/>
      <c r="OKI3" s="37"/>
      <c r="OKJ3" s="37"/>
      <c r="OKK3" s="37"/>
      <c r="OKL3" s="37"/>
      <c r="OKM3" s="37"/>
      <c r="OKN3" s="37"/>
      <c r="OKO3" s="37"/>
      <c r="OKP3" s="37"/>
      <c r="OKQ3" s="37"/>
      <c r="OKR3" s="37"/>
      <c r="OKS3" s="37"/>
      <c r="OKT3" s="37"/>
      <c r="OKU3" s="37"/>
      <c r="OKV3" s="37"/>
      <c r="OKW3" s="37"/>
      <c r="OKX3" s="37"/>
      <c r="OKY3" s="37"/>
      <c r="OKZ3" s="37"/>
      <c r="OLA3" s="37"/>
      <c r="OLB3" s="37"/>
      <c r="OLC3" s="37"/>
      <c r="OLD3" s="37"/>
      <c r="OLE3" s="37"/>
      <c r="OLF3" s="37"/>
      <c r="OLG3" s="37"/>
      <c r="OLH3" s="37"/>
      <c r="OLI3" s="37"/>
      <c r="OLJ3" s="37"/>
      <c r="OLK3" s="37"/>
      <c r="OLL3" s="37"/>
      <c r="OLM3" s="37"/>
      <c r="OLN3" s="37"/>
      <c r="OLO3" s="37"/>
      <c r="OLP3" s="37"/>
      <c r="OLQ3" s="37"/>
      <c r="OLR3" s="37"/>
      <c r="OLS3" s="37"/>
      <c r="OLT3" s="37"/>
      <c r="OLU3" s="37"/>
      <c r="OLV3" s="37"/>
      <c r="OLW3" s="37"/>
      <c r="OLX3" s="37"/>
      <c r="OLY3" s="37"/>
      <c r="OLZ3" s="37"/>
      <c r="OMA3" s="37"/>
      <c r="OMB3" s="37"/>
      <c r="OMC3" s="37"/>
      <c r="OMD3" s="37"/>
      <c r="OME3" s="37"/>
      <c r="OMF3" s="37"/>
      <c r="OMG3" s="37"/>
      <c r="OMH3" s="37"/>
      <c r="OMI3" s="37"/>
      <c r="OMJ3" s="37"/>
      <c r="OMK3" s="37"/>
      <c r="OML3" s="37"/>
      <c r="OMM3" s="37"/>
      <c r="OMN3" s="37"/>
      <c r="OMO3" s="37"/>
      <c r="OMP3" s="37"/>
      <c r="OMQ3" s="37"/>
      <c r="OMR3" s="37"/>
      <c r="OMS3" s="37"/>
      <c r="OMT3" s="37"/>
      <c r="OMU3" s="37"/>
      <c r="OMV3" s="37"/>
      <c r="OMW3" s="37"/>
      <c r="OMX3" s="37"/>
      <c r="OMY3" s="37"/>
      <c r="OMZ3" s="37"/>
      <c r="ONA3" s="37"/>
      <c r="ONB3" s="37"/>
      <c r="ONC3" s="37"/>
      <c r="OND3" s="37"/>
      <c r="ONE3" s="37"/>
      <c r="ONF3" s="37"/>
      <c r="ONG3" s="37"/>
      <c r="ONH3" s="37"/>
      <c r="ONI3" s="37"/>
      <c r="ONJ3" s="37"/>
      <c r="ONK3" s="37"/>
      <c r="ONL3" s="37"/>
      <c r="ONM3" s="37"/>
      <c r="ONN3" s="37"/>
      <c r="ONO3" s="37"/>
      <c r="ONP3" s="37"/>
      <c r="ONQ3" s="37"/>
      <c r="ONR3" s="37"/>
      <c r="ONS3" s="37"/>
      <c r="ONT3" s="37"/>
      <c r="ONU3" s="37"/>
      <c r="ONV3" s="37"/>
      <c r="ONW3" s="37"/>
      <c r="ONX3" s="37"/>
      <c r="ONY3" s="37"/>
      <c r="ONZ3" s="37"/>
      <c r="OOA3" s="37"/>
      <c r="OOB3" s="37"/>
      <c r="OOC3" s="37"/>
      <c r="OOD3" s="37"/>
      <c r="OOE3" s="37"/>
      <c r="OOF3" s="37"/>
      <c r="OOG3" s="37"/>
      <c r="OOH3" s="37"/>
      <c r="OOI3" s="37"/>
      <c r="OOJ3" s="37"/>
      <c r="OOK3" s="37"/>
      <c r="OOL3" s="37"/>
      <c r="OOM3" s="37"/>
      <c r="OON3" s="37"/>
      <c r="OOO3" s="37"/>
      <c r="OOP3" s="37"/>
      <c r="OOQ3" s="37"/>
      <c r="OOR3" s="37"/>
      <c r="OOS3" s="37"/>
      <c r="OOT3" s="37"/>
      <c r="OOU3" s="37"/>
      <c r="OOV3" s="37"/>
      <c r="OOW3" s="37"/>
      <c r="OOX3" s="37"/>
      <c r="OOY3" s="37"/>
      <c r="OOZ3" s="37"/>
      <c r="OPA3" s="37"/>
      <c r="OPB3" s="37"/>
      <c r="OPC3" s="37"/>
      <c r="OPD3" s="37"/>
      <c r="OPE3" s="37"/>
      <c r="OPF3" s="37"/>
      <c r="OPG3" s="37"/>
      <c r="OPH3" s="37"/>
      <c r="OPI3" s="37"/>
      <c r="OPJ3" s="37"/>
      <c r="OPK3" s="37"/>
      <c r="OPL3" s="37"/>
      <c r="OPM3" s="37"/>
      <c r="OPN3" s="37"/>
      <c r="OPO3" s="37"/>
      <c r="OPP3" s="37"/>
      <c r="OPQ3" s="37"/>
      <c r="OPR3" s="37"/>
      <c r="OPS3" s="37"/>
      <c r="OPT3" s="37"/>
      <c r="OPU3" s="37"/>
      <c r="OPV3" s="37"/>
      <c r="OPW3" s="37"/>
      <c r="OPX3" s="37"/>
      <c r="OPY3" s="37"/>
      <c r="OPZ3" s="37"/>
      <c r="OQA3" s="37"/>
      <c r="OQB3" s="37"/>
      <c r="OQC3" s="37"/>
      <c r="OQD3" s="37"/>
      <c r="OQE3" s="37"/>
      <c r="OQF3" s="37"/>
      <c r="OQG3" s="37"/>
      <c r="OQH3" s="37"/>
      <c r="OQI3" s="37"/>
      <c r="OQJ3" s="37"/>
      <c r="OQK3" s="37"/>
      <c r="OQL3" s="37"/>
      <c r="OQM3" s="37"/>
      <c r="OQN3" s="37"/>
      <c r="OQO3" s="37"/>
      <c r="OQP3" s="37"/>
      <c r="OQQ3" s="37"/>
      <c r="OQR3" s="37"/>
      <c r="OQS3" s="37"/>
      <c r="OQT3" s="37"/>
      <c r="OQU3" s="37"/>
      <c r="OQV3" s="37"/>
      <c r="OQW3" s="37"/>
      <c r="OQX3" s="37"/>
      <c r="OQY3" s="37"/>
      <c r="OQZ3" s="37"/>
      <c r="ORA3" s="37"/>
      <c r="ORB3" s="37"/>
      <c r="ORC3" s="37"/>
      <c r="ORD3" s="37"/>
      <c r="ORE3" s="37"/>
      <c r="ORF3" s="37"/>
      <c r="ORG3" s="37"/>
      <c r="ORH3" s="37"/>
      <c r="ORI3" s="37"/>
      <c r="ORJ3" s="37"/>
      <c r="ORK3" s="37"/>
      <c r="ORL3" s="37"/>
      <c r="ORM3" s="37"/>
      <c r="ORN3" s="37"/>
      <c r="ORO3" s="37"/>
      <c r="ORP3" s="37"/>
      <c r="ORQ3" s="37"/>
      <c r="ORR3" s="37"/>
      <c r="ORS3" s="37"/>
      <c r="ORT3" s="37"/>
      <c r="ORU3" s="37"/>
      <c r="ORV3" s="37"/>
      <c r="ORW3" s="37"/>
      <c r="ORX3" s="37"/>
      <c r="ORY3" s="37"/>
      <c r="ORZ3" s="37"/>
      <c r="OSA3" s="37"/>
      <c r="OSB3" s="37"/>
      <c r="OSC3" s="37"/>
      <c r="OSD3" s="37"/>
      <c r="OSE3" s="37"/>
      <c r="OSF3" s="37"/>
      <c r="OSG3" s="37"/>
      <c r="OSH3" s="37"/>
      <c r="OSI3" s="37"/>
      <c r="OSJ3" s="37"/>
      <c r="OSK3" s="37"/>
      <c r="OSL3" s="37"/>
      <c r="OSM3" s="37"/>
      <c r="OSN3" s="37"/>
      <c r="OSO3" s="37"/>
      <c r="OSP3" s="37"/>
      <c r="OSQ3" s="37"/>
      <c r="OSR3" s="37"/>
      <c r="OSS3" s="37"/>
      <c r="OST3" s="37"/>
      <c r="OSU3" s="37"/>
      <c r="OSV3" s="37"/>
      <c r="OSW3" s="37"/>
      <c r="OSX3" s="37"/>
      <c r="OSY3" s="37"/>
      <c r="OSZ3" s="37"/>
      <c r="OTA3" s="37"/>
      <c r="OTB3" s="37"/>
      <c r="OTC3" s="37"/>
      <c r="OTD3" s="37"/>
      <c r="OTE3" s="37"/>
      <c r="OTF3" s="37"/>
      <c r="OTG3" s="37"/>
      <c r="OTH3" s="37"/>
      <c r="OTI3" s="37"/>
      <c r="OTJ3" s="37"/>
      <c r="OTK3" s="37"/>
      <c r="OTL3" s="37"/>
      <c r="OTM3" s="37"/>
      <c r="OTN3" s="37"/>
      <c r="OTO3" s="37"/>
      <c r="OTP3" s="37"/>
      <c r="OTQ3" s="37"/>
      <c r="OTR3" s="37"/>
      <c r="OTS3" s="37"/>
      <c r="OTT3" s="37"/>
      <c r="OTU3" s="37"/>
      <c r="OTV3" s="37"/>
      <c r="OTW3" s="37"/>
      <c r="OTX3" s="37"/>
      <c r="OTY3" s="37"/>
      <c r="OTZ3" s="37"/>
      <c r="OUA3" s="37"/>
      <c r="OUB3" s="37"/>
      <c r="OUC3" s="37"/>
      <c r="OUD3" s="37"/>
      <c r="OUE3" s="37"/>
      <c r="OUF3" s="37"/>
      <c r="OUG3" s="37"/>
      <c r="OUH3" s="37"/>
      <c r="OUI3" s="37"/>
      <c r="OUJ3" s="37"/>
      <c r="OUK3" s="37"/>
      <c r="OUL3" s="37"/>
      <c r="OUM3" s="37"/>
      <c r="OUN3" s="37"/>
      <c r="OUO3" s="37"/>
      <c r="OUP3" s="37"/>
      <c r="OUQ3" s="37"/>
      <c r="OUR3" s="37"/>
      <c r="OUS3" s="37"/>
      <c r="OUT3" s="37"/>
      <c r="OUU3" s="37"/>
      <c r="OUV3" s="37"/>
      <c r="OUW3" s="37"/>
      <c r="OUX3" s="37"/>
      <c r="OUY3" s="37"/>
      <c r="OUZ3" s="37"/>
      <c r="OVA3" s="37"/>
      <c r="OVB3" s="37"/>
      <c r="OVC3" s="37"/>
      <c r="OVD3" s="37"/>
      <c r="OVE3" s="37"/>
      <c r="OVF3" s="37"/>
      <c r="OVG3" s="37"/>
      <c r="OVH3" s="37"/>
      <c r="OVI3" s="37"/>
      <c r="OVJ3" s="37"/>
      <c r="OVK3" s="37"/>
      <c r="OVL3" s="37"/>
      <c r="OVM3" s="37"/>
      <c r="OVN3" s="37"/>
      <c r="OVO3" s="37"/>
      <c r="OVP3" s="37"/>
      <c r="OVQ3" s="37"/>
      <c r="OVR3" s="37"/>
      <c r="OVS3" s="37"/>
      <c r="OVT3" s="37"/>
      <c r="OVU3" s="37"/>
      <c r="OVV3" s="37"/>
      <c r="OVW3" s="37"/>
      <c r="OVX3" s="37"/>
      <c r="OVY3" s="37"/>
      <c r="OVZ3" s="37"/>
      <c r="OWA3" s="37"/>
      <c r="OWB3" s="37"/>
      <c r="OWC3" s="37"/>
      <c r="OWD3" s="37"/>
      <c r="OWE3" s="37"/>
      <c r="OWF3" s="37"/>
      <c r="OWG3" s="37"/>
      <c r="OWH3" s="37"/>
      <c r="OWI3" s="37"/>
      <c r="OWJ3" s="37"/>
      <c r="OWK3" s="37"/>
      <c r="OWL3" s="37"/>
      <c r="OWM3" s="37"/>
      <c r="OWN3" s="37"/>
      <c r="OWO3" s="37"/>
      <c r="OWP3" s="37"/>
      <c r="OWQ3" s="37"/>
      <c r="OWR3" s="37"/>
      <c r="OWS3" s="37"/>
      <c r="OWT3" s="37"/>
      <c r="OWU3" s="37"/>
      <c r="OWV3" s="37"/>
      <c r="OWW3" s="37"/>
      <c r="OWX3" s="37"/>
      <c r="OWY3" s="37"/>
      <c r="OWZ3" s="37"/>
      <c r="OXA3" s="37"/>
      <c r="OXB3" s="37"/>
      <c r="OXC3" s="37"/>
      <c r="OXD3" s="37"/>
      <c r="OXE3" s="37"/>
      <c r="OXF3" s="37"/>
      <c r="OXG3" s="37"/>
      <c r="OXH3" s="37"/>
      <c r="OXI3" s="37"/>
      <c r="OXJ3" s="37"/>
      <c r="OXK3" s="37"/>
      <c r="OXL3" s="37"/>
      <c r="OXM3" s="37"/>
      <c r="OXN3" s="37"/>
      <c r="OXO3" s="37"/>
      <c r="OXP3" s="37"/>
      <c r="OXQ3" s="37"/>
      <c r="OXR3" s="37"/>
      <c r="OXS3" s="37"/>
      <c r="OXT3" s="37"/>
      <c r="OXU3" s="37"/>
      <c r="OXV3" s="37"/>
      <c r="OXW3" s="37"/>
      <c r="OXX3" s="37"/>
      <c r="OXY3" s="37"/>
      <c r="OXZ3" s="37"/>
      <c r="OYA3" s="37"/>
      <c r="OYB3" s="37"/>
      <c r="OYC3" s="37"/>
      <c r="OYD3" s="37"/>
      <c r="OYE3" s="37"/>
      <c r="OYF3" s="37"/>
      <c r="OYG3" s="37"/>
      <c r="OYH3" s="37"/>
      <c r="OYI3" s="37"/>
      <c r="OYJ3" s="37"/>
      <c r="OYK3" s="37"/>
      <c r="OYL3" s="37"/>
      <c r="OYM3" s="37"/>
      <c r="OYN3" s="37"/>
      <c r="OYO3" s="37"/>
      <c r="OYP3" s="37"/>
      <c r="OYQ3" s="37"/>
      <c r="OYR3" s="37"/>
      <c r="OYS3" s="37"/>
      <c r="OYT3" s="37"/>
      <c r="OYU3" s="37"/>
      <c r="OYV3" s="37"/>
      <c r="OYW3" s="37"/>
      <c r="OYX3" s="37"/>
      <c r="OYY3" s="37"/>
      <c r="OYZ3" s="37"/>
      <c r="OZA3" s="37"/>
      <c r="OZB3" s="37"/>
      <c r="OZC3" s="37"/>
      <c r="OZD3" s="37"/>
      <c r="OZE3" s="37"/>
      <c r="OZF3" s="37"/>
      <c r="OZG3" s="37"/>
      <c r="OZH3" s="37"/>
      <c r="OZI3" s="37"/>
      <c r="OZJ3" s="37"/>
      <c r="OZK3" s="37"/>
      <c r="OZL3" s="37"/>
      <c r="OZM3" s="37"/>
      <c r="OZN3" s="37"/>
      <c r="OZO3" s="37"/>
      <c r="OZP3" s="37"/>
      <c r="OZQ3" s="37"/>
      <c r="OZR3" s="37"/>
      <c r="OZS3" s="37"/>
      <c r="OZT3" s="37"/>
      <c r="OZU3" s="37"/>
      <c r="OZV3" s="37"/>
      <c r="OZW3" s="37"/>
      <c r="OZX3" s="37"/>
      <c r="OZY3" s="37"/>
      <c r="OZZ3" s="37"/>
      <c r="PAA3" s="37"/>
      <c r="PAB3" s="37"/>
      <c r="PAC3" s="37"/>
      <c r="PAD3" s="37"/>
      <c r="PAE3" s="37"/>
      <c r="PAF3" s="37"/>
      <c r="PAG3" s="37"/>
      <c r="PAH3" s="37"/>
      <c r="PAI3" s="37"/>
      <c r="PAJ3" s="37"/>
      <c r="PAK3" s="37"/>
      <c r="PAL3" s="37"/>
      <c r="PAM3" s="37"/>
      <c r="PAN3" s="37"/>
      <c r="PAO3" s="37"/>
      <c r="PAP3" s="37"/>
      <c r="PAQ3" s="37"/>
      <c r="PAR3" s="37"/>
      <c r="PAS3" s="37"/>
      <c r="PAT3" s="37"/>
      <c r="PAU3" s="37"/>
      <c r="PAV3" s="37"/>
      <c r="PAW3" s="37"/>
      <c r="PAX3" s="37"/>
      <c r="PAY3" s="37"/>
      <c r="PAZ3" s="37"/>
      <c r="PBA3" s="37"/>
      <c r="PBB3" s="37"/>
      <c r="PBC3" s="37"/>
      <c r="PBD3" s="37"/>
      <c r="PBE3" s="37"/>
      <c r="PBF3" s="37"/>
      <c r="PBG3" s="37"/>
      <c r="PBH3" s="37"/>
      <c r="PBI3" s="37"/>
      <c r="PBJ3" s="37"/>
      <c r="PBK3" s="37"/>
      <c r="PBL3" s="37"/>
      <c r="PBM3" s="37"/>
      <c r="PBN3" s="37"/>
      <c r="PBO3" s="37"/>
      <c r="PBP3" s="37"/>
      <c r="PBQ3" s="37"/>
      <c r="PBR3" s="37"/>
      <c r="PBS3" s="37"/>
      <c r="PBT3" s="37"/>
      <c r="PBU3" s="37"/>
      <c r="PBV3" s="37"/>
      <c r="PBW3" s="37"/>
      <c r="PBX3" s="37"/>
      <c r="PBY3" s="37"/>
      <c r="PBZ3" s="37"/>
      <c r="PCA3" s="37"/>
      <c r="PCB3" s="37"/>
      <c r="PCC3" s="37"/>
      <c r="PCD3" s="37"/>
      <c r="PCE3" s="37"/>
      <c r="PCF3" s="37"/>
      <c r="PCG3" s="37"/>
      <c r="PCH3" s="37"/>
      <c r="PCI3" s="37"/>
      <c r="PCJ3" s="37"/>
      <c r="PCK3" s="37"/>
      <c r="PCL3" s="37"/>
      <c r="PCM3" s="37"/>
      <c r="PCN3" s="37"/>
      <c r="PCO3" s="37"/>
      <c r="PCP3" s="37"/>
      <c r="PCQ3" s="37"/>
      <c r="PCR3" s="37"/>
      <c r="PCS3" s="37"/>
      <c r="PCT3" s="37"/>
      <c r="PCU3" s="37"/>
      <c r="PCV3" s="37"/>
      <c r="PCW3" s="37"/>
      <c r="PCX3" s="37"/>
      <c r="PCY3" s="37"/>
      <c r="PCZ3" s="37"/>
      <c r="PDA3" s="37"/>
      <c r="PDB3" s="37"/>
      <c r="PDC3" s="37"/>
      <c r="PDD3" s="37"/>
      <c r="PDE3" s="37"/>
      <c r="PDF3" s="37"/>
      <c r="PDG3" s="37"/>
      <c r="PDH3" s="37"/>
      <c r="PDI3" s="37"/>
      <c r="PDJ3" s="37"/>
      <c r="PDK3" s="37"/>
      <c r="PDL3" s="37"/>
      <c r="PDM3" s="37"/>
      <c r="PDN3" s="37"/>
      <c r="PDO3" s="37"/>
      <c r="PDP3" s="37"/>
      <c r="PDQ3" s="37"/>
      <c r="PDR3" s="37"/>
      <c r="PDS3" s="37"/>
      <c r="PDT3" s="37"/>
      <c r="PDU3" s="37"/>
      <c r="PDV3" s="37"/>
      <c r="PDW3" s="37"/>
      <c r="PDX3" s="37"/>
      <c r="PDY3" s="37"/>
      <c r="PDZ3" s="37"/>
      <c r="PEA3" s="37"/>
      <c r="PEB3" s="37"/>
      <c r="PEC3" s="37"/>
      <c r="PED3" s="37"/>
      <c r="PEE3" s="37"/>
      <c r="PEF3" s="37"/>
      <c r="PEG3" s="37"/>
      <c r="PEH3" s="37"/>
      <c r="PEI3" s="37"/>
      <c r="PEJ3" s="37"/>
      <c r="PEK3" s="37"/>
      <c r="PEL3" s="37"/>
      <c r="PEM3" s="37"/>
      <c r="PEN3" s="37"/>
      <c r="PEO3" s="37"/>
      <c r="PEP3" s="37"/>
      <c r="PEQ3" s="37"/>
      <c r="PER3" s="37"/>
      <c r="PES3" s="37"/>
      <c r="PET3" s="37"/>
      <c r="PEU3" s="37"/>
      <c r="PEV3" s="37"/>
      <c r="PEW3" s="37"/>
      <c r="PEX3" s="37"/>
      <c r="PEY3" s="37"/>
      <c r="PEZ3" s="37"/>
      <c r="PFA3" s="37"/>
      <c r="PFB3" s="37"/>
      <c r="PFC3" s="37"/>
      <c r="PFD3" s="37"/>
      <c r="PFE3" s="37"/>
      <c r="PFF3" s="37"/>
      <c r="PFG3" s="37"/>
      <c r="PFH3" s="37"/>
      <c r="PFI3" s="37"/>
      <c r="PFJ3" s="37"/>
      <c r="PFK3" s="37"/>
      <c r="PFL3" s="37"/>
      <c r="PFM3" s="37"/>
      <c r="PFN3" s="37"/>
      <c r="PFO3" s="37"/>
      <c r="PFP3" s="37"/>
      <c r="PFQ3" s="37"/>
      <c r="PFR3" s="37"/>
      <c r="PFS3" s="37"/>
      <c r="PFT3" s="37"/>
      <c r="PFU3" s="37"/>
      <c r="PFV3" s="37"/>
      <c r="PFW3" s="37"/>
      <c r="PFX3" s="37"/>
      <c r="PFY3" s="37"/>
      <c r="PFZ3" s="37"/>
      <c r="PGA3" s="37"/>
      <c r="PGB3" s="37"/>
      <c r="PGC3" s="37"/>
      <c r="PGD3" s="37"/>
      <c r="PGE3" s="37"/>
      <c r="PGF3" s="37"/>
      <c r="PGG3" s="37"/>
      <c r="PGH3" s="37"/>
      <c r="PGI3" s="37"/>
      <c r="PGJ3" s="37"/>
      <c r="PGK3" s="37"/>
      <c r="PGL3" s="37"/>
      <c r="PGM3" s="37"/>
      <c r="PGN3" s="37"/>
      <c r="PGO3" s="37"/>
      <c r="PGP3" s="37"/>
      <c r="PGQ3" s="37"/>
      <c r="PGR3" s="37"/>
      <c r="PGS3" s="37"/>
      <c r="PGT3" s="37"/>
      <c r="PGU3" s="37"/>
      <c r="PGV3" s="37"/>
      <c r="PGW3" s="37"/>
      <c r="PGX3" s="37"/>
      <c r="PGY3" s="37"/>
      <c r="PGZ3" s="37"/>
      <c r="PHA3" s="37"/>
      <c r="PHB3" s="37"/>
      <c r="PHC3" s="37"/>
      <c r="PHD3" s="37"/>
      <c r="PHE3" s="37"/>
      <c r="PHF3" s="37"/>
      <c r="PHG3" s="37"/>
      <c r="PHH3" s="37"/>
      <c r="PHI3" s="37"/>
      <c r="PHJ3" s="37"/>
      <c r="PHK3" s="37"/>
      <c r="PHL3" s="37"/>
      <c r="PHM3" s="37"/>
      <c r="PHN3" s="37"/>
      <c r="PHO3" s="37"/>
      <c r="PHP3" s="37"/>
      <c r="PHQ3" s="37"/>
      <c r="PHR3" s="37"/>
      <c r="PHS3" s="37"/>
      <c r="PHT3" s="37"/>
      <c r="PHU3" s="37"/>
      <c r="PHV3" s="37"/>
      <c r="PHW3" s="37"/>
      <c r="PHX3" s="37"/>
      <c r="PHY3" s="37"/>
      <c r="PHZ3" s="37"/>
      <c r="PIA3" s="37"/>
      <c r="PIB3" s="37"/>
      <c r="PIC3" s="37"/>
      <c r="PID3" s="37"/>
      <c r="PIE3" s="37"/>
      <c r="PIF3" s="37"/>
      <c r="PIG3" s="37"/>
      <c r="PIH3" s="37"/>
      <c r="PII3" s="37"/>
      <c r="PIJ3" s="37"/>
      <c r="PIK3" s="37"/>
      <c r="PIL3" s="37"/>
      <c r="PIM3" s="37"/>
      <c r="PIN3" s="37"/>
      <c r="PIO3" s="37"/>
      <c r="PIP3" s="37"/>
      <c r="PIQ3" s="37"/>
      <c r="PIR3" s="37"/>
      <c r="PIS3" s="37"/>
      <c r="PIT3" s="37"/>
      <c r="PIU3" s="37"/>
      <c r="PIV3" s="37"/>
      <c r="PIW3" s="37"/>
      <c r="PIX3" s="37"/>
      <c r="PIY3" s="37"/>
      <c r="PIZ3" s="37"/>
      <c r="PJA3" s="37"/>
      <c r="PJB3" s="37"/>
      <c r="PJC3" s="37"/>
      <c r="PJD3" s="37"/>
      <c r="PJE3" s="37"/>
      <c r="PJF3" s="37"/>
      <c r="PJG3" s="37"/>
      <c r="PJH3" s="37"/>
      <c r="PJI3" s="37"/>
      <c r="PJJ3" s="37"/>
      <c r="PJK3" s="37"/>
      <c r="PJL3" s="37"/>
      <c r="PJM3" s="37"/>
      <c r="PJN3" s="37"/>
      <c r="PJO3" s="37"/>
      <c r="PJP3" s="37"/>
      <c r="PJQ3" s="37"/>
      <c r="PJR3" s="37"/>
      <c r="PJS3" s="37"/>
      <c r="PJT3" s="37"/>
      <c r="PJU3" s="37"/>
      <c r="PJV3" s="37"/>
      <c r="PJW3" s="37"/>
      <c r="PJX3" s="37"/>
      <c r="PJY3" s="37"/>
      <c r="PJZ3" s="37"/>
      <c r="PKA3" s="37"/>
      <c r="PKB3" s="37"/>
      <c r="PKC3" s="37"/>
      <c r="PKD3" s="37"/>
      <c r="PKE3" s="37"/>
      <c r="PKF3" s="37"/>
      <c r="PKG3" s="37"/>
      <c r="PKH3" s="37"/>
      <c r="PKI3" s="37"/>
      <c r="PKJ3" s="37"/>
      <c r="PKK3" s="37"/>
      <c r="PKL3" s="37"/>
      <c r="PKM3" s="37"/>
      <c r="PKN3" s="37"/>
      <c r="PKO3" s="37"/>
      <c r="PKP3" s="37"/>
      <c r="PKQ3" s="37"/>
      <c r="PKR3" s="37"/>
      <c r="PKS3" s="37"/>
      <c r="PKT3" s="37"/>
      <c r="PKU3" s="37"/>
      <c r="PKV3" s="37"/>
      <c r="PKW3" s="37"/>
      <c r="PKX3" s="37"/>
      <c r="PKY3" s="37"/>
      <c r="PKZ3" s="37"/>
      <c r="PLA3" s="37"/>
      <c r="PLB3" s="37"/>
      <c r="PLC3" s="37"/>
      <c r="PLD3" s="37"/>
      <c r="PLE3" s="37"/>
      <c r="PLF3" s="37"/>
      <c r="PLG3" s="37"/>
      <c r="PLH3" s="37"/>
      <c r="PLI3" s="37"/>
      <c r="PLJ3" s="37"/>
      <c r="PLK3" s="37"/>
      <c r="PLL3" s="37"/>
      <c r="PLM3" s="37"/>
      <c r="PLN3" s="37"/>
      <c r="PLO3" s="37"/>
      <c r="PLP3" s="37"/>
      <c r="PLQ3" s="37"/>
      <c r="PLR3" s="37"/>
      <c r="PLS3" s="37"/>
      <c r="PLT3" s="37"/>
      <c r="PLU3" s="37"/>
      <c r="PLV3" s="37"/>
      <c r="PLW3" s="37"/>
      <c r="PLX3" s="37"/>
      <c r="PLY3" s="37"/>
      <c r="PLZ3" s="37"/>
      <c r="PMA3" s="37"/>
      <c r="PMB3" s="37"/>
      <c r="PMC3" s="37"/>
      <c r="PMD3" s="37"/>
      <c r="PME3" s="37"/>
      <c r="PMF3" s="37"/>
      <c r="PMG3" s="37"/>
      <c r="PMH3" s="37"/>
      <c r="PMI3" s="37"/>
      <c r="PMJ3" s="37"/>
      <c r="PMK3" s="37"/>
      <c r="PML3" s="37"/>
      <c r="PMM3" s="37"/>
      <c r="PMN3" s="37"/>
      <c r="PMO3" s="37"/>
      <c r="PMP3" s="37"/>
      <c r="PMQ3" s="37"/>
      <c r="PMR3" s="37"/>
      <c r="PMS3" s="37"/>
      <c r="PMT3" s="37"/>
      <c r="PMU3" s="37"/>
      <c r="PMV3" s="37"/>
      <c r="PMW3" s="37"/>
      <c r="PMX3" s="37"/>
      <c r="PMY3" s="37"/>
      <c r="PMZ3" s="37"/>
      <c r="PNA3" s="37"/>
      <c r="PNB3" s="37"/>
      <c r="PNC3" s="37"/>
      <c r="PND3" s="37"/>
      <c r="PNE3" s="37"/>
      <c r="PNF3" s="37"/>
      <c r="PNG3" s="37"/>
      <c r="PNH3" s="37"/>
      <c r="PNI3" s="37"/>
      <c r="PNJ3" s="37"/>
      <c r="PNK3" s="37"/>
      <c r="PNL3" s="37"/>
      <c r="PNM3" s="37"/>
      <c r="PNN3" s="37"/>
      <c r="PNO3" s="37"/>
      <c r="PNP3" s="37"/>
      <c r="PNQ3" s="37"/>
      <c r="PNR3" s="37"/>
      <c r="PNS3" s="37"/>
      <c r="PNT3" s="37"/>
      <c r="PNU3" s="37"/>
      <c r="PNV3" s="37"/>
      <c r="PNW3" s="37"/>
      <c r="PNX3" s="37"/>
      <c r="PNY3" s="37"/>
      <c r="PNZ3" s="37"/>
      <c r="POA3" s="37"/>
      <c r="POB3" s="37"/>
      <c r="POC3" s="37"/>
      <c r="POD3" s="37"/>
      <c r="POE3" s="37"/>
      <c r="POF3" s="37"/>
      <c r="POG3" s="37"/>
      <c r="POH3" s="37"/>
      <c r="POI3" s="37"/>
      <c r="POJ3" s="37"/>
      <c r="POK3" s="37"/>
      <c r="POL3" s="37"/>
      <c r="POM3" s="37"/>
      <c r="PON3" s="37"/>
      <c r="POO3" s="37"/>
      <c r="POP3" s="37"/>
      <c r="POQ3" s="37"/>
      <c r="POR3" s="37"/>
      <c r="POS3" s="37"/>
      <c r="POT3" s="37"/>
      <c r="POU3" s="37"/>
      <c r="POV3" s="37"/>
      <c r="POW3" s="37"/>
      <c r="POX3" s="37"/>
      <c r="POY3" s="37"/>
      <c r="POZ3" s="37"/>
      <c r="PPA3" s="37"/>
      <c r="PPB3" s="37"/>
      <c r="PPC3" s="37"/>
      <c r="PPD3" s="37"/>
      <c r="PPE3" s="37"/>
      <c r="PPF3" s="37"/>
      <c r="PPG3" s="37"/>
      <c r="PPH3" s="37"/>
      <c r="PPI3" s="37"/>
      <c r="PPJ3" s="37"/>
      <c r="PPK3" s="37"/>
      <c r="PPL3" s="37"/>
      <c r="PPM3" s="37"/>
      <c r="PPN3" s="37"/>
      <c r="PPO3" s="37"/>
      <c r="PPP3" s="37"/>
      <c r="PPQ3" s="37"/>
      <c r="PPR3" s="37"/>
      <c r="PPS3" s="37"/>
      <c r="PPT3" s="37"/>
      <c r="PPU3" s="37"/>
      <c r="PPV3" s="37"/>
      <c r="PPW3" s="37"/>
      <c r="PPX3" s="37"/>
      <c r="PPY3" s="37"/>
      <c r="PPZ3" s="37"/>
      <c r="PQA3" s="37"/>
      <c r="PQB3" s="37"/>
      <c r="PQC3" s="37"/>
      <c r="PQD3" s="37"/>
      <c r="PQE3" s="37"/>
      <c r="PQF3" s="37"/>
      <c r="PQG3" s="37"/>
      <c r="PQH3" s="37"/>
      <c r="PQI3" s="37"/>
      <c r="PQJ3" s="37"/>
      <c r="PQK3" s="37"/>
      <c r="PQL3" s="37"/>
      <c r="PQM3" s="37"/>
      <c r="PQN3" s="37"/>
      <c r="PQO3" s="37"/>
      <c r="PQP3" s="37"/>
      <c r="PQQ3" s="37"/>
      <c r="PQR3" s="37"/>
      <c r="PQS3" s="37"/>
      <c r="PQT3" s="37"/>
      <c r="PQU3" s="37"/>
      <c r="PQV3" s="37"/>
      <c r="PQW3" s="37"/>
      <c r="PQX3" s="37"/>
      <c r="PQY3" s="37"/>
      <c r="PQZ3" s="37"/>
      <c r="PRA3" s="37"/>
      <c r="PRB3" s="37"/>
      <c r="PRC3" s="37"/>
      <c r="PRD3" s="37"/>
      <c r="PRE3" s="37"/>
      <c r="PRF3" s="37"/>
      <c r="PRG3" s="37"/>
      <c r="PRH3" s="37"/>
      <c r="PRI3" s="37"/>
      <c r="PRJ3" s="37"/>
      <c r="PRK3" s="37"/>
      <c r="PRL3" s="37"/>
      <c r="PRM3" s="37"/>
      <c r="PRN3" s="37"/>
      <c r="PRO3" s="37"/>
      <c r="PRP3" s="37"/>
      <c r="PRQ3" s="37"/>
      <c r="PRR3" s="37"/>
      <c r="PRS3" s="37"/>
      <c r="PRT3" s="37"/>
      <c r="PRU3" s="37"/>
      <c r="PRV3" s="37"/>
      <c r="PRW3" s="37"/>
      <c r="PRX3" s="37"/>
      <c r="PRY3" s="37"/>
      <c r="PRZ3" s="37"/>
      <c r="PSA3" s="37"/>
      <c r="PSB3" s="37"/>
      <c r="PSC3" s="37"/>
      <c r="PSD3" s="37"/>
      <c r="PSE3" s="37"/>
      <c r="PSF3" s="37"/>
      <c r="PSG3" s="37"/>
      <c r="PSH3" s="37"/>
      <c r="PSI3" s="37"/>
      <c r="PSJ3" s="37"/>
      <c r="PSK3" s="37"/>
      <c r="PSL3" s="37"/>
      <c r="PSM3" s="37"/>
      <c r="PSN3" s="37"/>
      <c r="PSO3" s="37"/>
      <c r="PSP3" s="37"/>
      <c r="PSQ3" s="37"/>
      <c r="PSR3" s="37"/>
      <c r="PSS3" s="37"/>
      <c r="PST3" s="37"/>
      <c r="PSU3" s="37"/>
      <c r="PSV3" s="37"/>
      <c r="PSW3" s="37"/>
      <c r="PSX3" s="37"/>
      <c r="PSY3" s="37"/>
      <c r="PSZ3" s="37"/>
      <c r="PTA3" s="37"/>
      <c r="PTB3" s="37"/>
      <c r="PTC3" s="37"/>
      <c r="PTD3" s="37"/>
      <c r="PTE3" s="37"/>
      <c r="PTF3" s="37"/>
      <c r="PTG3" s="37"/>
      <c r="PTH3" s="37"/>
      <c r="PTI3" s="37"/>
      <c r="PTJ3" s="37"/>
      <c r="PTK3" s="37"/>
      <c r="PTL3" s="37"/>
      <c r="PTM3" s="37"/>
      <c r="PTN3" s="37"/>
      <c r="PTO3" s="37"/>
      <c r="PTP3" s="37"/>
      <c r="PTQ3" s="37"/>
      <c r="PTR3" s="37"/>
      <c r="PTS3" s="37"/>
      <c r="PTT3" s="37"/>
      <c r="PTU3" s="37"/>
      <c r="PTV3" s="37"/>
      <c r="PTW3" s="37"/>
      <c r="PTX3" s="37"/>
      <c r="PTY3" s="37"/>
      <c r="PTZ3" s="37"/>
      <c r="PUA3" s="37"/>
      <c r="PUB3" s="37"/>
      <c r="PUC3" s="37"/>
      <c r="PUD3" s="37"/>
      <c r="PUE3" s="37"/>
      <c r="PUF3" s="37"/>
      <c r="PUG3" s="37"/>
      <c r="PUH3" s="37"/>
      <c r="PUI3" s="37"/>
      <c r="PUJ3" s="37"/>
      <c r="PUK3" s="37"/>
      <c r="PUL3" s="37"/>
      <c r="PUM3" s="37"/>
      <c r="PUN3" s="37"/>
      <c r="PUO3" s="37"/>
      <c r="PUP3" s="37"/>
      <c r="PUQ3" s="37"/>
      <c r="PUR3" s="37"/>
      <c r="PUS3" s="37"/>
      <c r="PUT3" s="37"/>
      <c r="PUU3" s="37"/>
      <c r="PUV3" s="37"/>
      <c r="PUW3" s="37"/>
      <c r="PUX3" s="37"/>
      <c r="PUY3" s="37"/>
      <c r="PUZ3" s="37"/>
      <c r="PVA3" s="37"/>
      <c r="PVB3" s="37"/>
      <c r="PVC3" s="37"/>
      <c r="PVD3" s="37"/>
      <c r="PVE3" s="37"/>
      <c r="PVF3" s="37"/>
      <c r="PVG3" s="37"/>
      <c r="PVH3" s="37"/>
      <c r="PVI3" s="37"/>
      <c r="PVJ3" s="37"/>
      <c r="PVK3" s="37"/>
      <c r="PVL3" s="37"/>
      <c r="PVM3" s="37"/>
      <c r="PVN3" s="37"/>
      <c r="PVO3" s="37"/>
      <c r="PVP3" s="37"/>
      <c r="PVQ3" s="37"/>
      <c r="PVR3" s="37"/>
      <c r="PVS3" s="37"/>
      <c r="PVT3" s="37"/>
      <c r="PVU3" s="37"/>
      <c r="PVV3" s="37"/>
      <c r="PVW3" s="37"/>
      <c r="PVX3" s="37"/>
      <c r="PVY3" s="37"/>
      <c r="PVZ3" s="37"/>
      <c r="PWA3" s="37"/>
      <c r="PWB3" s="37"/>
      <c r="PWC3" s="37"/>
      <c r="PWD3" s="37"/>
      <c r="PWE3" s="37"/>
      <c r="PWF3" s="37"/>
      <c r="PWG3" s="37"/>
      <c r="PWH3" s="37"/>
      <c r="PWI3" s="37"/>
      <c r="PWJ3" s="37"/>
      <c r="PWK3" s="37"/>
      <c r="PWL3" s="37"/>
      <c r="PWM3" s="37"/>
      <c r="PWN3" s="37"/>
      <c r="PWO3" s="37"/>
      <c r="PWP3" s="37"/>
      <c r="PWQ3" s="37"/>
      <c r="PWR3" s="37"/>
      <c r="PWS3" s="37"/>
      <c r="PWT3" s="37"/>
      <c r="PWU3" s="37"/>
      <c r="PWV3" s="37"/>
      <c r="PWW3" s="37"/>
      <c r="PWX3" s="37"/>
      <c r="PWY3" s="37"/>
      <c r="PWZ3" s="37"/>
      <c r="PXA3" s="37"/>
      <c r="PXB3" s="37"/>
      <c r="PXC3" s="37"/>
      <c r="PXD3" s="37"/>
      <c r="PXE3" s="37"/>
      <c r="PXF3" s="37"/>
      <c r="PXG3" s="37"/>
      <c r="PXH3" s="37"/>
      <c r="PXI3" s="37"/>
      <c r="PXJ3" s="37"/>
      <c r="PXK3" s="37"/>
      <c r="PXL3" s="37"/>
      <c r="PXM3" s="37"/>
      <c r="PXN3" s="37"/>
      <c r="PXO3" s="37"/>
      <c r="PXP3" s="37"/>
      <c r="PXQ3" s="37"/>
      <c r="PXR3" s="37"/>
      <c r="PXS3" s="37"/>
      <c r="PXT3" s="37"/>
      <c r="PXU3" s="37"/>
      <c r="PXV3" s="37"/>
      <c r="PXW3" s="37"/>
      <c r="PXX3" s="37"/>
      <c r="PXY3" s="37"/>
      <c r="PXZ3" s="37"/>
      <c r="PYA3" s="37"/>
      <c r="PYB3" s="37"/>
      <c r="PYC3" s="37"/>
      <c r="PYD3" s="37"/>
      <c r="PYE3" s="37"/>
      <c r="PYF3" s="37"/>
      <c r="PYG3" s="37"/>
      <c r="PYH3" s="37"/>
      <c r="PYI3" s="37"/>
      <c r="PYJ3" s="37"/>
      <c r="PYK3" s="37"/>
      <c r="PYL3" s="37"/>
      <c r="PYM3" s="37"/>
      <c r="PYN3" s="37"/>
      <c r="PYO3" s="37"/>
      <c r="PYP3" s="37"/>
      <c r="PYQ3" s="37"/>
      <c r="PYR3" s="37"/>
      <c r="PYS3" s="37"/>
      <c r="PYT3" s="37"/>
      <c r="PYU3" s="37"/>
      <c r="PYV3" s="37"/>
      <c r="PYW3" s="37"/>
      <c r="PYX3" s="37"/>
      <c r="PYY3" s="37"/>
      <c r="PYZ3" s="37"/>
      <c r="PZA3" s="37"/>
      <c r="PZB3" s="37"/>
      <c r="PZC3" s="37"/>
      <c r="PZD3" s="37"/>
      <c r="PZE3" s="37"/>
      <c r="PZF3" s="37"/>
      <c r="PZG3" s="37"/>
      <c r="PZH3" s="37"/>
      <c r="PZI3" s="37"/>
      <c r="PZJ3" s="37"/>
      <c r="PZK3" s="37"/>
      <c r="PZL3" s="37"/>
      <c r="PZM3" s="37"/>
      <c r="PZN3" s="37"/>
      <c r="PZO3" s="37"/>
      <c r="PZP3" s="37"/>
      <c r="PZQ3" s="37"/>
      <c r="PZR3" s="37"/>
      <c r="PZS3" s="37"/>
      <c r="PZT3" s="37"/>
      <c r="PZU3" s="37"/>
      <c r="PZV3" s="37"/>
      <c r="PZW3" s="37"/>
      <c r="PZX3" s="37"/>
      <c r="PZY3" s="37"/>
      <c r="PZZ3" s="37"/>
      <c r="QAA3" s="37"/>
      <c r="QAB3" s="37"/>
      <c r="QAC3" s="37"/>
      <c r="QAD3" s="37"/>
      <c r="QAE3" s="37"/>
      <c r="QAF3" s="37"/>
      <c r="QAG3" s="37"/>
      <c r="QAH3" s="37"/>
      <c r="QAI3" s="37"/>
      <c r="QAJ3" s="37"/>
      <c r="QAK3" s="37"/>
      <c r="QAL3" s="37"/>
      <c r="QAM3" s="37"/>
      <c r="QAN3" s="37"/>
      <c r="QAO3" s="37"/>
      <c r="QAP3" s="37"/>
      <c r="QAQ3" s="37"/>
      <c r="QAR3" s="37"/>
      <c r="QAS3" s="37"/>
      <c r="QAT3" s="37"/>
      <c r="QAU3" s="37"/>
      <c r="QAV3" s="37"/>
      <c r="QAW3" s="37"/>
      <c r="QAX3" s="37"/>
      <c r="QAY3" s="37"/>
      <c r="QAZ3" s="37"/>
      <c r="QBA3" s="37"/>
      <c r="QBB3" s="37"/>
      <c r="QBC3" s="37"/>
      <c r="QBD3" s="37"/>
      <c r="QBE3" s="37"/>
      <c r="QBF3" s="37"/>
      <c r="QBG3" s="37"/>
      <c r="QBH3" s="37"/>
      <c r="QBI3" s="37"/>
      <c r="QBJ3" s="37"/>
      <c r="QBK3" s="37"/>
      <c r="QBL3" s="37"/>
      <c r="QBM3" s="37"/>
      <c r="QBN3" s="37"/>
      <c r="QBO3" s="37"/>
      <c r="QBP3" s="37"/>
      <c r="QBQ3" s="37"/>
      <c r="QBR3" s="37"/>
      <c r="QBS3" s="37"/>
      <c r="QBT3" s="37"/>
      <c r="QBU3" s="37"/>
      <c r="QBV3" s="37"/>
      <c r="QBW3" s="37"/>
      <c r="QBX3" s="37"/>
      <c r="QBY3" s="37"/>
      <c r="QBZ3" s="37"/>
      <c r="QCA3" s="37"/>
      <c r="QCB3" s="37"/>
      <c r="QCC3" s="37"/>
      <c r="QCD3" s="37"/>
      <c r="QCE3" s="37"/>
      <c r="QCF3" s="37"/>
      <c r="QCG3" s="37"/>
      <c r="QCH3" s="37"/>
      <c r="QCI3" s="37"/>
      <c r="QCJ3" s="37"/>
      <c r="QCK3" s="37"/>
      <c r="QCL3" s="37"/>
      <c r="QCM3" s="37"/>
      <c r="QCN3" s="37"/>
      <c r="QCO3" s="37"/>
      <c r="QCP3" s="37"/>
      <c r="QCQ3" s="37"/>
      <c r="QCR3" s="37"/>
      <c r="QCS3" s="37"/>
      <c r="QCT3" s="37"/>
      <c r="QCU3" s="37"/>
      <c r="QCV3" s="37"/>
      <c r="QCW3" s="37"/>
      <c r="QCX3" s="37"/>
      <c r="QCY3" s="37"/>
      <c r="QCZ3" s="37"/>
      <c r="QDA3" s="37"/>
      <c r="QDB3" s="37"/>
      <c r="QDC3" s="37"/>
      <c r="QDD3" s="37"/>
      <c r="QDE3" s="37"/>
      <c r="QDF3" s="37"/>
      <c r="QDG3" s="37"/>
      <c r="QDH3" s="37"/>
      <c r="QDI3" s="37"/>
      <c r="QDJ3" s="37"/>
      <c r="QDK3" s="37"/>
      <c r="QDL3" s="37"/>
      <c r="QDM3" s="37"/>
      <c r="QDN3" s="37"/>
      <c r="QDO3" s="37"/>
      <c r="QDP3" s="37"/>
      <c r="QDQ3" s="37"/>
      <c r="QDR3" s="37"/>
      <c r="QDS3" s="37"/>
      <c r="QDT3" s="37"/>
      <c r="QDU3" s="37"/>
      <c r="QDV3" s="37"/>
      <c r="QDW3" s="37"/>
      <c r="QDX3" s="37"/>
      <c r="QDY3" s="37"/>
      <c r="QDZ3" s="37"/>
      <c r="QEA3" s="37"/>
      <c r="QEB3" s="37"/>
      <c r="QEC3" s="37"/>
      <c r="QED3" s="37"/>
      <c r="QEE3" s="37"/>
      <c r="QEF3" s="37"/>
      <c r="QEG3" s="37"/>
      <c r="QEH3" s="37"/>
      <c r="QEI3" s="37"/>
      <c r="QEJ3" s="37"/>
      <c r="QEK3" s="37"/>
      <c r="QEL3" s="37"/>
      <c r="QEM3" s="37"/>
      <c r="QEN3" s="37"/>
      <c r="QEO3" s="37"/>
      <c r="QEP3" s="37"/>
      <c r="QEQ3" s="37"/>
      <c r="QER3" s="37"/>
      <c r="QES3" s="37"/>
      <c r="QET3" s="37"/>
      <c r="QEU3" s="37"/>
      <c r="QEV3" s="37"/>
      <c r="QEW3" s="37"/>
      <c r="QEX3" s="37"/>
      <c r="QEY3" s="37"/>
      <c r="QEZ3" s="37"/>
      <c r="QFA3" s="37"/>
      <c r="QFB3" s="37"/>
      <c r="QFC3" s="37"/>
      <c r="QFD3" s="37"/>
      <c r="QFE3" s="37"/>
      <c r="QFF3" s="37"/>
      <c r="QFG3" s="37"/>
      <c r="QFH3" s="37"/>
      <c r="QFI3" s="37"/>
      <c r="QFJ3" s="37"/>
      <c r="QFK3" s="37"/>
      <c r="QFL3" s="37"/>
      <c r="QFM3" s="37"/>
      <c r="QFN3" s="37"/>
      <c r="QFO3" s="37"/>
      <c r="QFP3" s="37"/>
      <c r="QFQ3" s="37"/>
      <c r="QFR3" s="37"/>
      <c r="QFS3" s="37"/>
      <c r="QFT3" s="37"/>
      <c r="QFU3" s="37"/>
      <c r="QFV3" s="37"/>
      <c r="QFW3" s="37"/>
      <c r="QFX3" s="37"/>
      <c r="QFY3" s="37"/>
      <c r="QFZ3" s="37"/>
      <c r="QGA3" s="37"/>
      <c r="QGB3" s="37"/>
      <c r="QGC3" s="37"/>
      <c r="QGD3" s="37"/>
      <c r="QGE3" s="37"/>
      <c r="QGF3" s="37"/>
      <c r="QGG3" s="37"/>
      <c r="QGH3" s="37"/>
      <c r="QGI3" s="37"/>
      <c r="QGJ3" s="37"/>
      <c r="QGK3" s="37"/>
      <c r="QGL3" s="37"/>
      <c r="QGM3" s="37"/>
      <c r="QGN3" s="37"/>
      <c r="QGO3" s="37"/>
      <c r="QGP3" s="37"/>
      <c r="QGQ3" s="37"/>
      <c r="QGR3" s="37"/>
      <c r="QGS3" s="37"/>
      <c r="QGT3" s="37"/>
      <c r="QGU3" s="37"/>
      <c r="QGV3" s="37"/>
      <c r="QGW3" s="37"/>
      <c r="QGX3" s="37"/>
      <c r="QGY3" s="37"/>
      <c r="QGZ3" s="37"/>
      <c r="QHA3" s="37"/>
      <c r="QHB3" s="37"/>
      <c r="QHC3" s="37"/>
      <c r="QHD3" s="37"/>
      <c r="QHE3" s="37"/>
      <c r="QHF3" s="37"/>
      <c r="QHG3" s="37"/>
      <c r="QHH3" s="37"/>
      <c r="QHI3" s="37"/>
      <c r="QHJ3" s="37"/>
      <c r="QHK3" s="37"/>
      <c r="QHL3" s="37"/>
      <c r="QHM3" s="37"/>
      <c r="QHN3" s="37"/>
      <c r="QHO3" s="37"/>
      <c r="QHP3" s="37"/>
      <c r="QHQ3" s="37"/>
      <c r="QHR3" s="37"/>
      <c r="QHS3" s="37"/>
      <c r="QHT3" s="37"/>
      <c r="QHU3" s="37"/>
      <c r="QHV3" s="37"/>
      <c r="QHW3" s="37"/>
      <c r="QHX3" s="37"/>
      <c r="QHY3" s="37"/>
      <c r="QHZ3" s="37"/>
      <c r="QIA3" s="37"/>
      <c r="QIB3" s="37"/>
      <c r="QIC3" s="37"/>
      <c r="QID3" s="37"/>
      <c r="QIE3" s="37"/>
      <c r="QIF3" s="37"/>
      <c r="QIG3" s="37"/>
      <c r="QIH3" s="37"/>
      <c r="QII3" s="37"/>
      <c r="QIJ3" s="37"/>
      <c r="QIK3" s="37"/>
      <c r="QIL3" s="37"/>
      <c r="QIM3" s="37"/>
      <c r="QIN3" s="37"/>
      <c r="QIO3" s="37"/>
      <c r="QIP3" s="37"/>
      <c r="QIQ3" s="37"/>
      <c r="QIR3" s="37"/>
      <c r="QIS3" s="37"/>
      <c r="QIT3" s="37"/>
      <c r="QIU3" s="37"/>
      <c r="QIV3" s="37"/>
      <c r="QIW3" s="37"/>
      <c r="QIX3" s="37"/>
      <c r="QIY3" s="37"/>
      <c r="QIZ3" s="37"/>
      <c r="QJA3" s="37"/>
      <c r="QJB3" s="37"/>
      <c r="QJC3" s="37"/>
      <c r="QJD3" s="37"/>
      <c r="QJE3" s="37"/>
      <c r="QJF3" s="37"/>
      <c r="QJG3" s="37"/>
      <c r="QJH3" s="37"/>
      <c r="QJI3" s="37"/>
      <c r="QJJ3" s="37"/>
      <c r="QJK3" s="37"/>
      <c r="QJL3" s="37"/>
      <c r="QJM3" s="37"/>
      <c r="QJN3" s="37"/>
      <c r="QJO3" s="37"/>
      <c r="QJP3" s="37"/>
      <c r="QJQ3" s="37"/>
      <c r="QJR3" s="37"/>
      <c r="QJS3" s="37"/>
      <c r="QJT3" s="37"/>
      <c r="QJU3" s="37"/>
      <c r="QJV3" s="37"/>
      <c r="QJW3" s="37"/>
      <c r="QJX3" s="37"/>
      <c r="QJY3" s="37"/>
      <c r="QJZ3" s="37"/>
      <c r="QKA3" s="37"/>
      <c r="QKB3" s="37"/>
      <c r="QKC3" s="37"/>
      <c r="QKD3" s="37"/>
      <c r="QKE3" s="37"/>
      <c r="QKF3" s="37"/>
      <c r="QKG3" s="37"/>
      <c r="QKH3" s="37"/>
      <c r="QKI3" s="37"/>
      <c r="QKJ3" s="37"/>
      <c r="QKK3" s="37"/>
      <c r="QKL3" s="37"/>
      <c r="QKM3" s="37"/>
      <c r="QKN3" s="37"/>
      <c r="QKO3" s="37"/>
      <c r="QKP3" s="37"/>
      <c r="QKQ3" s="37"/>
      <c r="QKR3" s="37"/>
      <c r="QKS3" s="37"/>
      <c r="QKT3" s="37"/>
      <c r="QKU3" s="37"/>
      <c r="QKV3" s="37"/>
      <c r="QKW3" s="37"/>
      <c r="QKX3" s="37"/>
      <c r="QKY3" s="37"/>
      <c r="QKZ3" s="37"/>
      <c r="QLA3" s="37"/>
      <c r="QLB3" s="37"/>
      <c r="QLC3" s="37"/>
      <c r="QLD3" s="37"/>
      <c r="QLE3" s="37"/>
      <c r="QLF3" s="37"/>
      <c r="QLG3" s="37"/>
      <c r="QLH3" s="37"/>
      <c r="QLI3" s="37"/>
      <c r="QLJ3" s="37"/>
      <c r="QLK3" s="37"/>
      <c r="QLL3" s="37"/>
      <c r="QLM3" s="37"/>
      <c r="QLN3" s="37"/>
      <c r="QLO3" s="37"/>
      <c r="QLP3" s="37"/>
      <c r="QLQ3" s="37"/>
      <c r="QLR3" s="37"/>
      <c r="QLS3" s="37"/>
      <c r="QLT3" s="37"/>
      <c r="QLU3" s="37"/>
      <c r="QLV3" s="37"/>
      <c r="QLW3" s="37"/>
      <c r="QLX3" s="37"/>
      <c r="QLY3" s="37"/>
      <c r="QLZ3" s="37"/>
      <c r="QMA3" s="37"/>
      <c r="QMB3" s="37"/>
      <c r="QMC3" s="37"/>
      <c r="QMD3" s="37"/>
      <c r="QME3" s="37"/>
      <c r="QMF3" s="37"/>
      <c r="QMG3" s="37"/>
      <c r="QMH3" s="37"/>
      <c r="QMI3" s="37"/>
      <c r="QMJ3" s="37"/>
      <c r="QMK3" s="37"/>
      <c r="QML3" s="37"/>
      <c r="QMM3" s="37"/>
      <c r="QMN3" s="37"/>
      <c r="QMO3" s="37"/>
      <c r="QMP3" s="37"/>
      <c r="QMQ3" s="37"/>
      <c r="QMR3" s="37"/>
      <c r="QMS3" s="37"/>
      <c r="QMT3" s="37"/>
      <c r="QMU3" s="37"/>
      <c r="QMV3" s="37"/>
      <c r="QMW3" s="37"/>
      <c r="QMX3" s="37"/>
      <c r="QMY3" s="37"/>
      <c r="QMZ3" s="37"/>
      <c r="QNA3" s="37"/>
      <c r="QNB3" s="37"/>
      <c r="QNC3" s="37"/>
      <c r="QND3" s="37"/>
      <c r="QNE3" s="37"/>
      <c r="QNF3" s="37"/>
      <c r="QNG3" s="37"/>
      <c r="QNH3" s="37"/>
      <c r="QNI3" s="37"/>
      <c r="QNJ3" s="37"/>
      <c r="QNK3" s="37"/>
      <c r="QNL3" s="37"/>
      <c r="QNM3" s="37"/>
      <c r="QNN3" s="37"/>
      <c r="QNO3" s="37"/>
      <c r="QNP3" s="37"/>
      <c r="QNQ3" s="37"/>
      <c r="QNR3" s="37"/>
      <c r="QNS3" s="37"/>
      <c r="QNT3" s="37"/>
      <c r="QNU3" s="37"/>
      <c r="QNV3" s="37"/>
      <c r="QNW3" s="37"/>
      <c r="QNX3" s="37"/>
      <c r="QNY3" s="37"/>
      <c r="QNZ3" s="37"/>
      <c r="QOA3" s="37"/>
      <c r="QOB3" s="37"/>
      <c r="QOC3" s="37"/>
      <c r="QOD3" s="37"/>
      <c r="QOE3" s="37"/>
      <c r="QOF3" s="37"/>
      <c r="QOG3" s="37"/>
      <c r="QOH3" s="37"/>
      <c r="QOI3" s="37"/>
      <c r="QOJ3" s="37"/>
      <c r="QOK3" s="37"/>
      <c r="QOL3" s="37"/>
      <c r="QOM3" s="37"/>
      <c r="QON3" s="37"/>
      <c r="QOO3" s="37"/>
      <c r="QOP3" s="37"/>
      <c r="QOQ3" s="37"/>
      <c r="QOR3" s="37"/>
      <c r="QOS3" s="37"/>
      <c r="QOT3" s="37"/>
      <c r="QOU3" s="37"/>
      <c r="QOV3" s="37"/>
      <c r="QOW3" s="37"/>
      <c r="QOX3" s="37"/>
      <c r="QOY3" s="37"/>
      <c r="QOZ3" s="37"/>
      <c r="QPA3" s="37"/>
      <c r="QPB3" s="37"/>
      <c r="QPC3" s="37"/>
      <c r="QPD3" s="37"/>
      <c r="QPE3" s="37"/>
      <c r="QPF3" s="37"/>
      <c r="QPG3" s="37"/>
      <c r="QPH3" s="37"/>
      <c r="QPI3" s="37"/>
      <c r="QPJ3" s="37"/>
      <c r="QPK3" s="37"/>
      <c r="QPL3" s="37"/>
      <c r="QPM3" s="37"/>
      <c r="QPN3" s="37"/>
      <c r="QPO3" s="37"/>
      <c r="QPP3" s="37"/>
      <c r="QPQ3" s="37"/>
      <c r="QPR3" s="37"/>
      <c r="QPS3" s="37"/>
      <c r="QPT3" s="37"/>
      <c r="QPU3" s="37"/>
      <c r="QPV3" s="37"/>
      <c r="QPW3" s="37"/>
      <c r="QPX3" s="37"/>
      <c r="QPY3" s="37"/>
      <c r="QPZ3" s="37"/>
      <c r="QQA3" s="37"/>
      <c r="QQB3" s="37"/>
      <c r="QQC3" s="37"/>
      <c r="QQD3" s="37"/>
      <c r="QQE3" s="37"/>
      <c r="QQF3" s="37"/>
      <c r="QQG3" s="37"/>
      <c r="QQH3" s="37"/>
      <c r="QQI3" s="37"/>
      <c r="QQJ3" s="37"/>
      <c r="QQK3" s="37"/>
      <c r="QQL3" s="37"/>
      <c r="QQM3" s="37"/>
      <c r="QQN3" s="37"/>
      <c r="QQO3" s="37"/>
      <c r="QQP3" s="37"/>
      <c r="QQQ3" s="37"/>
      <c r="QQR3" s="37"/>
      <c r="QQS3" s="37"/>
      <c r="QQT3" s="37"/>
      <c r="QQU3" s="37"/>
      <c r="QQV3" s="37"/>
      <c r="QQW3" s="37"/>
      <c r="QQX3" s="37"/>
      <c r="QQY3" s="37"/>
      <c r="QQZ3" s="37"/>
      <c r="QRA3" s="37"/>
      <c r="QRB3" s="37"/>
      <c r="QRC3" s="37"/>
      <c r="QRD3" s="37"/>
      <c r="QRE3" s="37"/>
      <c r="QRF3" s="37"/>
      <c r="QRG3" s="37"/>
      <c r="QRH3" s="37"/>
      <c r="QRI3" s="37"/>
      <c r="QRJ3" s="37"/>
      <c r="QRK3" s="37"/>
      <c r="QRL3" s="37"/>
      <c r="QRM3" s="37"/>
      <c r="QRN3" s="37"/>
      <c r="QRO3" s="37"/>
      <c r="QRP3" s="37"/>
      <c r="QRQ3" s="37"/>
      <c r="QRR3" s="37"/>
      <c r="QRS3" s="37"/>
      <c r="QRT3" s="37"/>
      <c r="QRU3" s="37"/>
      <c r="QRV3" s="37"/>
      <c r="QRW3" s="37"/>
      <c r="QRX3" s="37"/>
      <c r="QRY3" s="37"/>
      <c r="QRZ3" s="37"/>
      <c r="QSA3" s="37"/>
      <c r="QSB3" s="37"/>
      <c r="QSC3" s="37"/>
      <c r="QSD3" s="37"/>
      <c r="QSE3" s="37"/>
      <c r="QSF3" s="37"/>
      <c r="QSG3" s="37"/>
      <c r="QSH3" s="37"/>
      <c r="QSI3" s="37"/>
      <c r="QSJ3" s="37"/>
      <c r="QSK3" s="37"/>
      <c r="QSL3" s="37"/>
      <c r="QSM3" s="37"/>
      <c r="QSN3" s="37"/>
      <c r="QSO3" s="37"/>
      <c r="QSP3" s="37"/>
      <c r="QSQ3" s="37"/>
      <c r="QSR3" s="37"/>
      <c r="QSS3" s="37"/>
      <c r="QST3" s="37"/>
      <c r="QSU3" s="37"/>
      <c r="QSV3" s="37"/>
      <c r="QSW3" s="37"/>
      <c r="QSX3" s="37"/>
      <c r="QSY3" s="37"/>
      <c r="QSZ3" s="37"/>
      <c r="QTA3" s="37"/>
      <c r="QTB3" s="37"/>
      <c r="QTC3" s="37"/>
      <c r="QTD3" s="37"/>
      <c r="QTE3" s="37"/>
      <c r="QTF3" s="37"/>
      <c r="QTG3" s="37"/>
      <c r="QTH3" s="37"/>
      <c r="QTI3" s="37"/>
      <c r="QTJ3" s="37"/>
      <c r="QTK3" s="37"/>
      <c r="QTL3" s="37"/>
      <c r="QTM3" s="37"/>
      <c r="QTN3" s="37"/>
      <c r="QTO3" s="37"/>
      <c r="QTP3" s="37"/>
      <c r="QTQ3" s="37"/>
      <c r="QTR3" s="37"/>
      <c r="QTS3" s="37"/>
      <c r="QTT3" s="37"/>
      <c r="QTU3" s="37"/>
      <c r="QTV3" s="37"/>
      <c r="QTW3" s="37"/>
      <c r="QTX3" s="37"/>
      <c r="QTY3" s="37"/>
      <c r="QTZ3" s="37"/>
      <c r="QUA3" s="37"/>
      <c r="QUB3" s="37"/>
      <c r="QUC3" s="37"/>
      <c r="QUD3" s="37"/>
      <c r="QUE3" s="37"/>
      <c r="QUF3" s="37"/>
      <c r="QUG3" s="37"/>
      <c r="QUH3" s="37"/>
      <c r="QUI3" s="37"/>
      <c r="QUJ3" s="37"/>
      <c r="QUK3" s="37"/>
      <c r="QUL3" s="37"/>
      <c r="QUM3" s="37"/>
      <c r="QUN3" s="37"/>
      <c r="QUO3" s="37"/>
      <c r="QUP3" s="37"/>
      <c r="QUQ3" s="37"/>
      <c r="QUR3" s="37"/>
      <c r="QUS3" s="37"/>
      <c r="QUT3" s="37"/>
      <c r="QUU3" s="37"/>
      <c r="QUV3" s="37"/>
      <c r="QUW3" s="37"/>
      <c r="QUX3" s="37"/>
      <c r="QUY3" s="37"/>
      <c r="QUZ3" s="37"/>
      <c r="QVA3" s="37"/>
      <c r="QVB3" s="37"/>
      <c r="QVC3" s="37"/>
      <c r="QVD3" s="37"/>
      <c r="QVE3" s="37"/>
      <c r="QVF3" s="37"/>
      <c r="QVG3" s="37"/>
      <c r="QVH3" s="37"/>
      <c r="QVI3" s="37"/>
      <c r="QVJ3" s="37"/>
      <c r="QVK3" s="37"/>
      <c r="QVL3" s="37"/>
      <c r="QVM3" s="37"/>
      <c r="QVN3" s="37"/>
      <c r="QVO3" s="37"/>
      <c r="QVP3" s="37"/>
      <c r="QVQ3" s="37"/>
      <c r="QVR3" s="37"/>
      <c r="QVS3" s="37"/>
      <c r="QVT3" s="37"/>
      <c r="QVU3" s="37"/>
      <c r="QVV3" s="37"/>
      <c r="QVW3" s="37"/>
      <c r="QVX3" s="37"/>
      <c r="QVY3" s="37"/>
      <c r="QVZ3" s="37"/>
      <c r="QWA3" s="37"/>
      <c r="QWB3" s="37"/>
      <c r="QWC3" s="37"/>
      <c r="QWD3" s="37"/>
      <c r="QWE3" s="37"/>
      <c r="QWF3" s="37"/>
      <c r="QWG3" s="37"/>
      <c r="QWH3" s="37"/>
      <c r="QWI3" s="37"/>
      <c r="QWJ3" s="37"/>
      <c r="QWK3" s="37"/>
      <c r="QWL3" s="37"/>
      <c r="QWM3" s="37"/>
      <c r="QWN3" s="37"/>
      <c r="QWO3" s="37"/>
      <c r="QWP3" s="37"/>
      <c r="QWQ3" s="37"/>
      <c r="QWR3" s="37"/>
      <c r="QWS3" s="37"/>
      <c r="QWT3" s="37"/>
      <c r="QWU3" s="37"/>
      <c r="QWV3" s="37"/>
      <c r="QWW3" s="37"/>
      <c r="QWX3" s="37"/>
      <c r="QWY3" s="37"/>
      <c r="QWZ3" s="37"/>
      <c r="QXA3" s="37"/>
      <c r="QXB3" s="37"/>
      <c r="QXC3" s="37"/>
      <c r="QXD3" s="37"/>
      <c r="QXE3" s="37"/>
      <c r="QXF3" s="37"/>
      <c r="QXG3" s="37"/>
      <c r="QXH3" s="37"/>
      <c r="QXI3" s="37"/>
      <c r="QXJ3" s="37"/>
      <c r="QXK3" s="37"/>
      <c r="QXL3" s="37"/>
      <c r="QXM3" s="37"/>
      <c r="QXN3" s="37"/>
      <c r="QXO3" s="37"/>
      <c r="QXP3" s="37"/>
      <c r="QXQ3" s="37"/>
      <c r="QXR3" s="37"/>
      <c r="QXS3" s="37"/>
      <c r="QXT3" s="37"/>
      <c r="QXU3" s="37"/>
      <c r="QXV3" s="37"/>
      <c r="QXW3" s="37"/>
      <c r="QXX3" s="37"/>
      <c r="QXY3" s="37"/>
      <c r="QXZ3" s="37"/>
      <c r="QYA3" s="37"/>
      <c r="QYB3" s="37"/>
      <c r="QYC3" s="37"/>
      <c r="QYD3" s="37"/>
      <c r="QYE3" s="37"/>
      <c r="QYF3" s="37"/>
      <c r="QYG3" s="37"/>
      <c r="QYH3" s="37"/>
      <c r="QYI3" s="37"/>
      <c r="QYJ3" s="37"/>
      <c r="QYK3" s="37"/>
      <c r="QYL3" s="37"/>
      <c r="QYM3" s="37"/>
      <c r="QYN3" s="37"/>
      <c r="QYO3" s="37"/>
      <c r="QYP3" s="37"/>
      <c r="QYQ3" s="37"/>
      <c r="QYR3" s="37"/>
      <c r="QYS3" s="37"/>
      <c r="QYT3" s="37"/>
      <c r="QYU3" s="37"/>
      <c r="QYV3" s="37"/>
      <c r="QYW3" s="37"/>
      <c r="QYX3" s="37"/>
      <c r="QYY3" s="37"/>
      <c r="QYZ3" s="37"/>
      <c r="QZA3" s="37"/>
      <c r="QZB3" s="37"/>
      <c r="QZC3" s="37"/>
      <c r="QZD3" s="37"/>
      <c r="QZE3" s="37"/>
      <c r="QZF3" s="37"/>
      <c r="QZG3" s="37"/>
      <c r="QZH3" s="37"/>
      <c r="QZI3" s="37"/>
      <c r="QZJ3" s="37"/>
      <c r="QZK3" s="37"/>
      <c r="QZL3" s="37"/>
      <c r="QZM3" s="37"/>
      <c r="QZN3" s="37"/>
      <c r="QZO3" s="37"/>
      <c r="QZP3" s="37"/>
      <c r="QZQ3" s="37"/>
      <c r="QZR3" s="37"/>
      <c r="QZS3" s="37"/>
      <c r="QZT3" s="37"/>
      <c r="QZU3" s="37"/>
      <c r="QZV3" s="37"/>
      <c r="QZW3" s="37"/>
      <c r="QZX3" s="37"/>
      <c r="QZY3" s="37"/>
      <c r="QZZ3" s="37"/>
      <c r="RAA3" s="37"/>
      <c r="RAB3" s="37"/>
      <c r="RAC3" s="37"/>
      <c r="RAD3" s="37"/>
      <c r="RAE3" s="37"/>
      <c r="RAF3" s="37"/>
      <c r="RAG3" s="37"/>
      <c r="RAH3" s="37"/>
      <c r="RAI3" s="37"/>
      <c r="RAJ3" s="37"/>
      <c r="RAK3" s="37"/>
      <c r="RAL3" s="37"/>
      <c r="RAM3" s="37"/>
      <c r="RAN3" s="37"/>
      <c r="RAO3" s="37"/>
      <c r="RAP3" s="37"/>
      <c r="RAQ3" s="37"/>
      <c r="RAR3" s="37"/>
      <c r="RAS3" s="37"/>
      <c r="RAT3" s="37"/>
      <c r="RAU3" s="37"/>
      <c r="RAV3" s="37"/>
      <c r="RAW3" s="37"/>
      <c r="RAX3" s="37"/>
      <c r="RAY3" s="37"/>
      <c r="RAZ3" s="37"/>
      <c r="RBA3" s="37"/>
      <c r="RBB3" s="37"/>
      <c r="RBC3" s="37"/>
      <c r="RBD3" s="37"/>
      <c r="RBE3" s="37"/>
      <c r="RBF3" s="37"/>
      <c r="RBG3" s="37"/>
      <c r="RBH3" s="37"/>
      <c r="RBI3" s="37"/>
      <c r="RBJ3" s="37"/>
      <c r="RBK3" s="37"/>
      <c r="RBL3" s="37"/>
      <c r="RBM3" s="37"/>
      <c r="RBN3" s="37"/>
      <c r="RBO3" s="37"/>
      <c r="RBP3" s="37"/>
      <c r="RBQ3" s="37"/>
      <c r="RBR3" s="37"/>
      <c r="RBS3" s="37"/>
      <c r="RBT3" s="37"/>
      <c r="RBU3" s="37"/>
      <c r="RBV3" s="37"/>
      <c r="RBW3" s="37"/>
      <c r="RBX3" s="37"/>
      <c r="RBY3" s="37"/>
      <c r="RBZ3" s="37"/>
      <c r="RCA3" s="37"/>
      <c r="RCB3" s="37"/>
      <c r="RCC3" s="37"/>
      <c r="RCD3" s="37"/>
      <c r="RCE3" s="37"/>
      <c r="RCF3" s="37"/>
      <c r="RCG3" s="37"/>
      <c r="RCH3" s="37"/>
      <c r="RCI3" s="37"/>
      <c r="RCJ3" s="37"/>
      <c r="RCK3" s="37"/>
      <c r="RCL3" s="37"/>
      <c r="RCM3" s="37"/>
      <c r="RCN3" s="37"/>
      <c r="RCO3" s="37"/>
      <c r="RCP3" s="37"/>
      <c r="RCQ3" s="37"/>
      <c r="RCR3" s="37"/>
      <c r="RCS3" s="37"/>
      <c r="RCT3" s="37"/>
      <c r="RCU3" s="37"/>
      <c r="RCV3" s="37"/>
      <c r="RCW3" s="37"/>
      <c r="RCX3" s="37"/>
      <c r="RCY3" s="37"/>
      <c r="RCZ3" s="37"/>
      <c r="RDA3" s="37"/>
      <c r="RDB3" s="37"/>
      <c r="RDC3" s="37"/>
      <c r="RDD3" s="37"/>
      <c r="RDE3" s="37"/>
      <c r="RDF3" s="37"/>
      <c r="RDG3" s="37"/>
      <c r="RDH3" s="37"/>
      <c r="RDI3" s="37"/>
      <c r="RDJ3" s="37"/>
      <c r="RDK3" s="37"/>
      <c r="RDL3" s="37"/>
      <c r="RDM3" s="37"/>
      <c r="RDN3" s="37"/>
      <c r="RDO3" s="37"/>
      <c r="RDP3" s="37"/>
      <c r="RDQ3" s="37"/>
      <c r="RDR3" s="37"/>
      <c r="RDS3" s="37"/>
      <c r="RDT3" s="37"/>
      <c r="RDU3" s="37"/>
      <c r="RDV3" s="37"/>
      <c r="RDW3" s="37"/>
      <c r="RDX3" s="37"/>
      <c r="RDY3" s="37"/>
      <c r="RDZ3" s="37"/>
      <c r="REA3" s="37"/>
      <c r="REB3" s="37"/>
      <c r="REC3" s="37"/>
      <c r="RED3" s="37"/>
      <c r="REE3" s="37"/>
      <c r="REF3" s="37"/>
      <c r="REG3" s="37"/>
      <c r="REH3" s="37"/>
      <c r="REI3" s="37"/>
      <c r="REJ3" s="37"/>
      <c r="REK3" s="37"/>
      <c r="REL3" s="37"/>
      <c r="REM3" s="37"/>
      <c r="REN3" s="37"/>
      <c r="REO3" s="37"/>
      <c r="REP3" s="37"/>
      <c r="REQ3" s="37"/>
      <c r="RER3" s="37"/>
      <c r="RES3" s="37"/>
      <c r="RET3" s="37"/>
      <c r="REU3" s="37"/>
      <c r="REV3" s="37"/>
      <c r="REW3" s="37"/>
      <c r="REX3" s="37"/>
      <c r="REY3" s="37"/>
      <c r="REZ3" s="37"/>
      <c r="RFA3" s="37"/>
      <c r="RFB3" s="37"/>
      <c r="RFC3" s="37"/>
      <c r="RFD3" s="37"/>
      <c r="RFE3" s="37"/>
      <c r="RFF3" s="37"/>
      <c r="RFG3" s="37"/>
      <c r="RFH3" s="37"/>
      <c r="RFI3" s="37"/>
      <c r="RFJ3" s="37"/>
      <c r="RFK3" s="37"/>
      <c r="RFL3" s="37"/>
      <c r="RFM3" s="37"/>
      <c r="RFN3" s="37"/>
      <c r="RFO3" s="37"/>
      <c r="RFP3" s="37"/>
      <c r="RFQ3" s="37"/>
      <c r="RFR3" s="37"/>
      <c r="RFS3" s="37"/>
      <c r="RFT3" s="37"/>
      <c r="RFU3" s="37"/>
      <c r="RFV3" s="37"/>
      <c r="RFW3" s="37"/>
      <c r="RFX3" s="37"/>
      <c r="RFY3" s="37"/>
      <c r="RFZ3" s="37"/>
      <c r="RGA3" s="37"/>
      <c r="RGB3" s="37"/>
      <c r="RGC3" s="37"/>
      <c r="RGD3" s="37"/>
      <c r="RGE3" s="37"/>
      <c r="RGF3" s="37"/>
      <c r="RGG3" s="37"/>
      <c r="RGH3" s="37"/>
      <c r="RGI3" s="37"/>
      <c r="RGJ3" s="37"/>
      <c r="RGK3" s="37"/>
      <c r="RGL3" s="37"/>
      <c r="RGM3" s="37"/>
      <c r="RGN3" s="37"/>
      <c r="RGO3" s="37"/>
      <c r="RGP3" s="37"/>
      <c r="RGQ3" s="37"/>
      <c r="RGR3" s="37"/>
      <c r="RGS3" s="37"/>
      <c r="RGT3" s="37"/>
      <c r="RGU3" s="37"/>
      <c r="RGV3" s="37"/>
      <c r="RGW3" s="37"/>
      <c r="RGX3" s="37"/>
      <c r="RGY3" s="37"/>
      <c r="RGZ3" s="37"/>
      <c r="RHA3" s="37"/>
      <c r="RHB3" s="37"/>
      <c r="RHC3" s="37"/>
      <c r="RHD3" s="37"/>
      <c r="RHE3" s="37"/>
      <c r="RHF3" s="37"/>
      <c r="RHG3" s="37"/>
      <c r="RHH3" s="37"/>
      <c r="RHI3" s="37"/>
      <c r="RHJ3" s="37"/>
      <c r="RHK3" s="37"/>
      <c r="RHL3" s="37"/>
      <c r="RHM3" s="37"/>
      <c r="RHN3" s="37"/>
      <c r="RHO3" s="37"/>
      <c r="RHP3" s="37"/>
      <c r="RHQ3" s="37"/>
      <c r="RHR3" s="37"/>
      <c r="RHS3" s="37"/>
      <c r="RHT3" s="37"/>
      <c r="RHU3" s="37"/>
      <c r="RHV3" s="37"/>
      <c r="RHW3" s="37"/>
      <c r="RHX3" s="37"/>
      <c r="RHY3" s="37"/>
      <c r="RHZ3" s="37"/>
      <c r="RIA3" s="37"/>
      <c r="RIB3" s="37"/>
      <c r="RIC3" s="37"/>
      <c r="RID3" s="37"/>
      <c r="RIE3" s="37"/>
      <c r="RIF3" s="37"/>
      <c r="RIG3" s="37"/>
      <c r="RIH3" s="37"/>
      <c r="RII3" s="37"/>
      <c r="RIJ3" s="37"/>
      <c r="RIK3" s="37"/>
      <c r="RIL3" s="37"/>
      <c r="RIM3" s="37"/>
      <c r="RIN3" s="37"/>
      <c r="RIO3" s="37"/>
      <c r="RIP3" s="37"/>
      <c r="RIQ3" s="37"/>
      <c r="RIR3" s="37"/>
      <c r="RIS3" s="37"/>
      <c r="RIT3" s="37"/>
      <c r="RIU3" s="37"/>
      <c r="RIV3" s="37"/>
      <c r="RIW3" s="37"/>
      <c r="RIX3" s="37"/>
      <c r="RIY3" s="37"/>
      <c r="RIZ3" s="37"/>
      <c r="RJA3" s="37"/>
      <c r="RJB3" s="37"/>
      <c r="RJC3" s="37"/>
      <c r="RJD3" s="37"/>
      <c r="RJE3" s="37"/>
      <c r="RJF3" s="37"/>
      <c r="RJG3" s="37"/>
      <c r="RJH3" s="37"/>
      <c r="RJI3" s="37"/>
      <c r="RJJ3" s="37"/>
      <c r="RJK3" s="37"/>
      <c r="RJL3" s="37"/>
      <c r="RJM3" s="37"/>
      <c r="RJN3" s="37"/>
      <c r="RJO3" s="37"/>
      <c r="RJP3" s="37"/>
      <c r="RJQ3" s="37"/>
      <c r="RJR3" s="37"/>
      <c r="RJS3" s="37"/>
      <c r="RJT3" s="37"/>
      <c r="RJU3" s="37"/>
      <c r="RJV3" s="37"/>
      <c r="RJW3" s="37"/>
      <c r="RJX3" s="37"/>
      <c r="RJY3" s="37"/>
      <c r="RJZ3" s="37"/>
      <c r="RKA3" s="37"/>
      <c r="RKB3" s="37"/>
      <c r="RKC3" s="37"/>
      <c r="RKD3" s="37"/>
      <c r="RKE3" s="37"/>
      <c r="RKF3" s="37"/>
      <c r="RKG3" s="37"/>
      <c r="RKH3" s="37"/>
      <c r="RKI3" s="37"/>
      <c r="RKJ3" s="37"/>
      <c r="RKK3" s="37"/>
      <c r="RKL3" s="37"/>
      <c r="RKM3" s="37"/>
      <c r="RKN3" s="37"/>
      <c r="RKO3" s="37"/>
      <c r="RKP3" s="37"/>
      <c r="RKQ3" s="37"/>
      <c r="RKR3" s="37"/>
      <c r="RKS3" s="37"/>
      <c r="RKT3" s="37"/>
      <c r="RKU3" s="37"/>
      <c r="RKV3" s="37"/>
      <c r="RKW3" s="37"/>
      <c r="RKX3" s="37"/>
      <c r="RKY3" s="37"/>
      <c r="RKZ3" s="37"/>
      <c r="RLA3" s="37"/>
      <c r="RLB3" s="37"/>
      <c r="RLC3" s="37"/>
      <c r="RLD3" s="37"/>
      <c r="RLE3" s="37"/>
      <c r="RLF3" s="37"/>
      <c r="RLG3" s="37"/>
      <c r="RLH3" s="37"/>
      <c r="RLI3" s="37"/>
      <c r="RLJ3" s="37"/>
      <c r="RLK3" s="37"/>
      <c r="RLL3" s="37"/>
      <c r="RLM3" s="37"/>
      <c r="RLN3" s="37"/>
      <c r="RLO3" s="37"/>
      <c r="RLP3" s="37"/>
      <c r="RLQ3" s="37"/>
      <c r="RLR3" s="37"/>
      <c r="RLS3" s="37"/>
      <c r="RLT3" s="37"/>
      <c r="RLU3" s="37"/>
      <c r="RLV3" s="37"/>
      <c r="RLW3" s="37"/>
      <c r="RLX3" s="37"/>
      <c r="RLY3" s="37"/>
      <c r="RLZ3" s="37"/>
      <c r="RMA3" s="37"/>
      <c r="RMB3" s="37"/>
      <c r="RMC3" s="37"/>
      <c r="RMD3" s="37"/>
      <c r="RME3" s="37"/>
      <c r="RMF3" s="37"/>
      <c r="RMG3" s="37"/>
      <c r="RMH3" s="37"/>
      <c r="RMI3" s="37"/>
      <c r="RMJ3" s="37"/>
      <c r="RMK3" s="37"/>
      <c r="RML3" s="37"/>
      <c r="RMM3" s="37"/>
      <c r="RMN3" s="37"/>
      <c r="RMO3" s="37"/>
      <c r="RMP3" s="37"/>
      <c r="RMQ3" s="37"/>
      <c r="RMR3" s="37"/>
      <c r="RMS3" s="37"/>
      <c r="RMT3" s="37"/>
      <c r="RMU3" s="37"/>
      <c r="RMV3" s="37"/>
      <c r="RMW3" s="37"/>
      <c r="RMX3" s="37"/>
      <c r="RMY3" s="37"/>
      <c r="RMZ3" s="37"/>
      <c r="RNA3" s="37"/>
      <c r="RNB3" s="37"/>
      <c r="RNC3" s="37"/>
      <c r="RND3" s="37"/>
      <c r="RNE3" s="37"/>
      <c r="RNF3" s="37"/>
      <c r="RNG3" s="37"/>
      <c r="RNH3" s="37"/>
      <c r="RNI3" s="37"/>
      <c r="RNJ3" s="37"/>
      <c r="RNK3" s="37"/>
      <c r="RNL3" s="37"/>
      <c r="RNM3" s="37"/>
      <c r="RNN3" s="37"/>
      <c r="RNO3" s="37"/>
      <c r="RNP3" s="37"/>
      <c r="RNQ3" s="37"/>
      <c r="RNR3" s="37"/>
      <c r="RNS3" s="37"/>
      <c r="RNT3" s="37"/>
      <c r="RNU3" s="37"/>
      <c r="RNV3" s="37"/>
      <c r="RNW3" s="37"/>
      <c r="RNX3" s="37"/>
      <c r="RNY3" s="37"/>
      <c r="RNZ3" s="37"/>
      <c r="ROA3" s="37"/>
      <c r="ROB3" s="37"/>
      <c r="ROC3" s="37"/>
      <c r="ROD3" s="37"/>
      <c r="ROE3" s="37"/>
      <c r="ROF3" s="37"/>
      <c r="ROG3" s="37"/>
      <c r="ROH3" s="37"/>
      <c r="ROI3" s="37"/>
      <c r="ROJ3" s="37"/>
      <c r="ROK3" s="37"/>
      <c r="ROL3" s="37"/>
      <c r="ROM3" s="37"/>
      <c r="RON3" s="37"/>
      <c r="ROO3" s="37"/>
      <c r="ROP3" s="37"/>
      <c r="ROQ3" s="37"/>
      <c r="ROR3" s="37"/>
      <c r="ROS3" s="37"/>
      <c r="ROT3" s="37"/>
      <c r="ROU3" s="37"/>
      <c r="ROV3" s="37"/>
      <c r="ROW3" s="37"/>
      <c r="ROX3" s="37"/>
      <c r="ROY3" s="37"/>
      <c r="ROZ3" s="37"/>
      <c r="RPA3" s="37"/>
      <c r="RPB3" s="37"/>
      <c r="RPC3" s="37"/>
      <c r="RPD3" s="37"/>
      <c r="RPE3" s="37"/>
      <c r="RPF3" s="37"/>
      <c r="RPG3" s="37"/>
      <c r="RPH3" s="37"/>
      <c r="RPI3" s="37"/>
      <c r="RPJ3" s="37"/>
      <c r="RPK3" s="37"/>
      <c r="RPL3" s="37"/>
      <c r="RPM3" s="37"/>
      <c r="RPN3" s="37"/>
      <c r="RPO3" s="37"/>
      <c r="RPP3" s="37"/>
      <c r="RPQ3" s="37"/>
      <c r="RPR3" s="37"/>
      <c r="RPS3" s="37"/>
      <c r="RPT3" s="37"/>
      <c r="RPU3" s="37"/>
      <c r="RPV3" s="37"/>
      <c r="RPW3" s="37"/>
      <c r="RPX3" s="37"/>
      <c r="RPY3" s="37"/>
      <c r="RPZ3" s="37"/>
      <c r="RQA3" s="37"/>
      <c r="RQB3" s="37"/>
      <c r="RQC3" s="37"/>
      <c r="RQD3" s="37"/>
      <c r="RQE3" s="37"/>
      <c r="RQF3" s="37"/>
      <c r="RQG3" s="37"/>
      <c r="RQH3" s="37"/>
      <c r="RQI3" s="37"/>
      <c r="RQJ3" s="37"/>
      <c r="RQK3" s="37"/>
      <c r="RQL3" s="37"/>
      <c r="RQM3" s="37"/>
      <c r="RQN3" s="37"/>
      <c r="RQO3" s="37"/>
      <c r="RQP3" s="37"/>
      <c r="RQQ3" s="37"/>
      <c r="RQR3" s="37"/>
      <c r="RQS3" s="37"/>
      <c r="RQT3" s="37"/>
      <c r="RQU3" s="37"/>
      <c r="RQV3" s="37"/>
      <c r="RQW3" s="37"/>
      <c r="RQX3" s="37"/>
      <c r="RQY3" s="37"/>
      <c r="RQZ3" s="37"/>
      <c r="RRA3" s="37"/>
      <c r="RRB3" s="37"/>
      <c r="RRC3" s="37"/>
      <c r="RRD3" s="37"/>
      <c r="RRE3" s="37"/>
      <c r="RRF3" s="37"/>
      <c r="RRG3" s="37"/>
      <c r="RRH3" s="37"/>
      <c r="RRI3" s="37"/>
      <c r="RRJ3" s="37"/>
      <c r="RRK3" s="37"/>
      <c r="RRL3" s="37"/>
      <c r="RRM3" s="37"/>
      <c r="RRN3" s="37"/>
      <c r="RRO3" s="37"/>
      <c r="RRP3" s="37"/>
      <c r="RRQ3" s="37"/>
      <c r="RRR3" s="37"/>
      <c r="RRS3" s="37"/>
      <c r="RRT3" s="37"/>
      <c r="RRU3" s="37"/>
      <c r="RRV3" s="37"/>
      <c r="RRW3" s="37"/>
      <c r="RRX3" s="37"/>
      <c r="RRY3" s="37"/>
      <c r="RRZ3" s="37"/>
      <c r="RSA3" s="37"/>
      <c r="RSB3" s="37"/>
      <c r="RSC3" s="37"/>
      <c r="RSD3" s="37"/>
      <c r="RSE3" s="37"/>
      <c r="RSF3" s="37"/>
      <c r="RSG3" s="37"/>
      <c r="RSH3" s="37"/>
      <c r="RSI3" s="37"/>
      <c r="RSJ3" s="37"/>
      <c r="RSK3" s="37"/>
      <c r="RSL3" s="37"/>
      <c r="RSM3" s="37"/>
      <c r="RSN3" s="37"/>
      <c r="RSO3" s="37"/>
      <c r="RSP3" s="37"/>
      <c r="RSQ3" s="37"/>
      <c r="RSR3" s="37"/>
      <c r="RSS3" s="37"/>
      <c r="RST3" s="37"/>
      <c r="RSU3" s="37"/>
      <c r="RSV3" s="37"/>
      <c r="RSW3" s="37"/>
      <c r="RSX3" s="37"/>
      <c r="RSY3" s="37"/>
      <c r="RSZ3" s="37"/>
      <c r="RTA3" s="37"/>
      <c r="RTB3" s="37"/>
      <c r="RTC3" s="37"/>
      <c r="RTD3" s="37"/>
      <c r="RTE3" s="37"/>
      <c r="RTF3" s="37"/>
      <c r="RTG3" s="37"/>
      <c r="RTH3" s="37"/>
      <c r="RTI3" s="37"/>
      <c r="RTJ3" s="37"/>
      <c r="RTK3" s="37"/>
      <c r="RTL3" s="37"/>
      <c r="RTM3" s="37"/>
      <c r="RTN3" s="37"/>
      <c r="RTO3" s="37"/>
      <c r="RTP3" s="37"/>
      <c r="RTQ3" s="37"/>
      <c r="RTR3" s="37"/>
      <c r="RTS3" s="37"/>
      <c r="RTT3" s="37"/>
      <c r="RTU3" s="37"/>
      <c r="RTV3" s="37"/>
      <c r="RTW3" s="37"/>
      <c r="RTX3" s="37"/>
      <c r="RTY3" s="37"/>
      <c r="RTZ3" s="37"/>
      <c r="RUA3" s="37"/>
      <c r="RUB3" s="37"/>
      <c r="RUC3" s="37"/>
      <c r="RUD3" s="37"/>
      <c r="RUE3" s="37"/>
      <c r="RUF3" s="37"/>
      <c r="RUG3" s="37"/>
      <c r="RUH3" s="37"/>
      <c r="RUI3" s="37"/>
      <c r="RUJ3" s="37"/>
      <c r="RUK3" s="37"/>
      <c r="RUL3" s="37"/>
      <c r="RUM3" s="37"/>
      <c r="RUN3" s="37"/>
      <c r="RUO3" s="37"/>
      <c r="RUP3" s="37"/>
      <c r="RUQ3" s="37"/>
      <c r="RUR3" s="37"/>
      <c r="RUS3" s="37"/>
      <c r="RUT3" s="37"/>
      <c r="RUU3" s="37"/>
      <c r="RUV3" s="37"/>
      <c r="RUW3" s="37"/>
      <c r="RUX3" s="37"/>
      <c r="RUY3" s="37"/>
      <c r="RUZ3" s="37"/>
      <c r="RVA3" s="37"/>
      <c r="RVB3" s="37"/>
      <c r="RVC3" s="37"/>
      <c r="RVD3" s="37"/>
      <c r="RVE3" s="37"/>
      <c r="RVF3" s="37"/>
      <c r="RVG3" s="37"/>
      <c r="RVH3" s="37"/>
      <c r="RVI3" s="37"/>
      <c r="RVJ3" s="37"/>
      <c r="RVK3" s="37"/>
      <c r="RVL3" s="37"/>
      <c r="RVM3" s="37"/>
      <c r="RVN3" s="37"/>
      <c r="RVO3" s="37"/>
      <c r="RVP3" s="37"/>
      <c r="RVQ3" s="37"/>
      <c r="RVR3" s="37"/>
      <c r="RVS3" s="37"/>
      <c r="RVT3" s="37"/>
      <c r="RVU3" s="37"/>
      <c r="RVV3" s="37"/>
      <c r="RVW3" s="37"/>
      <c r="RVX3" s="37"/>
      <c r="RVY3" s="37"/>
      <c r="RVZ3" s="37"/>
      <c r="RWA3" s="37"/>
      <c r="RWB3" s="37"/>
      <c r="RWC3" s="37"/>
      <c r="RWD3" s="37"/>
      <c r="RWE3" s="37"/>
      <c r="RWF3" s="37"/>
      <c r="RWG3" s="37"/>
      <c r="RWH3" s="37"/>
      <c r="RWI3" s="37"/>
      <c r="RWJ3" s="37"/>
      <c r="RWK3" s="37"/>
      <c r="RWL3" s="37"/>
      <c r="RWM3" s="37"/>
      <c r="RWN3" s="37"/>
      <c r="RWO3" s="37"/>
      <c r="RWP3" s="37"/>
      <c r="RWQ3" s="37"/>
      <c r="RWR3" s="37"/>
      <c r="RWS3" s="37"/>
      <c r="RWT3" s="37"/>
      <c r="RWU3" s="37"/>
      <c r="RWV3" s="37"/>
      <c r="RWW3" s="37"/>
      <c r="RWX3" s="37"/>
      <c r="RWY3" s="37"/>
      <c r="RWZ3" s="37"/>
      <c r="RXA3" s="37"/>
      <c r="RXB3" s="37"/>
      <c r="RXC3" s="37"/>
      <c r="RXD3" s="37"/>
      <c r="RXE3" s="37"/>
      <c r="RXF3" s="37"/>
      <c r="RXG3" s="37"/>
      <c r="RXH3" s="37"/>
      <c r="RXI3" s="37"/>
      <c r="RXJ3" s="37"/>
      <c r="RXK3" s="37"/>
      <c r="RXL3" s="37"/>
      <c r="RXM3" s="37"/>
      <c r="RXN3" s="37"/>
      <c r="RXO3" s="37"/>
      <c r="RXP3" s="37"/>
      <c r="RXQ3" s="37"/>
      <c r="RXR3" s="37"/>
      <c r="RXS3" s="37"/>
      <c r="RXT3" s="37"/>
      <c r="RXU3" s="37"/>
      <c r="RXV3" s="37"/>
      <c r="RXW3" s="37"/>
      <c r="RXX3" s="37"/>
      <c r="RXY3" s="37"/>
      <c r="RXZ3" s="37"/>
      <c r="RYA3" s="37"/>
      <c r="RYB3" s="37"/>
      <c r="RYC3" s="37"/>
      <c r="RYD3" s="37"/>
      <c r="RYE3" s="37"/>
      <c r="RYF3" s="37"/>
      <c r="RYG3" s="37"/>
      <c r="RYH3" s="37"/>
      <c r="RYI3" s="37"/>
      <c r="RYJ3" s="37"/>
      <c r="RYK3" s="37"/>
      <c r="RYL3" s="37"/>
      <c r="RYM3" s="37"/>
      <c r="RYN3" s="37"/>
      <c r="RYO3" s="37"/>
      <c r="RYP3" s="37"/>
      <c r="RYQ3" s="37"/>
      <c r="RYR3" s="37"/>
      <c r="RYS3" s="37"/>
      <c r="RYT3" s="37"/>
      <c r="RYU3" s="37"/>
      <c r="RYV3" s="37"/>
      <c r="RYW3" s="37"/>
      <c r="RYX3" s="37"/>
      <c r="RYY3" s="37"/>
      <c r="RYZ3" s="37"/>
      <c r="RZA3" s="37"/>
      <c r="RZB3" s="37"/>
      <c r="RZC3" s="37"/>
      <c r="RZD3" s="37"/>
      <c r="RZE3" s="37"/>
      <c r="RZF3" s="37"/>
      <c r="RZG3" s="37"/>
      <c r="RZH3" s="37"/>
      <c r="RZI3" s="37"/>
      <c r="RZJ3" s="37"/>
      <c r="RZK3" s="37"/>
      <c r="RZL3" s="37"/>
      <c r="RZM3" s="37"/>
      <c r="RZN3" s="37"/>
      <c r="RZO3" s="37"/>
      <c r="RZP3" s="37"/>
      <c r="RZQ3" s="37"/>
      <c r="RZR3" s="37"/>
      <c r="RZS3" s="37"/>
      <c r="RZT3" s="37"/>
      <c r="RZU3" s="37"/>
      <c r="RZV3" s="37"/>
      <c r="RZW3" s="37"/>
      <c r="RZX3" s="37"/>
      <c r="RZY3" s="37"/>
      <c r="RZZ3" s="37"/>
      <c r="SAA3" s="37"/>
      <c r="SAB3" s="37"/>
      <c r="SAC3" s="37"/>
      <c r="SAD3" s="37"/>
      <c r="SAE3" s="37"/>
      <c r="SAF3" s="37"/>
      <c r="SAG3" s="37"/>
      <c r="SAH3" s="37"/>
      <c r="SAI3" s="37"/>
      <c r="SAJ3" s="37"/>
      <c r="SAK3" s="37"/>
      <c r="SAL3" s="37"/>
      <c r="SAM3" s="37"/>
      <c r="SAN3" s="37"/>
      <c r="SAO3" s="37"/>
      <c r="SAP3" s="37"/>
      <c r="SAQ3" s="37"/>
      <c r="SAR3" s="37"/>
      <c r="SAS3" s="37"/>
      <c r="SAT3" s="37"/>
      <c r="SAU3" s="37"/>
      <c r="SAV3" s="37"/>
      <c r="SAW3" s="37"/>
      <c r="SAX3" s="37"/>
      <c r="SAY3" s="37"/>
      <c r="SAZ3" s="37"/>
      <c r="SBA3" s="37"/>
      <c r="SBB3" s="37"/>
      <c r="SBC3" s="37"/>
      <c r="SBD3" s="37"/>
      <c r="SBE3" s="37"/>
      <c r="SBF3" s="37"/>
      <c r="SBG3" s="37"/>
      <c r="SBH3" s="37"/>
      <c r="SBI3" s="37"/>
      <c r="SBJ3" s="37"/>
      <c r="SBK3" s="37"/>
      <c r="SBL3" s="37"/>
      <c r="SBM3" s="37"/>
      <c r="SBN3" s="37"/>
      <c r="SBO3" s="37"/>
      <c r="SBP3" s="37"/>
      <c r="SBQ3" s="37"/>
      <c r="SBR3" s="37"/>
      <c r="SBS3" s="37"/>
      <c r="SBT3" s="37"/>
      <c r="SBU3" s="37"/>
      <c r="SBV3" s="37"/>
      <c r="SBW3" s="37"/>
      <c r="SBX3" s="37"/>
      <c r="SBY3" s="37"/>
      <c r="SBZ3" s="37"/>
      <c r="SCA3" s="37"/>
      <c r="SCB3" s="37"/>
      <c r="SCC3" s="37"/>
      <c r="SCD3" s="37"/>
      <c r="SCE3" s="37"/>
      <c r="SCF3" s="37"/>
      <c r="SCG3" s="37"/>
      <c r="SCH3" s="37"/>
      <c r="SCI3" s="37"/>
      <c r="SCJ3" s="37"/>
      <c r="SCK3" s="37"/>
      <c r="SCL3" s="37"/>
      <c r="SCM3" s="37"/>
      <c r="SCN3" s="37"/>
      <c r="SCO3" s="37"/>
      <c r="SCP3" s="37"/>
      <c r="SCQ3" s="37"/>
      <c r="SCR3" s="37"/>
      <c r="SCS3" s="37"/>
      <c r="SCT3" s="37"/>
      <c r="SCU3" s="37"/>
      <c r="SCV3" s="37"/>
      <c r="SCW3" s="37"/>
      <c r="SCX3" s="37"/>
      <c r="SCY3" s="37"/>
      <c r="SCZ3" s="37"/>
      <c r="SDA3" s="37"/>
      <c r="SDB3" s="37"/>
      <c r="SDC3" s="37"/>
      <c r="SDD3" s="37"/>
      <c r="SDE3" s="37"/>
      <c r="SDF3" s="37"/>
      <c r="SDG3" s="37"/>
      <c r="SDH3" s="37"/>
      <c r="SDI3" s="37"/>
      <c r="SDJ3" s="37"/>
      <c r="SDK3" s="37"/>
      <c r="SDL3" s="37"/>
      <c r="SDM3" s="37"/>
      <c r="SDN3" s="37"/>
      <c r="SDO3" s="37"/>
      <c r="SDP3" s="37"/>
      <c r="SDQ3" s="37"/>
      <c r="SDR3" s="37"/>
      <c r="SDS3" s="37"/>
      <c r="SDT3" s="37"/>
      <c r="SDU3" s="37"/>
      <c r="SDV3" s="37"/>
      <c r="SDW3" s="37"/>
      <c r="SDX3" s="37"/>
      <c r="SDY3" s="37"/>
      <c r="SDZ3" s="37"/>
      <c r="SEA3" s="37"/>
      <c r="SEB3" s="37"/>
      <c r="SEC3" s="37"/>
      <c r="SED3" s="37"/>
      <c r="SEE3" s="37"/>
      <c r="SEF3" s="37"/>
      <c r="SEG3" s="37"/>
      <c r="SEH3" s="37"/>
      <c r="SEI3" s="37"/>
      <c r="SEJ3" s="37"/>
      <c r="SEK3" s="37"/>
      <c r="SEL3" s="37"/>
      <c r="SEM3" s="37"/>
      <c r="SEN3" s="37"/>
      <c r="SEO3" s="37"/>
      <c r="SEP3" s="37"/>
      <c r="SEQ3" s="37"/>
      <c r="SER3" s="37"/>
      <c r="SES3" s="37"/>
      <c r="SET3" s="37"/>
      <c r="SEU3" s="37"/>
      <c r="SEV3" s="37"/>
      <c r="SEW3" s="37"/>
      <c r="SEX3" s="37"/>
      <c r="SEY3" s="37"/>
      <c r="SEZ3" s="37"/>
      <c r="SFA3" s="37"/>
      <c r="SFB3" s="37"/>
      <c r="SFC3" s="37"/>
      <c r="SFD3" s="37"/>
      <c r="SFE3" s="37"/>
      <c r="SFF3" s="37"/>
      <c r="SFG3" s="37"/>
      <c r="SFH3" s="37"/>
      <c r="SFI3" s="37"/>
      <c r="SFJ3" s="37"/>
      <c r="SFK3" s="37"/>
      <c r="SFL3" s="37"/>
      <c r="SFM3" s="37"/>
      <c r="SFN3" s="37"/>
      <c r="SFO3" s="37"/>
      <c r="SFP3" s="37"/>
      <c r="SFQ3" s="37"/>
      <c r="SFR3" s="37"/>
      <c r="SFS3" s="37"/>
      <c r="SFT3" s="37"/>
      <c r="SFU3" s="37"/>
      <c r="SFV3" s="37"/>
      <c r="SFW3" s="37"/>
      <c r="SFX3" s="37"/>
      <c r="SFY3" s="37"/>
      <c r="SFZ3" s="37"/>
      <c r="SGA3" s="37"/>
      <c r="SGB3" s="37"/>
      <c r="SGC3" s="37"/>
      <c r="SGD3" s="37"/>
      <c r="SGE3" s="37"/>
      <c r="SGF3" s="37"/>
      <c r="SGG3" s="37"/>
      <c r="SGH3" s="37"/>
      <c r="SGI3" s="37"/>
      <c r="SGJ3" s="37"/>
      <c r="SGK3" s="37"/>
      <c r="SGL3" s="37"/>
      <c r="SGM3" s="37"/>
      <c r="SGN3" s="37"/>
      <c r="SGO3" s="37"/>
      <c r="SGP3" s="37"/>
      <c r="SGQ3" s="37"/>
      <c r="SGR3" s="37"/>
      <c r="SGS3" s="37"/>
      <c r="SGT3" s="37"/>
      <c r="SGU3" s="37"/>
      <c r="SGV3" s="37"/>
      <c r="SGW3" s="37"/>
      <c r="SGX3" s="37"/>
      <c r="SGY3" s="37"/>
      <c r="SGZ3" s="37"/>
      <c r="SHA3" s="37"/>
      <c r="SHB3" s="37"/>
      <c r="SHC3" s="37"/>
      <c r="SHD3" s="37"/>
      <c r="SHE3" s="37"/>
      <c r="SHF3" s="37"/>
      <c r="SHG3" s="37"/>
      <c r="SHH3" s="37"/>
      <c r="SHI3" s="37"/>
      <c r="SHJ3" s="37"/>
      <c r="SHK3" s="37"/>
      <c r="SHL3" s="37"/>
      <c r="SHM3" s="37"/>
      <c r="SHN3" s="37"/>
      <c r="SHO3" s="37"/>
      <c r="SHP3" s="37"/>
      <c r="SHQ3" s="37"/>
      <c r="SHR3" s="37"/>
      <c r="SHS3" s="37"/>
      <c r="SHT3" s="37"/>
      <c r="SHU3" s="37"/>
      <c r="SHV3" s="37"/>
      <c r="SHW3" s="37"/>
      <c r="SHX3" s="37"/>
      <c r="SHY3" s="37"/>
      <c r="SHZ3" s="37"/>
      <c r="SIA3" s="37"/>
      <c r="SIB3" s="37"/>
      <c r="SIC3" s="37"/>
      <c r="SID3" s="37"/>
      <c r="SIE3" s="37"/>
      <c r="SIF3" s="37"/>
      <c r="SIG3" s="37"/>
      <c r="SIH3" s="37"/>
      <c r="SII3" s="37"/>
      <c r="SIJ3" s="37"/>
      <c r="SIK3" s="37"/>
      <c r="SIL3" s="37"/>
      <c r="SIM3" s="37"/>
      <c r="SIN3" s="37"/>
      <c r="SIO3" s="37"/>
      <c r="SIP3" s="37"/>
      <c r="SIQ3" s="37"/>
      <c r="SIR3" s="37"/>
      <c r="SIS3" s="37"/>
      <c r="SIT3" s="37"/>
      <c r="SIU3" s="37"/>
      <c r="SIV3" s="37"/>
      <c r="SIW3" s="37"/>
      <c r="SIX3" s="37"/>
      <c r="SIY3" s="37"/>
      <c r="SIZ3" s="37"/>
      <c r="SJA3" s="37"/>
      <c r="SJB3" s="37"/>
      <c r="SJC3" s="37"/>
      <c r="SJD3" s="37"/>
      <c r="SJE3" s="37"/>
      <c r="SJF3" s="37"/>
      <c r="SJG3" s="37"/>
      <c r="SJH3" s="37"/>
      <c r="SJI3" s="37"/>
      <c r="SJJ3" s="37"/>
      <c r="SJK3" s="37"/>
      <c r="SJL3" s="37"/>
      <c r="SJM3" s="37"/>
      <c r="SJN3" s="37"/>
      <c r="SJO3" s="37"/>
      <c r="SJP3" s="37"/>
      <c r="SJQ3" s="37"/>
      <c r="SJR3" s="37"/>
      <c r="SJS3" s="37"/>
      <c r="SJT3" s="37"/>
      <c r="SJU3" s="37"/>
      <c r="SJV3" s="37"/>
      <c r="SJW3" s="37"/>
      <c r="SJX3" s="37"/>
      <c r="SJY3" s="37"/>
      <c r="SJZ3" s="37"/>
      <c r="SKA3" s="37"/>
      <c r="SKB3" s="37"/>
      <c r="SKC3" s="37"/>
      <c r="SKD3" s="37"/>
      <c r="SKE3" s="37"/>
      <c r="SKF3" s="37"/>
      <c r="SKG3" s="37"/>
      <c r="SKH3" s="37"/>
      <c r="SKI3" s="37"/>
      <c r="SKJ3" s="37"/>
      <c r="SKK3" s="37"/>
      <c r="SKL3" s="37"/>
      <c r="SKM3" s="37"/>
      <c r="SKN3" s="37"/>
      <c r="SKO3" s="37"/>
      <c r="SKP3" s="37"/>
      <c r="SKQ3" s="37"/>
      <c r="SKR3" s="37"/>
      <c r="SKS3" s="37"/>
      <c r="SKT3" s="37"/>
      <c r="SKU3" s="37"/>
      <c r="SKV3" s="37"/>
      <c r="SKW3" s="37"/>
      <c r="SKX3" s="37"/>
      <c r="SKY3" s="37"/>
      <c r="SKZ3" s="37"/>
      <c r="SLA3" s="37"/>
      <c r="SLB3" s="37"/>
      <c r="SLC3" s="37"/>
      <c r="SLD3" s="37"/>
      <c r="SLE3" s="37"/>
      <c r="SLF3" s="37"/>
      <c r="SLG3" s="37"/>
      <c r="SLH3" s="37"/>
      <c r="SLI3" s="37"/>
      <c r="SLJ3" s="37"/>
      <c r="SLK3" s="37"/>
      <c r="SLL3" s="37"/>
      <c r="SLM3" s="37"/>
      <c r="SLN3" s="37"/>
      <c r="SLO3" s="37"/>
      <c r="SLP3" s="37"/>
      <c r="SLQ3" s="37"/>
      <c r="SLR3" s="37"/>
      <c r="SLS3" s="37"/>
      <c r="SLT3" s="37"/>
      <c r="SLU3" s="37"/>
      <c r="SLV3" s="37"/>
      <c r="SLW3" s="37"/>
      <c r="SLX3" s="37"/>
      <c r="SLY3" s="37"/>
      <c r="SLZ3" s="37"/>
      <c r="SMA3" s="37"/>
      <c r="SMB3" s="37"/>
      <c r="SMC3" s="37"/>
      <c r="SMD3" s="37"/>
      <c r="SME3" s="37"/>
      <c r="SMF3" s="37"/>
      <c r="SMG3" s="37"/>
      <c r="SMH3" s="37"/>
      <c r="SMI3" s="37"/>
      <c r="SMJ3" s="37"/>
      <c r="SMK3" s="37"/>
      <c r="SML3" s="37"/>
      <c r="SMM3" s="37"/>
      <c r="SMN3" s="37"/>
      <c r="SMO3" s="37"/>
      <c r="SMP3" s="37"/>
      <c r="SMQ3" s="37"/>
      <c r="SMR3" s="37"/>
      <c r="SMS3" s="37"/>
      <c r="SMT3" s="37"/>
      <c r="SMU3" s="37"/>
      <c r="SMV3" s="37"/>
      <c r="SMW3" s="37"/>
      <c r="SMX3" s="37"/>
      <c r="SMY3" s="37"/>
      <c r="SMZ3" s="37"/>
      <c r="SNA3" s="37"/>
      <c r="SNB3" s="37"/>
      <c r="SNC3" s="37"/>
      <c r="SND3" s="37"/>
      <c r="SNE3" s="37"/>
      <c r="SNF3" s="37"/>
      <c r="SNG3" s="37"/>
      <c r="SNH3" s="37"/>
      <c r="SNI3" s="37"/>
      <c r="SNJ3" s="37"/>
      <c r="SNK3" s="37"/>
      <c r="SNL3" s="37"/>
      <c r="SNM3" s="37"/>
      <c r="SNN3" s="37"/>
      <c r="SNO3" s="37"/>
      <c r="SNP3" s="37"/>
      <c r="SNQ3" s="37"/>
      <c r="SNR3" s="37"/>
      <c r="SNS3" s="37"/>
      <c r="SNT3" s="37"/>
      <c r="SNU3" s="37"/>
      <c r="SNV3" s="37"/>
      <c r="SNW3" s="37"/>
      <c r="SNX3" s="37"/>
      <c r="SNY3" s="37"/>
      <c r="SNZ3" s="37"/>
      <c r="SOA3" s="37"/>
      <c r="SOB3" s="37"/>
      <c r="SOC3" s="37"/>
      <c r="SOD3" s="37"/>
      <c r="SOE3" s="37"/>
      <c r="SOF3" s="37"/>
      <c r="SOG3" s="37"/>
      <c r="SOH3" s="37"/>
      <c r="SOI3" s="37"/>
      <c r="SOJ3" s="37"/>
      <c r="SOK3" s="37"/>
      <c r="SOL3" s="37"/>
      <c r="SOM3" s="37"/>
      <c r="SON3" s="37"/>
      <c r="SOO3" s="37"/>
      <c r="SOP3" s="37"/>
      <c r="SOQ3" s="37"/>
      <c r="SOR3" s="37"/>
      <c r="SOS3" s="37"/>
      <c r="SOT3" s="37"/>
      <c r="SOU3" s="37"/>
      <c r="SOV3" s="37"/>
      <c r="SOW3" s="37"/>
      <c r="SOX3" s="37"/>
      <c r="SOY3" s="37"/>
      <c r="SOZ3" s="37"/>
      <c r="SPA3" s="37"/>
      <c r="SPB3" s="37"/>
      <c r="SPC3" s="37"/>
      <c r="SPD3" s="37"/>
      <c r="SPE3" s="37"/>
      <c r="SPF3" s="37"/>
      <c r="SPG3" s="37"/>
      <c r="SPH3" s="37"/>
      <c r="SPI3" s="37"/>
      <c r="SPJ3" s="37"/>
      <c r="SPK3" s="37"/>
      <c r="SPL3" s="37"/>
      <c r="SPM3" s="37"/>
      <c r="SPN3" s="37"/>
      <c r="SPO3" s="37"/>
      <c r="SPP3" s="37"/>
      <c r="SPQ3" s="37"/>
      <c r="SPR3" s="37"/>
      <c r="SPS3" s="37"/>
      <c r="SPT3" s="37"/>
      <c r="SPU3" s="37"/>
      <c r="SPV3" s="37"/>
      <c r="SPW3" s="37"/>
      <c r="SPX3" s="37"/>
      <c r="SPY3" s="37"/>
      <c r="SPZ3" s="37"/>
      <c r="SQA3" s="37"/>
      <c r="SQB3" s="37"/>
      <c r="SQC3" s="37"/>
      <c r="SQD3" s="37"/>
      <c r="SQE3" s="37"/>
      <c r="SQF3" s="37"/>
      <c r="SQG3" s="37"/>
      <c r="SQH3" s="37"/>
      <c r="SQI3" s="37"/>
      <c r="SQJ3" s="37"/>
      <c r="SQK3" s="37"/>
      <c r="SQL3" s="37"/>
      <c r="SQM3" s="37"/>
      <c r="SQN3" s="37"/>
      <c r="SQO3" s="37"/>
      <c r="SQP3" s="37"/>
      <c r="SQQ3" s="37"/>
      <c r="SQR3" s="37"/>
      <c r="SQS3" s="37"/>
      <c r="SQT3" s="37"/>
      <c r="SQU3" s="37"/>
      <c r="SQV3" s="37"/>
      <c r="SQW3" s="37"/>
      <c r="SQX3" s="37"/>
      <c r="SQY3" s="37"/>
      <c r="SQZ3" s="37"/>
      <c r="SRA3" s="37"/>
      <c r="SRB3" s="37"/>
      <c r="SRC3" s="37"/>
      <c r="SRD3" s="37"/>
      <c r="SRE3" s="37"/>
      <c r="SRF3" s="37"/>
      <c r="SRG3" s="37"/>
      <c r="SRH3" s="37"/>
      <c r="SRI3" s="37"/>
      <c r="SRJ3" s="37"/>
      <c r="SRK3" s="37"/>
      <c r="SRL3" s="37"/>
      <c r="SRM3" s="37"/>
      <c r="SRN3" s="37"/>
      <c r="SRO3" s="37"/>
      <c r="SRP3" s="37"/>
      <c r="SRQ3" s="37"/>
      <c r="SRR3" s="37"/>
      <c r="SRS3" s="37"/>
      <c r="SRT3" s="37"/>
      <c r="SRU3" s="37"/>
      <c r="SRV3" s="37"/>
      <c r="SRW3" s="37"/>
      <c r="SRX3" s="37"/>
      <c r="SRY3" s="37"/>
      <c r="SRZ3" s="37"/>
      <c r="SSA3" s="37"/>
      <c r="SSB3" s="37"/>
      <c r="SSC3" s="37"/>
      <c r="SSD3" s="37"/>
      <c r="SSE3" s="37"/>
      <c r="SSF3" s="37"/>
      <c r="SSG3" s="37"/>
      <c r="SSH3" s="37"/>
      <c r="SSI3" s="37"/>
      <c r="SSJ3" s="37"/>
      <c r="SSK3" s="37"/>
      <c r="SSL3" s="37"/>
      <c r="SSM3" s="37"/>
      <c r="SSN3" s="37"/>
      <c r="SSO3" s="37"/>
      <c r="SSP3" s="37"/>
      <c r="SSQ3" s="37"/>
      <c r="SSR3" s="37"/>
      <c r="SSS3" s="37"/>
      <c r="SST3" s="37"/>
      <c r="SSU3" s="37"/>
      <c r="SSV3" s="37"/>
      <c r="SSW3" s="37"/>
      <c r="SSX3" s="37"/>
      <c r="SSY3" s="37"/>
      <c r="SSZ3" s="37"/>
      <c r="STA3" s="37"/>
      <c r="STB3" s="37"/>
      <c r="STC3" s="37"/>
      <c r="STD3" s="37"/>
      <c r="STE3" s="37"/>
      <c r="STF3" s="37"/>
      <c r="STG3" s="37"/>
      <c r="STH3" s="37"/>
      <c r="STI3" s="37"/>
      <c r="STJ3" s="37"/>
      <c r="STK3" s="37"/>
      <c r="STL3" s="37"/>
      <c r="STM3" s="37"/>
      <c r="STN3" s="37"/>
      <c r="STO3" s="37"/>
      <c r="STP3" s="37"/>
      <c r="STQ3" s="37"/>
      <c r="STR3" s="37"/>
      <c r="STS3" s="37"/>
      <c r="STT3" s="37"/>
      <c r="STU3" s="37"/>
      <c r="STV3" s="37"/>
      <c r="STW3" s="37"/>
      <c r="STX3" s="37"/>
      <c r="STY3" s="37"/>
      <c r="STZ3" s="37"/>
      <c r="SUA3" s="37"/>
      <c r="SUB3" s="37"/>
      <c r="SUC3" s="37"/>
      <c r="SUD3" s="37"/>
      <c r="SUE3" s="37"/>
      <c r="SUF3" s="37"/>
      <c r="SUG3" s="37"/>
      <c r="SUH3" s="37"/>
      <c r="SUI3" s="37"/>
      <c r="SUJ3" s="37"/>
      <c r="SUK3" s="37"/>
      <c r="SUL3" s="37"/>
      <c r="SUM3" s="37"/>
      <c r="SUN3" s="37"/>
      <c r="SUO3" s="37"/>
      <c r="SUP3" s="37"/>
      <c r="SUQ3" s="37"/>
      <c r="SUR3" s="37"/>
      <c r="SUS3" s="37"/>
      <c r="SUT3" s="37"/>
      <c r="SUU3" s="37"/>
      <c r="SUV3" s="37"/>
      <c r="SUW3" s="37"/>
      <c r="SUX3" s="37"/>
      <c r="SUY3" s="37"/>
      <c r="SUZ3" s="37"/>
      <c r="SVA3" s="37"/>
      <c r="SVB3" s="37"/>
      <c r="SVC3" s="37"/>
      <c r="SVD3" s="37"/>
      <c r="SVE3" s="37"/>
      <c r="SVF3" s="37"/>
      <c r="SVG3" s="37"/>
      <c r="SVH3" s="37"/>
      <c r="SVI3" s="37"/>
      <c r="SVJ3" s="37"/>
      <c r="SVK3" s="37"/>
      <c r="SVL3" s="37"/>
      <c r="SVM3" s="37"/>
      <c r="SVN3" s="37"/>
      <c r="SVO3" s="37"/>
      <c r="SVP3" s="37"/>
      <c r="SVQ3" s="37"/>
      <c r="SVR3" s="37"/>
      <c r="SVS3" s="37"/>
      <c r="SVT3" s="37"/>
      <c r="SVU3" s="37"/>
      <c r="SVV3" s="37"/>
      <c r="SVW3" s="37"/>
      <c r="SVX3" s="37"/>
      <c r="SVY3" s="37"/>
      <c r="SVZ3" s="37"/>
      <c r="SWA3" s="37"/>
      <c r="SWB3" s="37"/>
      <c r="SWC3" s="37"/>
      <c r="SWD3" s="37"/>
      <c r="SWE3" s="37"/>
      <c r="SWF3" s="37"/>
      <c r="SWG3" s="37"/>
      <c r="SWH3" s="37"/>
      <c r="SWI3" s="37"/>
      <c r="SWJ3" s="37"/>
      <c r="SWK3" s="37"/>
      <c r="SWL3" s="37"/>
      <c r="SWM3" s="37"/>
      <c r="SWN3" s="37"/>
      <c r="SWO3" s="37"/>
      <c r="SWP3" s="37"/>
      <c r="SWQ3" s="37"/>
      <c r="SWR3" s="37"/>
      <c r="SWS3" s="37"/>
      <c r="SWT3" s="37"/>
      <c r="SWU3" s="37"/>
      <c r="SWV3" s="37"/>
      <c r="SWW3" s="37"/>
      <c r="SWX3" s="37"/>
      <c r="SWY3" s="37"/>
      <c r="SWZ3" s="37"/>
      <c r="SXA3" s="37"/>
      <c r="SXB3" s="37"/>
      <c r="SXC3" s="37"/>
      <c r="SXD3" s="37"/>
      <c r="SXE3" s="37"/>
      <c r="SXF3" s="37"/>
      <c r="SXG3" s="37"/>
      <c r="SXH3" s="37"/>
      <c r="SXI3" s="37"/>
      <c r="SXJ3" s="37"/>
      <c r="SXK3" s="37"/>
      <c r="SXL3" s="37"/>
      <c r="SXM3" s="37"/>
      <c r="SXN3" s="37"/>
      <c r="SXO3" s="37"/>
      <c r="SXP3" s="37"/>
      <c r="SXQ3" s="37"/>
      <c r="SXR3" s="37"/>
      <c r="SXS3" s="37"/>
      <c r="SXT3" s="37"/>
      <c r="SXU3" s="37"/>
      <c r="SXV3" s="37"/>
      <c r="SXW3" s="37"/>
      <c r="SXX3" s="37"/>
      <c r="SXY3" s="37"/>
      <c r="SXZ3" s="37"/>
      <c r="SYA3" s="37"/>
      <c r="SYB3" s="37"/>
      <c r="SYC3" s="37"/>
      <c r="SYD3" s="37"/>
      <c r="SYE3" s="37"/>
      <c r="SYF3" s="37"/>
      <c r="SYG3" s="37"/>
      <c r="SYH3" s="37"/>
      <c r="SYI3" s="37"/>
      <c r="SYJ3" s="37"/>
      <c r="SYK3" s="37"/>
      <c r="SYL3" s="37"/>
      <c r="SYM3" s="37"/>
      <c r="SYN3" s="37"/>
      <c r="SYO3" s="37"/>
      <c r="SYP3" s="37"/>
      <c r="SYQ3" s="37"/>
      <c r="SYR3" s="37"/>
      <c r="SYS3" s="37"/>
      <c r="SYT3" s="37"/>
      <c r="SYU3" s="37"/>
      <c r="SYV3" s="37"/>
      <c r="SYW3" s="37"/>
      <c r="SYX3" s="37"/>
      <c r="SYY3" s="37"/>
      <c r="SYZ3" s="37"/>
      <c r="SZA3" s="37"/>
      <c r="SZB3" s="37"/>
      <c r="SZC3" s="37"/>
      <c r="SZD3" s="37"/>
      <c r="SZE3" s="37"/>
      <c r="SZF3" s="37"/>
      <c r="SZG3" s="37"/>
      <c r="SZH3" s="37"/>
      <c r="SZI3" s="37"/>
      <c r="SZJ3" s="37"/>
      <c r="SZK3" s="37"/>
      <c r="SZL3" s="37"/>
      <c r="SZM3" s="37"/>
      <c r="SZN3" s="37"/>
      <c r="SZO3" s="37"/>
      <c r="SZP3" s="37"/>
      <c r="SZQ3" s="37"/>
      <c r="SZR3" s="37"/>
      <c r="SZS3" s="37"/>
      <c r="SZT3" s="37"/>
      <c r="SZU3" s="37"/>
      <c r="SZV3" s="37"/>
      <c r="SZW3" s="37"/>
      <c r="SZX3" s="37"/>
      <c r="SZY3" s="37"/>
      <c r="SZZ3" s="37"/>
      <c r="TAA3" s="37"/>
      <c r="TAB3" s="37"/>
      <c r="TAC3" s="37"/>
      <c r="TAD3" s="37"/>
      <c r="TAE3" s="37"/>
      <c r="TAF3" s="37"/>
      <c r="TAG3" s="37"/>
      <c r="TAH3" s="37"/>
      <c r="TAI3" s="37"/>
      <c r="TAJ3" s="37"/>
      <c r="TAK3" s="37"/>
      <c r="TAL3" s="37"/>
      <c r="TAM3" s="37"/>
      <c r="TAN3" s="37"/>
      <c r="TAO3" s="37"/>
      <c r="TAP3" s="37"/>
      <c r="TAQ3" s="37"/>
      <c r="TAR3" s="37"/>
      <c r="TAS3" s="37"/>
      <c r="TAT3" s="37"/>
      <c r="TAU3" s="37"/>
      <c r="TAV3" s="37"/>
      <c r="TAW3" s="37"/>
      <c r="TAX3" s="37"/>
      <c r="TAY3" s="37"/>
      <c r="TAZ3" s="37"/>
      <c r="TBA3" s="37"/>
      <c r="TBB3" s="37"/>
      <c r="TBC3" s="37"/>
      <c r="TBD3" s="37"/>
      <c r="TBE3" s="37"/>
      <c r="TBF3" s="37"/>
      <c r="TBG3" s="37"/>
      <c r="TBH3" s="37"/>
      <c r="TBI3" s="37"/>
      <c r="TBJ3" s="37"/>
      <c r="TBK3" s="37"/>
      <c r="TBL3" s="37"/>
      <c r="TBM3" s="37"/>
      <c r="TBN3" s="37"/>
      <c r="TBO3" s="37"/>
      <c r="TBP3" s="37"/>
      <c r="TBQ3" s="37"/>
      <c r="TBR3" s="37"/>
      <c r="TBS3" s="37"/>
      <c r="TBT3" s="37"/>
      <c r="TBU3" s="37"/>
      <c r="TBV3" s="37"/>
      <c r="TBW3" s="37"/>
      <c r="TBX3" s="37"/>
      <c r="TBY3" s="37"/>
      <c r="TBZ3" s="37"/>
      <c r="TCA3" s="37"/>
      <c r="TCB3" s="37"/>
      <c r="TCC3" s="37"/>
      <c r="TCD3" s="37"/>
      <c r="TCE3" s="37"/>
      <c r="TCF3" s="37"/>
      <c r="TCG3" s="37"/>
      <c r="TCH3" s="37"/>
      <c r="TCI3" s="37"/>
      <c r="TCJ3" s="37"/>
      <c r="TCK3" s="37"/>
      <c r="TCL3" s="37"/>
      <c r="TCM3" s="37"/>
      <c r="TCN3" s="37"/>
      <c r="TCO3" s="37"/>
      <c r="TCP3" s="37"/>
      <c r="TCQ3" s="37"/>
      <c r="TCR3" s="37"/>
      <c r="TCS3" s="37"/>
      <c r="TCT3" s="37"/>
      <c r="TCU3" s="37"/>
      <c r="TCV3" s="37"/>
      <c r="TCW3" s="37"/>
      <c r="TCX3" s="37"/>
      <c r="TCY3" s="37"/>
      <c r="TCZ3" s="37"/>
      <c r="TDA3" s="37"/>
      <c r="TDB3" s="37"/>
      <c r="TDC3" s="37"/>
      <c r="TDD3" s="37"/>
      <c r="TDE3" s="37"/>
      <c r="TDF3" s="37"/>
      <c r="TDG3" s="37"/>
      <c r="TDH3" s="37"/>
      <c r="TDI3" s="37"/>
      <c r="TDJ3" s="37"/>
      <c r="TDK3" s="37"/>
      <c r="TDL3" s="37"/>
      <c r="TDM3" s="37"/>
      <c r="TDN3" s="37"/>
      <c r="TDO3" s="37"/>
      <c r="TDP3" s="37"/>
      <c r="TDQ3" s="37"/>
      <c r="TDR3" s="37"/>
      <c r="TDS3" s="37"/>
      <c r="TDT3" s="37"/>
      <c r="TDU3" s="37"/>
      <c r="TDV3" s="37"/>
      <c r="TDW3" s="37"/>
      <c r="TDX3" s="37"/>
      <c r="TDY3" s="37"/>
      <c r="TDZ3" s="37"/>
      <c r="TEA3" s="37"/>
      <c r="TEB3" s="37"/>
      <c r="TEC3" s="37"/>
      <c r="TED3" s="37"/>
      <c r="TEE3" s="37"/>
      <c r="TEF3" s="37"/>
      <c r="TEG3" s="37"/>
      <c r="TEH3" s="37"/>
      <c r="TEI3" s="37"/>
      <c r="TEJ3" s="37"/>
      <c r="TEK3" s="37"/>
      <c r="TEL3" s="37"/>
      <c r="TEM3" s="37"/>
      <c r="TEN3" s="37"/>
      <c r="TEO3" s="37"/>
      <c r="TEP3" s="37"/>
      <c r="TEQ3" s="37"/>
      <c r="TER3" s="37"/>
      <c r="TES3" s="37"/>
      <c r="TET3" s="37"/>
      <c r="TEU3" s="37"/>
      <c r="TEV3" s="37"/>
      <c r="TEW3" s="37"/>
      <c r="TEX3" s="37"/>
      <c r="TEY3" s="37"/>
      <c r="TEZ3" s="37"/>
      <c r="TFA3" s="37"/>
      <c r="TFB3" s="37"/>
      <c r="TFC3" s="37"/>
      <c r="TFD3" s="37"/>
      <c r="TFE3" s="37"/>
      <c r="TFF3" s="37"/>
      <c r="TFG3" s="37"/>
      <c r="TFH3" s="37"/>
      <c r="TFI3" s="37"/>
      <c r="TFJ3" s="37"/>
      <c r="TFK3" s="37"/>
      <c r="TFL3" s="37"/>
      <c r="TFM3" s="37"/>
      <c r="TFN3" s="37"/>
      <c r="TFO3" s="37"/>
      <c r="TFP3" s="37"/>
      <c r="TFQ3" s="37"/>
      <c r="TFR3" s="37"/>
      <c r="TFS3" s="37"/>
      <c r="TFT3" s="37"/>
      <c r="TFU3" s="37"/>
      <c r="TFV3" s="37"/>
      <c r="TFW3" s="37"/>
      <c r="TFX3" s="37"/>
      <c r="TFY3" s="37"/>
      <c r="TFZ3" s="37"/>
      <c r="TGA3" s="37"/>
      <c r="TGB3" s="37"/>
      <c r="TGC3" s="37"/>
      <c r="TGD3" s="37"/>
      <c r="TGE3" s="37"/>
      <c r="TGF3" s="37"/>
      <c r="TGG3" s="37"/>
      <c r="TGH3" s="37"/>
      <c r="TGI3" s="37"/>
      <c r="TGJ3" s="37"/>
      <c r="TGK3" s="37"/>
      <c r="TGL3" s="37"/>
      <c r="TGM3" s="37"/>
      <c r="TGN3" s="37"/>
      <c r="TGO3" s="37"/>
      <c r="TGP3" s="37"/>
      <c r="TGQ3" s="37"/>
      <c r="TGR3" s="37"/>
      <c r="TGS3" s="37"/>
      <c r="TGT3" s="37"/>
      <c r="TGU3" s="37"/>
      <c r="TGV3" s="37"/>
      <c r="TGW3" s="37"/>
      <c r="TGX3" s="37"/>
      <c r="TGY3" s="37"/>
      <c r="TGZ3" s="37"/>
      <c r="THA3" s="37"/>
      <c r="THB3" s="37"/>
      <c r="THC3" s="37"/>
      <c r="THD3" s="37"/>
      <c r="THE3" s="37"/>
      <c r="THF3" s="37"/>
      <c r="THG3" s="37"/>
      <c r="THH3" s="37"/>
      <c r="THI3" s="37"/>
      <c r="THJ3" s="37"/>
      <c r="THK3" s="37"/>
      <c r="THL3" s="37"/>
      <c r="THM3" s="37"/>
      <c r="THN3" s="37"/>
      <c r="THO3" s="37"/>
      <c r="THP3" s="37"/>
      <c r="THQ3" s="37"/>
      <c r="THR3" s="37"/>
      <c r="THS3" s="37"/>
      <c r="THT3" s="37"/>
      <c r="THU3" s="37"/>
      <c r="THV3" s="37"/>
      <c r="THW3" s="37"/>
      <c r="THX3" s="37"/>
      <c r="THY3" s="37"/>
      <c r="THZ3" s="37"/>
      <c r="TIA3" s="37"/>
      <c r="TIB3" s="37"/>
      <c r="TIC3" s="37"/>
      <c r="TID3" s="37"/>
      <c r="TIE3" s="37"/>
      <c r="TIF3" s="37"/>
      <c r="TIG3" s="37"/>
      <c r="TIH3" s="37"/>
      <c r="TII3" s="37"/>
      <c r="TIJ3" s="37"/>
      <c r="TIK3" s="37"/>
      <c r="TIL3" s="37"/>
      <c r="TIM3" s="37"/>
      <c r="TIN3" s="37"/>
      <c r="TIO3" s="37"/>
      <c r="TIP3" s="37"/>
      <c r="TIQ3" s="37"/>
      <c r="TIR3" s="37"/>
      <c r="TIS3" s="37"/>
      <c r="TIT3" s="37"/>
      <c r="TIU3" s="37"/>
      <c r="TIV3" s="37"/>
      <c r="TIW3" s="37"/>
      <c r="TIX3" s="37"/>
      <c r="TIY3" s="37"/>
      <c r="TIZ3" s="37"/>
      <c r="TJA3" s="37"/>
      <c r="TJB3" s="37"/>
      <c r="TJC3" s="37"/>
      <c r="TJD3" s="37"/>
      <c r="TJE3" s="37"/>
      <c r="TJF3" s="37"/>
      <c r="TJG3" s="37"/>
      <c r="TJH3" s="37"/>
      <c r="TJI3" s="37"/>
      <c r="TJJ3" s="37"/>
      <c r="TJK3" s="37"/>
      <c r="TJL3" s="37"/>
      <c r="TJM3" s="37"/>
      <c r="TJN3" s="37"/>
      <c r="TJO3" s="37"/>
      <c r="TJP3" s="37"/>
      <c r="TJQ3" s="37"/>
      <c r="TJR3" s="37"/>
      <c r="TJS3" s="37"/>
      <c r="TJT3" s="37"/>
      <c r="TJU3" s="37"/>
      <c r="TJV3" s="37"/>
      <c r="TJW3" s="37"/>
      <c r="TJX3" s="37"/>
      <c r="TJY3" s="37"/>
      <c r="TJZ3" s="37"/>
      <c r="TKA3" s="37"/>
      <c r="TKB3" s="37"/>
      <c r="TKC3" s="37"/>
      <c r="TKD3" s="37"/>
      <c r="TKE3" s="37"/>
      <c r="TKF3" s="37"/>
      <c r="TKG3" s="37"/>
      <c r="TKH3" s="37"/>
      <c r="TKI3" s="37"/>
      <c r="TKJ3" s="37"/>
      <c r="TKK3" s="37"/>
      <c r="TKL3" s="37"/>
      <c r="TKM3" s="37"/>
      <c r="TKN3" s="37"/>
      <c r="TKO3" s="37"/>
      <c r="TKP3" s="37"/>
      <c r="TKQ3" s="37"/>
      <c r="TKR3" s="37"/>
      <c r="TKS3" s="37"/>
      <c r="TKT3" s="37"/>
      <c r="TKU3" s="37"/>
      <c r="TKV3" s="37"/>
      <c r="TKW3" s="37"/>
      <c r="TKX3" s="37"/>
      <c r="TKY3" s="37"/>
      <c r="TKZ3" s="37"/>
      <c r="TLA3" s="37"/>
      <c r="TLB3" s="37"/>
      <c r="TLC3" s="37"/>
      <c r="TLD3" s="37"/>
      <c r="TLE3" s="37"/>
      <c r="TLF3" s="37"/>
      <c r="TLG3" s="37"/>
      <c r="TLH3" s="37"/>
      <c r="TLI3" s="37"/>
      <c r="TLJ3" s="37"/>
      <c r="TLK3" s="37"/>
      <c r="TLL3" s="37"/>
      <c r="TLM3" s="37"/>
      <c r="TLN3" s="37"/>
      <c r="TLO3" s="37"/>
      <c r="TLP3" s="37"/>
      <c r="TLQ3" s="37"/>
      <c r="TLR3" s="37"/>
      <c r="TLS3" s="37"/>
      <c r="TLT3" s="37"/>
      <c r="TLU3" s="37"/>
    </row>
    <row r="4" spans="1:54 1079:13853" ht="43.5" customHeight="1">
      <c r="A4" s="41" t="s">
        <v>72</v>
      </c>
      <c r="B4" s="41" t="s">
        <v>71</v>
      </c>
      <c r="C4" s="41" t="s">
        <v>70</v>
      </c>
      <c r="D4" s="41" t="s">
        <v>69</v>
      </c>
      <c r="E4" s="41" t="s">
        <v>22</v>
      </c>
      <c r="F4" s="41" t="s">
        <v>68</v>
      </c>
      <c r="G4" s="41" t="s">
        <v>67</v>
      </c>
      <c r="H4" s="207" t="s">
        <v>66</v>
      </c>
      <c r="I4" s="207" t="s">
        <v>65</v>
      </c>
      <c r="J4" s="207" t="s">
        <v>64</v>
      </c>
      <c r="K4" s="208" t="s">
        <v>63</v>
      </c>
      <c r="L4" s="207" t="s">
        <v>62</v>
      </c>
      <c r="M4" s="208" t="s">
        <v>61</v>
      </c>
      <c r="N4" s="209" t="s">
        <v>60</v>
      </c>
      <c r="O4" s="209" t="s">
        <v>59</v>
      </c>
      <c r="P4" s="40" t="s">
        <v>58</v>
      </c>
      <c r="Q4" s="40" t="s">
        <v>57</v>
      </c>
      <c r="R4" s="40" t="s">
        <v>56</v>
      </c>
      <c r="S4" s="40" t="s">
        <v>55</v>
      </c>
      <c r="T4" s="40" t="s">
        <v>54</v>
      </c>
      <c r="U4" s="40" t="s">
        <v>53</v>
      </c>
      <c r="V4" s="40" t="s">
        <v>52</v>
      </c>
      <c r="W4" s="40" t="s">
        <v>51</v>
      </c>
      <c r="X4" s="40" t="s">
        <v>50</v>
      </c>
      <c r="Y4" s="40" t="s">
        <v>49</v>
      </c>
      <c r="AW4" s="39" t="s">
        <v>48</v>
      </c>
      <c r="AX4" s="38" t="s">
        <v>47</v>
      </c>
      <c r="AY4" s="38" t="s">
        <v>21</v>
      </c>
      <c r="AZ4" s="38" t="s">
        <v>46</v>
      </c>
      <c r="BA4" s="38" t="s">
        <v>45</v>
      </c>
      <c r="BB4" s="38" t="s">
        <v>44</v>
      </c>
    </row>
    <row r="5" spans="1:54 1079:13853" hidden="1">
      <c r="A5" s="20">
        <f>[9]Producto!AE4</f>
        <v>964696</v>
      </c>
      <c r="B5" s="21">
        <f>[9]Producto!AF4</f>
        <v>1</v>
      </c>
      <c r="C5" s="36" t="str">
        <f>CONCATENATE(DimPlaneado[Código SAP],"000",DimPlaneado[Versión])</f>
        <v>9646960001</v>
      </c>
      <c r="D5" s="204" t="str">
        <f>[9]Producto!AH4</f>
        <v>Vita 8</v>
      </c>
      <c r="E5" s="204" t="str">
        <f>[9]Producto!AJ4</f>
        <v>Moldeados</v>
      </c>
      <c r="F5" s="204">
        <f>[9]Producto!AK4</f>
        <v>401</v>
      </c>
      <c r="G5" s="204" t="str">
        <f>[9]Producto!AN4</f>
        <v>PINGUINO POLITO VAINILLA 75X55ML</v>
      </c>
      <c r="H5" s="18">
        <f>[9]Producto!AO4</f>
        <v>20</v>
      </c>
      <c r="I5" s="18">
        <f>[9]Producto!AP4</f>
        <v>8</v>
      </c>
      <c r="J5" s="35">
        <f>[9]Producto!AQ4</f>
        <v>160</v>
      </c>
      <c r="K5" s="17">
        <f>[9]Producto!AR4</f>
        <v>5.5E-2</v>
      </c>
      <c r="L5" s="18">
        <f>[9]Producto!AS4</f>
        <v>75</v>
      </c>
      <c r="M5" s="17">
        <f>[9]Producto!AT4</f>
        <v>0.83</v>
      </c>
      <c r="N5" s="32">
        <f>[9]Producto!AU4</f>
        <v>106.24</v>
      </c>
      <c r="O5" s="32">
        <f>[9]Producto!AV4</f>
        <v>128</v>
      </c>
      <c r="P5" s="24"/>
      <c r="Q5" s="24"/>
      <c r="R5" s="24"/>
      <c r="S5" s="23">
        <f>DimPlaneado[Turno A 
Horas Planeadas de Producción]*DimPlaneado[Cajas/Hora con eficiencia]</f>
        <v>0</v>
      </c>
      <c r="T5" s="23">
        <f>DimPlaneado[Turno B 
Horas Planeadas de Producción]*DimPlaneado[Cajas/Hora con eficiencia]</f>
        <v>0</v>
      </c>
      <c r="U5" s="23">
        <f>DimPlaneado[Turno C 
Horas Planeadas de Producción]*DimPlaneado[Cajas/Hora con eficiencia]</f>
        <v>0</v>
      </c>
      <c r="V5" s="23">
        <f>SUM(DimPlaneado[[#This Row],[Turno A 
Cajas]:[Turno C 
Cajas]])</f>
        <v>0</v>
      </c>
      <c r="W5" s="23"/>
      <c r="X5" s="23"/>
      <c r="Y5" s="23"/>
      <c r="AW5" s="97">
        <v>42863</v>
      </c>
      <c r="AX5" s="96" t="s">
        <v>43</v>
      </c>
      <c r="AY5" s="96" t="s">
        <v>13</v>
      </c>
      <c r="AZ5" s="96" t="s">
        <v>42</v>
      </c>
      <c r="BA5" s="98">
        <v>384</v>
      </c>
      <c r="BB5" s="99" t="s">
        <v>91</v>
      </c>
    </row>
    <row r="6" spans="1:54 1079:13853" hidden="1">
      <c r="A6" s="20">
        <f>[9]Producto!AE5</f>
        <v>943034</v>
      </c>
      <c r="B6" s="21">
        <f>[9]Producto!AF5</f>
        <v>4</v>
      </c>
      <c r="C6" s="36" t="str">
        <f>CONCATENATE(DimPlaneado[Código SAP],"000",DimPlaneado[Versión])</f>
        <v>9430340004</v>
      </c>
      <c r="D6" s="19" t="str">
        <f>[9]Producto!AH5</f>
        <v>Vita 8</v>
      </c>
      <c r="E6" s="19" t="str">
        <f>[9]Producto!AJ5</f>
        <v>Moldeados</v>
      </c>
      <c r="F6" s="19">
        <f>[9]Producto!AK5</f>
        <v>401</v>
      </c>
      <c r="G6" s="19" t="str">
        <f>[9]Producto!AN5</f>
        <v>PINGUINO POLITO FRESA 75X55ML</v>
      </c>
      <c r="H6" s="18">
        <f>[9]Producto!AO5</f>
        <v>20</v>
      </c>
      <c r="I6" s="18">
        <f>[9]Producto!AP5</f>
        <v>8</v>
      </c>
      <c r="J6" s="35">
        <f>[9]Producto!AQ5</f>
        <v>160</v>
      </c>
      <c r="K6" s="17">
        <f>[9]Producto!AR5</f>
        <v>5.5E-2</v>
      </c>
      <c r="L6" s="18">
        <f>[9]Producto!AS5</f>
        <v>75</v>
      </c>
      <c r="M6" s="17">
        <f>[9]Producto!AT5</f>
        <v>0.83</v>
      </c>
      <c r="N6" s="32">
        <f>[9]Producto!AU5</f>
        <v>106.24</v>
      </c>
      <c r="O6" s="32">
        <f>[9]Producto!AV5</f>
        <v>128</v>
      </c>
      <c r="P6" s="24"/>
      <c r="Q6" s="24"/>
      <c r="R6" s="24"/>
      <c r="S6" s="23">
        <f>DimPlaneado[Turno A 
Horas Planeadas de Producción]*DimPlaneado[Cajas/Hora con eficiencia]</f>
        <v>0</v>
      </c>
      <c r="T6" s="23">
        <f>DimPlaneado[Turno B 
Horas Planeadas de Producción]*DimPlaneado[Cajas/Hora con eficiencia]</f>
        <v>0</v>
      </c>
      <c r="U6" s="23">
        <f>DimPlaneado[Turno C 
Horas Planeadas de Producción]*DimPlaneado[Cajas/Hora con eficiencia]</f>
        <v>0</v>
      </c>
      <c r="V6" s="23">
        <f>SUM(DimPlaneado[[#This Row],[Turno A 
Cajas]:[Turno C 
Cajas]])</f>
        <v>0</v>
      </c>
      <c r="W6" s="23"/>
      <c r="X6" s="23"/>
      <c r="Y6" s="23"/>
      <c r="AW6" s="97">
        <v>42863</v>
      </c>
      <c r="AX6" s="96" t="s">
        <v>41</v>
      </c>
      <c r="AY6" s="96" t="s">
        <v>13</v>
      </c>
      <c r="AZ6" s="96" t="s">
        <v>42</v>
      </c>
      <c r="BA6" s="98">
        <v>614.4</v>
      </c>
      <c r="BB6" s="99"/>
    </row>
    <row r="7" spans="1:54 1079:13853" hidden="1">
      <c r="A7" s="20">
        <f>[9]Producto!AE6</f>
        <v>959381</v>
      </c>
      <c r="B7" s="21">
        <f>[9]Producto!AF6</f>
        <v>1</v>
      </c>
      <c r="C7" s="36" t="str">
        <f>CONCATENATE(DimPlaneado[Código SAP],"000",DimPlaneado[Versión])</f>
        <v>9593810001</v>
      </c>
      <c r="D7" s="19" t="str">
        <f>[9]Producto!AH6</f>
        <v>Vita 8</v>
      </c>
      <c r="E7" s="19" t="str">
        <f>[9]Producto!AJ6</f>
        <v>Moldeados</v>
      </c>
      <c r="F7" s="19">
        <f>[9]Producto!AK6</f>
        <v>401</v>
      </c>
      <c r="G7" s="19" t="str">
        <f>[9]Producto!AN6</f>
        <v>PINGUINO FRESA C/CHOC MINI YOG 100X30ML</v>
      </c>
      <c r="H7" s="18">
        <f>[9]Producto!AO6</f>
        <v>20</v>
      </c>
      <c r="I7" s="18">
        <f>[9]Producto!AP6</f>
        <v>8</v>
      </c>
      <c r="J7" s="35">
        <f>[9]Producto!AQ6</f>
        <v>160</v>
      </c>
      <c r="K7" s="17">
        <f>[9]Producto!AR6</f>
        <v>0.03</v>
      </c>
      <c r="L7" s="18">
        <f>[9]Producto!AS6</f>
        <v>100</v>
      </c>
      <c r="M7" s="17">
        <f>[9]Producto!AT6</f>
        <v>0.8</v>
      </c>
      <c r="N7" s="32">
        <f>[9]Producto!AU6</f>
        <v>76.8</v>
      </c>
      <c r="O7" s="32">
        <f>[9]Producto!AV6</f>
        <v>96</v>
      </c>
      <c r="P7" s="24"/>
      <c r="Q7" s="24"/>
      <c r="R7" s="24"/>
      <c r="S7" s="23">
        <f>DimPlaneado[Turno A 
Horas Planeadas de Producción]*DimPlaneado[Cajas/Hora con eficiencia]</f>
        <v>0</v>
      </c>
      <c r="T7" s="23">
        <f>DimPlaneado[Turno B 
Horas Planeadas de Producción]*DimPlaneado[Cajas/Hora con eficiencia]</f>
        <v>0</v>
      </c>
      <c r="U7" s="23">
        <f>DimPlaneado[Turno C 
Horas Planeadas de Producción]*DimPlaneado[Cajas/Hora con eficiencia]</f>
        <v>0</v>
      </c>
      <c r="V7" s="23">
        <f>SUM(DimPlaneado[[#This Row],[Turno A 
Cajas]:[Turno C 
Cajas]])</f>
        <v>0</v>
      </c>
      <c r="W7" s="23"/>
      <c r="X7" s="23"/>
      <c r="Y7" s="23"/>
      <c r="AW7" s="97">
        <v>42863</v>
      </c>
      <c r="AX7" s="96" t="s">
        <v>40</v>
      </c>
      <c r="AY7" s="96" t="s">
        <v>13</v>
      </c>
      <c r="AZ7" s="96" t="s">
        <v>42</v>
      </c>
      <c r="BA7" s="98">
        <v>614.4</v>
      </c>
      <c r="BB7" s="99"/>
    </row>
    <row r="8" spans="1:54 1079:13853" hidden="1">
      <c r="A8" s="20">
        <f>[9]Producto!AE7</f>
        <v>965174</v>
      </c>
      <c r="B8" s="21">
        <f>[9]Producto!AF7</f>
        <v>1</v>
      </c>
      <c r="C8" s="36" t="str">
        <f>CONCATENATE(DimPlaneado[Código SAP],"000",DimPlaneado[Versión])</f>
        <v>9651740001</v>
      </c>
      <c r="D8" s="19" t="str">
        <f>[9]Producto!AH7</f>
        <v>Vita 8</v>
      </c>
      <c r="E8" s="19" t="str">
        <f>[9]Producto!AJ7</f>
        <v>Moldeados</v>
      </c>
      <c r="F8" s="19">
        <f>[9]Producto!AK7</f>
        <v>401</v>
      </c>
      <c r="G8" s="19" t="str">
        <f>[9]Producto!AN7</f>
        <v>PINGUINO CHOCOEMPASTADO 60X80ML</v>
      </c>
      <c r="H8" s="18">
        <f>[9]Producto!AO7</f>
        <v>20</v>
      </c>
      <c r="I8" s="18">
        <f>[9]Producto!AP7</f>
        <v>8</v>
      </c>
      <c r="J8" s="35">
        <f>[9]Producto!AQ7</f>
        <v>160</v>
      </c>
      <c r="K8" s="17">
        <f>[9]Producto!AR7</f>
        <v>0.08</v>
      </c>
      <c r="L8" s="18">
        <f>[9]Producto!AS7</f>
        <v>60</v>
      </c>
      <c r="M8" s="17">
        <f>[9]Producto!AT7</f>
        <v>0.8</v>
      </c>
      <c r="N8" s="32">
        <f>[9]Producto!AU7</f>
        <v>128</v>
      </c>
      <c r="O8" s="32">
        <f>[9]Producto!AV7</f>
        <v>160</v>
      </c>
      <c r="P8" s="24"/>
      <c r="Q8" s="24"/>
      <c r="R8" s="24"/>
      <c r="S8" s="23">
        <f>DimPlaneado[Turno A 
Horas Planeadas de Producción]*DimPlaneado[Cajas/Hora con eficiencia]</f>
        <v>0</v>
      </c>
      <c r="T8" s="23">
        <f>DimPlaneado[Turno B 
Horas Planeadas de Producción]*DimPlaneado[Cajas/Hora con eficiencia]</f>
        <v>0</v>
      </c>
      <c r="U8" s="23">
        <f>DimPlaneado[Turno C 
Horas Planeadas de Producción]*DimPlaneado[Cajas/Hora con eficiencia]</f>
        <v>0</v>
      </c>
      <c r="V8" s="23">
        <f>SUM(DimPlaneado[[#This Row],[Turno A 
Cajas]:[Turno C 
Cajas]])</f>
        <v>0</v>
      </c>
      <c r="W8" s="23"/>
      <c r="X8" s="23"/>
      <c r="Y8" s="23"/>
      <c r="AW8" s="97">
        <v>42863</v>
      </c>
      <c r="AX8" s="96" t="s">
        <v>43</v>
      </c>
      <c r="AY8" s="96" t="s">
        <v>11</v>
      </c>
      <c r="AZ8" s="96" t="s">
        <v>24</v>
      </c>
      <c r="BA8" s="98">
        <v>986.4000000000002</v>
      </c>
      <c r="BB8" s="99" t="s">
        <v>93</v>
      </c>
    </row>
    <row r="9" spans="1:54 1079:13853" hidden="1">
      <c r="A9" s="20">
        <f>[9]Producto!AE8</f>
        <v>84167297</v>
      </c>
      <c r="B9" s="21">
        <f>[9]Producto!AF8</f>
        <v>2</v>
      </c>
      <c r="C9" s="36" t="str">
        <f>CONCATENATE(DimPlaneado[Código SAP],"000",DimPlaneado[Versión])</f>
        <v>841672970002</v>
      </c>
      <c r="D9" s="19" t="str">
        <f>[9]Producto!AH8</f>
        <v>Vita 8</v>
      </c>
      <c r="E9" s="19" t="str">
        <f>[9]Producto!AJ8</f>
        <v>Moldeados</v>
      </c>
      <c r="F9" s="19">
        <f>[9]Producto!AK8</f>
        <v>401</v>
      </c>
      <c r="G9" s="19" t="str">
        <f>[9]Producto!AN8</f>
        <v>PINGUINO MAX PODER FRESA 48X55ML</v>
      </c>
      <c r="H9" s="18">
        <f>[9]Producto!AO8</f>
        <v>17</v>
      </c>
      <c r="I9" s="18">
        <f>[9]Producto!AP8</f>
        <v>8</v>
      </c>
      <c r="J9" s="35">
        <f>[9]Producto!AQ8</f>
        <v>136</v>
      </c>
      <c r="K9" s="17">
        <f>[9]Producto!AR8</f>
        <v>5.5E-2</v>
      </c>
      <c r="L9" s="18">
        <f>[9]Producto!AS8</f>
        <v>48</v>
      </c>
      <c r="M9" s="17">
        <f>[9]Producto!AT8</f>
        <v>0.7</v>
      </c>
      <c r="N9" s="32">
        <f>[9]Producto!AU8</f>
        <v>119</v>
      </c>
      <c r="O9" s="32">
        <f>[9]Producto!AV8</f>
        <v>170</v>
      </c>
      <c r="P9" s="24"/>
      <c r="Q9" s="24"/>
      <c r="R9" s="24"/>
      <c r="S9" s="23">
        <f>DimPlaneado[Turno A 
Horas Planeadas de Producción]*DimPlaneado[Cajas/Hora con eficiencia]</f>
        <v>0</v>
      </c>
      <c r="T9" s="23">
        <f>DimPlaneado[Turno B 
Horas Planeadas de Producción]*DimPlaneado[Cajas/Hora con eficiencia]</f>
        <v>0</v>
      </c>
      <c r="U9" s="23">
        <f>DimPlaneado[Turno C 
Horas Planeadas de Producción]*DimPlaneado[Cajas/Hora con eficiencia]</f>
        <v>0</v>
      </c>
      <c r="V9" s="23">
        <f>SUM(DimPlaneado[[#This Row],[Turno A 
Cajas]:[Turno C 
Cajas]])</f>
        <v>0</v>
      </c>
      <c r="W9" s="23"/>
      <c r="X9" s="23"/>
      <c r="Y9" s="23"/>
      <c r="AW9" s="97">
        <v>42863</v>
      </c>
      <c r="AX9" s="96" t="s">
        <v>41</v>
      </c>
      <c r="AY9" s="96" t="s">
        <v>11</v>
      </c>
      <c r="AZ9" s="96" t="s">
        <v>24</v>
      </c>
      <c r="BA9" s="98">
        <v>986.4000000000002</v>
      </c>
      <c r="BB9" s="99" t="s">
        <v>94</v>
      </c>
    </row>
    <row r="10" spans="1:54 1079:13853" hidden="1">
      <c r="A10" s="20">
        <f>[9]Producto!AE9</f>
        <v>84167296</v>
      </c>
      <c r="B10" s="21">
        <f>[9]Producto!AF9</f>
        <v>2</v>
      </c>
      <c r="C10" s="36" t="str">
        <f>CONCATENATE(DimPlaneado[Código SAP],"000",DimPlaneado[Versión])</f>
        <v>841672960002</v>
      </c>
      <c r="D10" s="19" t="str">
        <f>[9]Producto!AH9</f>
        <v>Vita 8</v>
      </c>
      <c r="E10" s="19" t="str">
        <f>[9]Producto!AJ9</f>
        <v>Moldeados</v>
      </c>
      <c r="F10" s="19">
        <f>[9]Producto!AK9</f>
        <v>401</v>
      </c>
      <c r="G10" s="19" t="str">
        <f>[9]Producto!AN9</f>
        <v>PINGUINO MAX PODER LIMON 48X55ML</v>
      </c>
      <c r="H10" s="18">
        <f>[9]Producto!AO9</f>
        <v>17</v>
      </c>
      <c r="I10" s="18">
        <f>[9]Producto!AP9</f>
        <v>8</v>
      </c>
      <c r="J10" s="35">
        <f>[9]Producto!AQ9</f>
        <v>136</v>
      </c>
      <c r="K10" s="17">
        <f>[9]Producto!AR9</f>
        <v>5.5E-2</v>
      </c>
      <c r="L10" s="18">
        <f>[9]Producto!AS9</f>
        <v>48</v>
      </c>
      <c r="M10" s="17">
        <f>[9]Producto!AT9</f>
        <v>0.7</v>
      </c>
      <c r="N10" s="32">
        <f>[9]Producto!AU9</f>
        <v>119</v>
      </c>
      <c r="O10" s="32">
        <f>[9]Producto!AV9</f>
        <v>170</v>
      </c>
      <c r="P10" s="24"/>
      <c r="Q10" s="24"/>
      <c r="R10" s="24"/>
      <c r="S10" s="23">
        <f>DimPlaneado[Turno A 
Horas Planeadas de Producción]*DimPlaneado[Cajas/Hora con eficiencia]</f>
        <v>0</v>
      </c>
      <c r="T10" s="23">
        <f>DimPlaneado[Turno B 
Horas Planeadas de Producción]*DimPlaneado[Cajas/Hora con eficiencia]</f>
        <v>0</v>
      </c>
      <c r="U10" s="23">
        <f>DimPlaneado[Turno C 
Horas Planeadas de Producción]*DimPlaneado[Cajas/Hora con eficiencia]</f>
        <v>0</v>
      </c>
      <c r="V10" s="23">
        <f>SUM(DimPlaneado[[#This Row],[Turno A 
Cajas]:[Turno C 
Cajas]])</f>
        <v>0</v>
      </c>
      <c r="W10" s="23"/>
      <c r="X10" s="23"/>
      <c r="Y10" s="23"/>
      <c r="AW10" s="97">
        <v>42863</v>
      </c>
      <c r="AX10" s="96" t="s">
        <v>40</v>
      </c>
      <c r="AY10" s="96" t="s">
        <v>11</v>
      </c>
      <c r="AZ10" s="96" t="s">
        <v>24</v>
      </c>
      <c r="BA10" s="98">
        <v>986.4000000000002</v>
      </c>
      <c r="BB10" s="99" t="s">
        <v>95</v>
      </c>
    </row>
    <row r="11" spans="1:54 1079:13853" hidden="1">
      <c r="A11" s="20">
        <f>[9]Producto!AE10</f>
        <v>84162787</v>
      </c>
      <c r="B11" s="21">
        <f>[9]Producto!AF10</f>
        <v>2</v>
      </c>
      <c r="C11" s="27" t="str">
        <f>CONCATENATE(DimPlaneado[Código SAP],"000",DimPlaneado[Versión])</f>
        <v>841627870002</v>
      </c>
      <c r="D11" s="19" t="str">
        <f>[9]Producto!AH10</f>
        <v>Vita 8</v>
      </c>
      <c r="E11" s="19" t="str">
        <f>[9]Producto!AJ10</f>
        <v>Moldeados</v>
      </c>
      <c r="F11" s="19">
        <f>[9]Producto!AK10</f>
        <v>401</v>
      </c>
      <c r="G11" s="19" t="str">
        <f>[9]Producto!AN10</f>
        <v>PINGUINO MAX PODER LIMON 75X55ML</v>
      </c>
      <c r="H11" s="18">
        <f>[9]Producto!AO10</f>
        <v>20</v>
      </c>
      <c r="I11" s="18">
        <f>[9]Producto!AP10</f>
        <v>8</v>
      </c>
      <c r="J11" s="26">
        <f>[9]Producto!AQ10</f>
        <v>160</v>
      </c>
      <c r="K11" s="17">
        <f>[9]Producto!AR10</f>
        <v>5.5E-2</v>
      </c>
      <c r="L11" s="18">
        <f>[9]Producto!AS10</f>
        <v>75</v>
      </c>
      <c r="M11" s="17">
        <f>[9]Producto!AT10</f>
        <v>0.83</v>
      </c>
      <c r="N11" s="32">
        <f>[9]Producto!AU10</f>
        <v>106.24</v>
      </c>
      <c r="O11" s="32">
        <f>[9]Producto!AV10</f>
        <v>128</v>
      </c>
      <c r="P11" s="24"/>
      <c r="Q11" s="24"/>
      <c r="R11" s="24"/>
      <c r="S11" s="23">
        <f>DimPlaneado[Turno A 
Horas Planeadas de Producción]*DimPlaneado[Cajas/Hora con eficiencia]</f>
        <v>0</v>
      </c>
      <c r="T11" s="23">
        <f>DimPlaneado[Turno B 
Horas Planeadas de Producción]*DimPlaneado[Cajas/Hora con eficiencia]</f>
        <v>0</v>
      </c>
      <c r="U11" s="23">
        <f>DimPlaneado[Turno C 
Horas Planeadas de Producción]*DimPlaneado[Cajas/Hora con eficiencia]</f>
        <v>0</v>
      </c>
      <c r="V11" s="23">
        <f>SUM(DimPlaneado[[#This Row],[Turno A 
Cajas]:[Turno C 
Cajas]])</f>
        <v>0</v>
      </c>
      <c r="W11" s="23"/>
      <c r="X11" s="23"/>
      <c r="Y11" s="23"/>
      <c r="AW11" s="97">
        <v>42863</v>
      </c>
      <c r="AX11" s="96" t="s">
        <v>43</v>
      </c>
      <c r="AY11" s="96" t="s">
        <v>14</v>
      </c>
      <c r="AZ11" s="96" t="s">
        <v>39</v>
      </c>
      <c r="BA11" s="98">
        <v>1876.1142857142856</v>
      </c>
      <c r="BB11" s="99"/>
    </row>
    <row r="12" spans="1:54 1079:13853" hidden="1">
      <c r="A12" s="20">
        <f>[9]Producto!AE11</f>
        <v>84162871</v>
      </c>
      <c r="B12" s="21">
        <f>[9]Producto!AF11</f>
        <v>2</v>
      </c>
      <c r="C12" s="27" t="str">
        <f>CONCATENATE(DimPlaneado[Código SAP],"000",DimPlaneado[Versión])</f>
        <v>841628710002</v>
      </c>
      <c r="D12" s="19" t="str">
        <f>[9]Producto!AH11</f>
        <v>Vita 8</v>
      </c>
      <c r="E12" s="19" t="str">
        <f>[9]Producto!AJ11</f>
        <v>Moldeados</v>
      </c>
      <c r="F12" s="19">
        <f>[9]Producto!AK11</f>
        <v>401</v>
      </c>
      <c r="G12" s="19" t="str">
        <f>[9]Producto!AN11</f>
        <v>PINGUINO MAX PODER FRESA 75X55ML</v>
      </c>
      <c r="H12" s="18">
        <f>[9]Producto!AO11</f>
        <v>20</v>
      </c>
      <c r="I12" s="18">
        <f>[9]Producto!AP11</f>
        <v>8</v>
      </c>
      <c r="J12" s="26">
        <f>[9]Producto!AQ11</f>
        <v>160</v>
      </c>
      <c r="K12" s="17">
        <f>[9]Producto!AR11</f>
        <v>5.5E-2</v>
      </c>
      <c r="L12" s="18">
        <f>[9]Producto!AS11</f>
        <v>75</v>
      </c>
      <c r="M12" s="17">
        <f>[9]Producto!AT11</f>
        <v>0.83</v>
      </c>
      <c r="N12" s="32">
        <f>[9]Producto!AU11</f>
        <v>106.24</v>
      </c>
      <c r="O12" s="32">
        <f>[9]Producto!AV11</f>
        <v>128</v>
      </c>
      <c r="P12" s="24"/>
      <c r="Q12" s="24"/>
      <c r="R12" s="24"/>
      <c r="S12" s="23">
        <f>DimPlaneado[Turno A 
Horas Planeadas de Producción]*DimPlaneado[Cajas/Hora con eficiencia]</f>
        <v>0</v>
      </c>
      <c r="T12" s="23">
        <f>DimPlaneado[Turno B 
Horas Planeadas de Producción]*DimPlaneado[Cajas/Hora con eficiencia]</f>
        <v>0</v>
      </c>
      <c r="U12" s="23">
        <f>DimPlaneado[Turno C 
Horas Planeadas de Producción]*DimPlaneado[Cajas/Hora con eficiencia]</f>
        <v>0</v>
      </c>
      <c r="V12" s="23">
        <f>SUM(DimPlaneado[[#This Row],[Turno A 
Cajas]:[Turno C 
Cajas]])</f>
        <v>0</v>
      </c>
      <c r="W12" s="23"/>
      <c r="X12" s="23"/>
      <c r="Y12" s="23"/>
      <c r="AW12" s="97">
        <v>42863</v>
      </c>
      <c r="AX12" s="96" t="s">
        <v>41</v>
      </c>
      <c r="AY12" s="96" t="s">
        <v>14</v>
      </c>
      <c r="AZ12" s="96" t="s">
        <v>38</v>
      </c>
      <c r="BA12" s="98">
        <v>1950.1714285714286</v>
      </c>
      <c r="BB12" s="99"/>
    </row>
    <row r="13" spans="1:54 1079:13853" hidden="1">
      <c r="A13" s="14">
        <f>[9]Producto!AE12</f>
        <v>67141996</v>
      </c>
      <c r="B13" s="16">
        <f>[9]Producto!AF12</f>
        <v>1</v>
      </c>
      <c r="C13" s="15" t="str">
        <f>CONCATENATE(DimPlaneado[Código SAP],"000",DimPlaneado[Versión])</f>
        <v>671419960001</v>
      </c>
      <c r="D13" s="13" t="str">
        <f>[9]Producto!AH12</f>
        <v>Vita 8</v>
      </c>
      <c r="E13" s="13" t="str">
        <f>[9]Producto!AJ12</f>
        <v>Moldeados</v>
      </c>
      <c r="F13" s="13">
        <f>[9]Producto!AK12</f>
        <v>401</v>
      </c>
      <c r="G13" s="13" t="str">
        <f>[9]Producto!AN12</f>
        <v>PINGUINO POLITO FRESA 75X55ML</v>
      </c>
      <c r="H13" s="11">
        <f>[9]Producto!AO12</f>
        <v>20</v>
      </c>
      <c r="I13" s="11">
        <f>[9]Producto!AP12</f>
        <v>8</v>
      </c>
      <c r="J13" s="12">
        <f>[9]Producto!AQ12</f>
        <v>160</v>
      </c>
      <c r="K13" s="10">
        <f>[9]Producto!AR12</f>
        <v>5.5E-2</v>
      </c>
      <c r="L13" s="11">
        <f>[9]Producto!AS12</f>
        <v>75</v>
      </c>
      <c r="M13" s="10">
        <f>[9]Producto!AT12</f>
        <v>0.5</v>
      </c>
      <c r="N13" s="9">
        <f>[9]Producto!AU12</f>
        <v>64</v>
      </c>
      <c r="O13" s="9">
        <f>[9]Producto!AV12</f>
        <v>128</v>
      </c>
      <c r="P13" s="8"/>
      <c r="Q13" s="8"/>
      <c r="R13" s="8"/>
      <c r="S13" s="7">
        <f>DimPlaneado[Turno A 
Horas Planeadas de Producción]*DimPlaneado[Cajas/Hora con eficiencia]</f>
        <v>0</v>
      </c>
      <c r="T13" s="7">
        <f>DimPlaneado[Turno B 
Horas Planeadas de Producción]*DimPlaneado[Cajas/Hora con eficiencia]</f>
        <v>0</v>
      </c>
      <c r="U13" s="7">
        <f>DimPlaneado[Turno C 
Horas Planeadas de Producción]*DimPlaneado[Cajas/Hora con eficiencia]</f>
        <v>0</v>
      </c>
      <c r="V13" s="7">
        <f>SUM(DimPlaneado[[#This Row],[Turno A 
Cajas]:[Turno C 
Cajas]])</f>
        <v>0</v>
      </c>
      <c r="W13" s="7"/>
      <c r="X13" s="7"/>
      <c r="Y13" s="7"/>
      <c r="AW13" s="97">
        <v>42863</v>
      </c>
      <c r="AX13" s="96" t="s">
        <v>40</v>
      </c>
      <c r="AY13" s="96" t="s">
        <v>14</v>
      </c>
      <c r="AZ13" s="96" t="s">
        <v>38</v>
      </c>
      <c r="BA13" s="98">
        <v>1950.1714285714286</v>
      </c>
      <c r="BB13" s="99"/>
    </row>
    <row r="14" spans="1:54 1079:13853" hidden="1">
      <c r="A14" s="14">
        <f>[9]Producto!AE13</f>
        <v>67142478</v>
      </c>
      <c r="B14" s="16">
        <f>[9]Producto!AF13</f>
        <v>1</v>
      </c>
      <c r="C14" s="15" t="str">
        <f>CONCATENATE(DimPlaneado[Código SAP],"000",DimPlaneado[Versión])</f>
        <v>671424780001</v>
      </c>
      <c r="D14" s="13" t="str">
        <f>[9]Producto!AH13</f>
        <v>Vita 8</v>
      </c>
      <c r="E14" s="13" t="str">
        <f>[9]Producto!AJ13</f>
        <v>Moldeados</v>
      </c>
      <c r="F14" s="13">
        <f>[9]Producto!AK13</f>
        <v>401</v>
      </c>
      <c r="G14" s="13" t="str">
        <f>[9]Producto!AN13</f>
        <v>PINGUINO POLITO VAINILLA 75X55ML</v>
      </c>
      <c r="H14" s="11">
        <f>[9]Producto!AO13</f>
        <v>20</v>
      </c>
      <c r="I14" s="11">
        <f>[9]Producto!AP13</f>
        <v>8</v>
      </c>
      <c r="J14" s="12">
        <f>[9]Producto!AQ13</f>
        <v>160</v>
      </c>
      <c r="K14" s="10">
        <f>[9]Producto!AR13</f>
        <v>5.5E-2</v>
      </c>
      <c r="L14" s="11">
        <f>[9]Producto!AS13</f>
        <v>75</v>
      </c>
      <c r="M14" s="10">
        <f>[9]Producto!AT13</f>
        <v>0.5</v>
      </c>
      <c r="N14" s="9">
        <f>[9]Producto!AU13</f>
        <v>64</v>
      </c>
      <c r="O14" s="9">
        <f>[9]Producto!AV13</f>
        <v>128</v>
      </c>
      <c r="P14" s="8"/>
      <c r="Q14" s="8"/>
      <c r="R14" s="224"/>
      <c r="S14" s="7">
        <f>DimPlaneado[Turno A 
Horas Planeadas de Producción]*DimPlaneado[Cajas/Hora con eficiencia]</f>
        <v>0</v>
      </c>
      <c r="T14" s="7">
        <f>DimPlaneado[Turno B 
Horas Planeadas de Producción]*DimPlaneado[Cajas/Hora con eficiencia]</f>
        <v>0</v>
      </c>
      <c r="U14" s="7">
        <f>DimPlaneado[Turno C 
Horas Planeadas de Producción]*DimPlaneado[Cajas/Hora con eficiencia]</f>
        <v>0</v>
      </c>
      <c r="V14" s="7">
        <f>SUM(DimPlaneado[[#This Row],[Turno A 
Cajas]:[Turno C 
Cajas]])</f>
        <v>0</v>
      </c>
      <c r="W14" s="7"/>
      <c r="X14" s="7"/>
      <c r="Y14" s="7"/>
      <c r="AW14" s="97">
        <v>42863</v>
      </c>
      <c r="AX14" s="96" t="s">
        <v>43</v>
      </c>
      <c r="AY14" s="96" t="s">
        <v>6</v>
      </c>
      <c r="AZ14" s="96" t="s">
        <v>35</v>
      </c>
      <c r="BA14" s="98">
        <v>1168</v>
      </c>
      <c r="BB14" s="99" t="s">
        <v>92</v>
      </c>
    </row>
    <row r="15" spans="1:54 1079:13853" hidden="1">
      <c r="A15" s="20">
        <f>[9]Producto!AE14</f>
        <v>965101</v>
      </c>
      <c r="B15" s="21">
        <f>[9]Producto!AF14</f>
        <v>1</v>
      </c>
      <c r="C15" s="27" t="str">
        <f>CONCATENATE(DimPlaneado[Código SAP],"000",DimPlaneado[Versión])</f>
        <v>9651010001</v>
      </c>
      <c r="D15" s="19" t="str">
        <f>[9]Producto!AH14</f>
        <v>Vita 6</v>
      </c>
      <c r="E15" s="19" t="str">
        <f>[9]Producto!AJ14</f>
        <v>Moldeados</v>
      </c>
      <c r="F15" s="19">
        <f>[9]Producto!AK14</f>
        <v>402</v>
      </c>
      <c r="G15" s="19" t="str">
        <f>[9]Producto!AN14</f>
        <v>GEMELOS PALETA CHOCOLATE LECHE 50X100ML</v>
      </c>
      <c r="H15" s="18">
        <f>[9]Producto!AO14</f>
        <v>16</v>
      </c>
      <c r="I15" s="18">
        <f>[9]Producto!AP14</f>
        <v>6</v>
      </c>
      <c r="J15" s="26">
        <f>[9]Producto!AQ14</f>
        <v>96</v>
      </c>
      <c r="K15" s="17">
        <f>[9]Producto!AR14</f>
        <v>0.1</v>
      </c>
      <c r="L15" s="18">
        <f>[9]Producto!AS14</f>
        <v>50</v>
      </c>
      <c r="M15" s="17">
        <f>[9]Producto!AT14</f>
        <v>0.82499999999999996</v>
      </c>
      <c r="N15" s="32">
        <f>[9]Producto!AU14</f>
        <v>95.04</v>
      </c>
      <c r="O15" s="32">
        <f>[9]Producto!AV14</f>
        <v>115.2</v>
      </c>
      <c r="P15" s="24"/>
      <c r="Q15" s="24"/>
      <c r="R15" s="8"/>
      <c r="S15" s="23">
        <f>DimPlaneado[Turno A 
Horas Planeadas de Producción]*DimPlaneado[Cajas/Hora con eficiencia]</f>
        <v>0</v>
      </c>
      <c r="T15" s="23">
        <f>DimPlaneado[Turno B 
Horas Planeadas de Producción]*DimPlaneado[Cajas/Hora con eficiencia]</f>
        <v>0</v>
      </c>
      <c r="U15" s="23">
        <f>DimPlaneado[Turno C 
Horas Planeadas de Producción]*DimPlaneado[Cajas/Hora con eficiencia]</f>
        <v>0</v>
      </c>
      <c r="V15" s="23">
        <f>SUM(DimPlaneado[[#This Row],[Turno A 
Cajas]:[Turno C 
Cajas]])</f>
        <v>0</v>
      </c>
      <c r="W15" s="23"/>
      <c r="X15" s="23"/>
      <c r="Y15" s="23"/>
      <c r="AW15" s="97">
        <v>42863</v>
      </c>
      <c r="AX15" s="96" t="s">
        <v>41</v>
      </c>
      <c r="AY15" s="96" t="s">
        <v>6</v>
      </c>
      <c r="AZ15" s="96" t="s">
        <v>34</v>
      </c>
      <c r="BA15" s="98">
        <v>1557.3333333333333</v>
      </c>
      <c r="BB15" s="99"/>
    </row>
    <row r="16" spans="1:54 1079:13853" hidden="1">
      <c r="A16" s="20">
        <f>[9]Producto!AE15</f>
        <v>964830</v>
      </c>
      <c r="B16" s="21">
        <f>[9]Producto!AF15</f>
        <v>1</v>
      </c>
      <c r="C16" s="34" t="str">
        <f>CONCATENATE(DimPlaneado[Código SAP],"000",DimPlaneado[Versión])</f>
        <v>9648300001</v>
      </c>
      <c r="D16" s="19" t="str">
        <f>[9]Producto!AH15</f>
        <v>Vita 6</v>
      </c>
      <c r="E16" s="19" t="str">
        <f>[9]Producto!AJ15</f>
        <v>Moldeados</v>
      </c>
      <c r="F16" s="19">
        <f>[9]Producto!AK15</f>
        <v>402</v>
      </c>
      <c r="G16" s="19" t="str">
        <f>[9]Producto!AN15</f>
        <v>GEMELOS PALETA LIMON NARANJA 50X100ML</v>
      </c>
      <c r="H16" s="18">
        <f>[9]Producto!AO15</f>
        <v>16</v>
      </c>
      <c r="I16" s="18">
        <f>[9]Producto!AP15</f>
        <v>6</v>
      </c>
      <c r="J16" s="33">
        <f>[9]Producto!AQ15</f>
        <v>96</v>
      </c>
      <c r="K16" s="17">
        <f>[9]Producto!AR15</f>
        <v>0.1</v>
      </c>
      <c r="L16" s="18">
        <f>[9]Producto!AS15</f>
        <v>50</v>
      </c>
      <c r="M16" s="17">
        <f>[9]Producto!AT15</f>
        <v>0.82499999999999996</v>
      </c>
      <c r="N16" s="32">
        <f>[9]Producto!AU15</f>
        <v>95.04</v>
      </c>
      <c r="O16" s="32">
        <f>[9]Producto!AV15</f>
        <v>115.2</v>
      </c>
      <c r="P16" s="24"/>
      <c r="Q16" s="24"/>
      <c r="R16" s="24"/>
      <c r="S16" s="23">
        <f>DimPlaneado[Turno A 
Horas Planeadas de Producción]*DimPlaneado[Cajas/Hora con eficiencia]</f>
        <v>0</v>
      </c>
      <c r="T16" s="23">
        <f>DimPlaneado[Turno B 
Horas Planeadas de Producción]*DimPlaneado[Cajas/Hora con eficiencia]</f>
        <v>0</v>
      </c>
      <c r="U16" s="23">
        <f>DimPlaneado[Turno C 
Horas Planeadas de Producción]*DimPlaneado[Cajas/Hora con eficiencia]</f>
        <v>0</v>
      </c>
      <c r="V16" s="23">
        <f>SUM(DimPlaneado[[#This Row],[Turno A 
Cajas]:[Turno C 
Cajas]])</f>
        <v>0</v>
      </c>
      <c r="W16" s="23"/>
      <c r="X16" s="23"/>
      <c r="Y16" s="23"/>
      <c r="AW16" s="97">
        <v>42863</v>
      </c>
      <c r="AX16" s="96" t="s">
        <v>40</v>
      </c>
      <c r="AY16" s="96" t="s">
        <v>6</v>
      </c>
      <c r="AZ16" s="96" t="s">
        <v>34</v>
      </c>
      <c r="BA16" s="98">
        <v>1557.3333333333333</v>
      </c>
      <c r="BB16" s="99"/>
    </row>
    <row r="17" spans="1:54" hidden="1">
      <c r="A17" s="20">
        <f>[9]Producto!AE16</f>
        <v>944833</v>
      </c>
      <c r="B17" s="21">
        <f>[9]Producto!AF16</f>
        <v>1</v>
      </c>
      <c r="C17" s="27" t="str">
        <f>CONCATENATE(DimPlaneado[Código SAP],"000",DimPlaneado[Versión])</f>
        <v>9448330001</v>
      </c>
      <c r="D17" s="19" t="str">
        <f>[9]Producto!AH16</f>
        <v>Vita 6</v>
      </c>
      <c r="E17" s="19" t="str">
        <f>[9]Producto!AJ16</f>
        <v>Moldeados</v>
      </c>
      <c r="F17" s="19">
        <f>[9]Producto!AK16</f>
        <v>402</v>
      </c>
      <c r="G17" s="19" t="str">
        <f>[9]Producto!AN16</f>
        <v>PINGUINO ACIDIX LIMON 44X60ML</v>
      </c>
      <c r="H17" s="18">
        <f>[9]Producto!AO16</f>
        <v>17</v>
      </c>
      <c r="I17" s="18">
        <f>[9]Producto!AP16</f>
        <v>6</v>
      </c>
      <c r="J17" s="26">
        <f>[9]Producto!AQ16</f>
        <v>102</v>
      </c>
      <c r="K17" s="17">
        <f>[9]Producto!AR16</f>
        <v>0.06</v>
      </c>
      <c r="L17" s="18">
        <f>[9]Producto!AS16</f>
        <v>44</v>
      </c>
      <c r="M17" s="17">
        <f>[9]Producto!AT16</f>
        <v>0.81</v>
      </c>
      <c r="N17" s="32">
        <f>[9]Producto!AU16</f>
        <v>112.66363636363639</v>
      </c>
      <c r="O17" s="32">
        <f>[9]Producto!AV16</f>
        <v>139.09090909090909</v>
      </c>
      <c r="P17" s="24"/>
      <c r="Q17" s="24"/>
      <c r="R17" s="24"/>
      <c r="S17" s="23">
        <f>DimPlaneado[Turno A 
Horas Planeadas de Producción]*DimPlaneado[Cajas/Hora con eficiencia]</f>
        <v>0</v>
      </c>
      <c r="T17" s="23">
        <f>DimPlaneado[Turno B 
Horas Planeadas de Producción]*DimPlaneado[Cajas/Hora con eficiencia]</f>
        <v>0</v>
      </c>
      <c r="U17" s="23">
        <f>DimPlaneado[Turno C 
Horas Planeadas de Producción]*DimPlaneado[Cajas/Hora con eficiencia]</f>
        <v>0</v>
      </c>
      <c r="V17" s="23">
        <f>SUM(DimPlaneado[[#This Row],[Turno A 
Cajas]:[Turno C 
Cajas]])</f>
        <v>0</v>
      </c>
      <c r="W17" s="23"/>
      <c r="X17" s="23"/>
      <c r="Y17" s="23"/>
      <c r="AW17" s="97">
        <v>42906</v>
      </c>
      <c r="AX17" s="96" t="s">
        <v>43</v>
      </c>
      <c r="AY17" s="96" t="s">
        <v>11</v>
      </c>
      <c r="AZ17" s="96" t="s">
        <v>25</v>
      </c>
      <c r="BA17" s="98">
        <v>1315.2000000000003</v>
      </c>
      <c r="BB17" s="99"/>
    </row>
    <row r="18" spans="1:54" hidden="1">
      <c r="A18" s="20">
        <f>[9]Producto!AE17</f>
        <v>552643</v>
      </c>
      <c r="B18" s="21">
        <f>[9]Producto!AF17</f>
        <v>1</v>
      </c>
      <c r="C18" s="27" t="str">
        <f>CONCATENATE(DimPlaneado[Código SAP],"000",DimPlaneado[Versión])</f>
        <v>5526430001</v>
      </c>
      <c r="D18" s="19" t="str">
        <f>[9]Producto!AH17</f>
        <v>Vita 6</v>
      </c>
      <c r="E18" s="19" t="str">
        <f>[9]Producto!AJ17</f>
        <v>Moldeados</v>
      </c>
      <c r="F18" s="19">
        <f>[9]Producto!AK17</f>
        <v>402</v>
      </c>
      <c r="G18" s="19" t="str">
        <f>[9]Producto!AN17</f>
        <v>PINGUINO ACIDIX FRESA 44X60ML</v>
      </c>
      <c r="H18" s="18">
        <f>[9]Producto!AO17</f>
        <v>17</v>
      </c>
      <c r="I18" s="18">
        <f>[9]Producto!AP17</f>
        <v>6</v>
      </c>
      <c r="J18" s="26">
        <f>[9]Producto!AQ17</f>
        <v>102</v>
      </c>
      <c r="K18" s="17">
        <f>[9]Producto!AR17</f>
        <v>0.06</v>
      </c>
      <c r="L18" s="18">
        <f>[9]Producto!AS17</f>
        <v>44</v>
      </c>
      <c r="M18" s="17">
        <f>[9]Producto!AT17</f>
        <v>0.81</v>
      </c>
      <c r="N18" s="32">
        <f>[9]Producto!AU17</f>
        <v>112.66363636363639</v>
      </c>
      <c r="O18" s="32">
        <f>[9]Producto!AV17</f>
        <v>139.09090909090909</v>
      </c>
      <c r="P18" s="24"/>
      <c r="Q18" s="24"/>
      <c r="R18" s="24"/>
      <c r="S18" s="23">
        <f>DimPlaneado[Turno A 
Horas Planeadas de Producción]*DimPlaneado[Cajas/Hora con eficiencia]</f>
        <v>0</v>
      </c>
      <c r="T18" s="23">
        <f>DimPlaneado[Turno B 
Horas Planeadas de Producción]*DimPlaneado[Cajas/Hora con eficiencia]</f>
        <v>0</v>
      </c>
      <c r="U18" s="23">
        <f>DimPlaneado[Turno C 
Horas Planeadas de Producción]*DimPlaneado[Cajas/Hora con eficiencia]</f>
        <v>0</v>
      </c>
      <c r="V18" s="23">
        <f>SUM(DimPlaneado[[#This Row],[Turno A 
Cajas]:[Turno C 
Cajas]])</f>
        <v>0</v>
      </c>
      <c r="W18" s="23"/>
      <c r="X18" s="23"/>
      <c r="Y18" s="23"/>
      <c r="AW18" s="97">
        <v>42906</v>
      </c>
      <c r="AX18" s="96" t="s">
        <v>41</v>
      </c>
      <c r="AY18" s="96" t="s">
        <v>11</v>
      </c>
      <c r="AZ18" s="96" t="s">
        <v>25</v>
      </c>
      <c r="BA18" s="98">
        <v>986.4000000000002</v>
      </c>
      <c r="BB18" s="99" t="s">
        <v>107</v>
      </c>
    </row>
    <row r="19" spans="1:54" hidden="1">
      <c r="A19" s="20">
        <f>[9]Producto!AE18</f>
        <v>585841</v>
      </c>
      <c r="B19" s="21">
        <f>[9]Producto!AF18</f>
        <v>1</v>
      </c>
      <c r="C19" s="27" t="str">
        <f>CONCATENATE(DimPlaneado[Código SAP],"000",DimPlaneado[Versión])</f>
        <v>5858410001</v>
      </c>
      <c r="D19" s="19" t="str">
        <f>[9]Producto!AH18</f>
        <v>Vita 6</v>
      </c>
      <c r="E19" s="19" t="str">
        <f>[9]Producto!AJ18</f>
        <v>Moldeados</v>
      </c>
      <c r="F19" s="19">
        <f>[9]Producto!AK18</f>
        <v>402</v>
      </c>
      <c r="G19" s="19" t="str">
        <f>[9]Producto!AN18</f>
        <v>PINGÜINO PINTA LENGUA 44X60ML</v>
      </c>
      <c r="H19" s="18">
        <f>[9]Producto!AO18</f>
        <v>17</v>
      </c>
      <c r="I19" s="18">
        <f>[9]Producto!AP18</f>
        <v>6</v>
      </c>
      <c r="J19" s="26">
        <f>[9]Producto!AQ18</f>
        <v>102</v>
      </c>
      <c r="K19" s="17">
        <f>[9]Producto!AR18</f>
        <v>0.06</v>
      </c>
      <c r="L19" s="18">
        <f>[9]Producto!AS18</f>
        <v>44</v>
      </c>
      <c r="M19" s="17">
        <f>[9]Producto!AT18</f>
        <v>0.81</v>
      </c>
      <c r="N19" s="32">
        <f>[9]Producto!AU18</f>
        <v>112.66363636363639</v>
      </c>
      <c r="O19" s="32">
        <f>[9]Producto!AV18</f>
        <v>139.09090909090909</v>
      </c>
      <c r="P19" s="24"/>
      <c r="Q19" s="24"/>
      <c r="R19" s="24"/>
      <c r="S19" s="23">
        <f>DimPlaneado[Turno A 
Horas Planeadas de Producción]*DimPlaneado[Cajas/Hora con eficiencia]</f>
        <v>0</v>
      </c>
      <c r="T19" s="23">
        <f>DimPlaneado[Turno B 
Horas Planeadas de Producción]*DimPlaneado[Cajas/Hora con eficiencia]</f>
        <v>0</v>
      </c>
      <c r="U19" s="23">
        <f>DimPlaneado[Turno C 
Horas Planeadas de Producción]*DimPlaneado[Cajas/Hora con eficiencia]</f>
        <v>0</v>
      </c>
      <c r="V19" s="23">
        <f>SUM(DimPlaneado[[#This Row],[Turno A 
Cajas]:[Turno C 
Cajas]])</f>
        <v>0</v>
      </c>
      <c r="W19" s="23"/>
      <c r="X19" s="23"/>
      <c r="Y19" s="23"/>
      <c r="AW19" s="97">
        <v>42906</v>
      </c>
      <c r="AX19" s="96" t="s">
        <v>40</v>
      </c>
      <c r="AY19" s="96" t="s">
        <v>11</v>
      </c>
      <c r="AZ19" s="96" t="s">
        <v>25</v>
      </c>
      <c r="BA19" s="98">
        <v>1.6440000000000003</v>
      </c>
      <c r="BB19" s="99" t="s">
        <v>108</v>
      </c>
    </row>
    <row r="20" spans="1:54" hidden="1">
      <c r="A20" s="20">
        <f>[9]Producto!AE19</f>
        <v>964828</v>
      </c>
      <c r="B20" s="21">
        <f>[9]Producto!AF19</f>
        <v>1</v>
      </c>
      <c r="C20" s="27" t="str">
        <f>CONCATENATE(DimPlaneado[Código SAP],"000",DimPlaneado[Versión])</f>
        <v>9648280001</v>
      </c>
      <c r="D20" s="19" t="str">
        <f>[9]Producto!AH19</f>
        <v>Vita 6</v>
      </c>
      <c r="E20" s="19" t="str">
        <f>[9]Producto!AJ19</f>
        <v>Moldeados</v>
      </c>
      <c r="F20" s="19">
        <f>[9]Producto!AK19</f>
        <v>402</v>
      </c>
      <c r="G20" s="19" t="str">
        <f>[9]Producto!AN19</f>
        <v>PINGUINO CR REAL GIGANTE 60X85ML</v>
      </c>
      <c r="H20" s="18">
        <f>[9]Producto!AO19</f>
        <v>17</v>
      </c>
      <c r="I20" s="18">
        <f>[9]Producto!AP19</f>
        <v>6</v>
      </c>
      <c r="J20" s="26">
        <f>[9]Producto!AQ19</f>
        <v>102</v>
      </c>
      <c r="K20" s="17">
        <f>[9]Producto!AR19</f>
        <v>8.5000000000000006E-2</v>
      </c>
      <c r="L20" s="18">
        <f>[9]Producto!AS19</f>
        <v>60</v>
      </c>
      <c r="M20" s="17">
        <f>[9]Producto!AT19</f>
        <v>0.79</v>
      </c>
      <c r="N20" s="25">
        <f>[9]Producto!AU19</f>
        <v>80.58</v>
      </c>
      <c r="O20" s="25">
        <f>[9]Producto!AV19</f>
        <v>102</v>
      </c>
      <c r="P20" s="24"/>
      <c r="Q20" s="24"/>
      <c r="R20" s="24"/>
      <c r="S20" s="23">
        <f>DimPlaneado[Turno A 
Horas Planeadas de Producción]*DimPlaneado[Cajas/Hora con eficiencia]</f>
        <v>0</v>
      </c>
      <c r="T20" s="23">
        <f>DimPlaneado[Turno B 
Horas Planeadas de Producción]*DimPlaneado[Cajas/Hora con eficiencia]</f>
        <v>0</v>
      </c>
      <c r="U20" s="23">
        <f>DimPlaneado[Turno C 
Horas Planeadas de Producción]*DimPlaneado[Cajas/Hora con eficiencia]</f>
        <v>0</v>
      </c>
      <c r="V20" s="23">
        <f>SUM(DimPlaneado[[#This Row],[Turno A 
Cajas]:[Turno C 
Cajas]])</f>
        <v>0</v>
      </c>
      <c r="W20" s="23"/>
      <c r="X20" s="23"/>
      <c r="Y20" s="23"/>
      <c r="AW20" s="97">
        <v>42920</v>
      </c>
      <c r="AX20" s="96" t="s">
        <v>43</v>
      </c>
      <c r="AY20" s="96" t="s">
        <v>13</v>
      </c>
      <c r="AZ20" s="96" t="s">
        <v>42</v>
      </c>
      <c r="BA20" s="98">
        <v>614.4</v>
      </c>
      <c r="BB20" s="99" t="s">
        <v>117</v>
      </c>
    </row>
    <row r="21" spans="1:54" hidden="1">
      <c r="A21" s="20">
        <f>[9]Producto!AE20</f>
        <v>84167297</v>
      </c>
      <c r="B21" s="21">
        <f>[9]Producto!AF20</f>
        <v>1</v>
      </c>
      <c r="C21" s="27" t="str">
        <f>CONCATENATE(DimPlaneado[Código SAP],"000",DimPlaneado[Versión])</f>
        <v>841672970001</v>
      </c>
      <c r="D21" s="19" t="str">
        <f>[9]Producto!AH20</f>
        <v>Vita 6</v>
      </c>
      <c r="E21" s="19" t="str">
        <f>[9]Producto!AJ20</f>
        <v>Moldeados</v>
      </c>
      <c r="F21" s="19">
        <f>[9]Producto!AK20</f>
        <v>402</v>
      </c>
      <c r="G21" s="19" t="str">
        <f>[9]Producto!AN20</f>
        <v>PINGUINO MAX PODER FRESA 48X55ML</v>
      </c>
      <c r="H21" s="18">
        <f>[9]Producto!AO20</f>
        <v>17</v>
      </c>
      <c r="I21" s="18">
        <f>[9]Producto!AP20</f>
        <v>6</v>
      </c>
      <c r="J21" s="26">
        <f>[9]Producto!AQ20</f>
        <v>102</v>
      </c>
      <c r="K21" s="17">
        <f>[9]Producto!AR20</f>
        <v>5.5E-2</v>
      </c>
      <c r="L21" s="18">
        <f>[9]Producto!AS20</f>
        <v>48</v>
      </c>
      <c r="M21" s="17">
        <f>[9]Producto!AT20</f>
        <v>0.82499999999999996</v>
      </c>
      <c r="N21" s="25">
        <f>[9]Producto!AU20</f>
        <v>105.1875</v>
      </c>
      <c r="O21" s="25">
        <f>[9]Producto!AV20</f>
        <v>127.5</v>
      </c>
      <c r="P21" s="24"/>
      <c r="Q21" s="24"/>
      <c r="R21" s="24"/>
      <c r="S21" s="23">
        <f>DimPlaneado[Turno A 
Horas Planeadas de Producción]*DimPlaneado[Cajas/Hora con eficiencia]</f>
        <v>0</v>
      </c>
      <c r="T21" s="23">
        <f>DimPlaneado[Turno B 
Horas Planeadas de Producción]*DimPlaneado[Cajas/Hora con eficiencia]</f>
        <v>0</v>
      </c>
      <c r="U21" s="23">
        <f>DimPlaneado[Turno C 
Horas Planeadas de Producción]*DimPlaneado[Cajas/Hora con eficiencia]</f>
        <v>0</v>
      </c>
      <c r="V21" s="23">
        <f>SUM(DimPlaneado[[#This Row],[Turno A 
Cajas]:[Turno C 
Cajas]])</f>
        <v>0</v>
      </c>
      <c r="W21" s="23"/>
      <c r="X21" s="23"/>
      <c r="Y21" s="23"/>
      <c r="AW21" s="97">
        <v>42920</v>
      </c>
      <c r="AX21" s="96" t="s">
        <v>41</v>
      </c>
      <c r="AY21" s="96" t="s">
        <v>13</v>
      </c>
      <c r="AZ21" s="96" t="s">
        <v>42</v>
      </c>
      <c r="BA21" s="98">
        <v>614.4</v>
      </c>
      <c r="BB21" s="99" t="s">
        <v>118</v>
      </c>
    </row>
    <row r="22" spans="1:54" hidden="1">
      <c r="A22" s="20">
        <f>[9]Producto!AE21</f>
        <v>84167296</v>
      </c>
      <c r="B22" s="21">
        <f>[9]Producto!AF21</f>
        <v>1</v>
      </c>
      <c r="C22" s="27" t="str">
        <f>CONCATENATE(DimPlaneado[Código SAP],"000",DimPlaneado[Versión])</f>
        <v>841672960001</v>
      </c>
      <c r="D22" s="19" t="str">
        <f>[9]Producto!AH21</f>
        <v>Vita 6</v>
      </c>
      <c r="E22" s="19" t="str">
        <f>[9]Producto!AJ21</f>
        <v>Moldeados</v>
      </c>
      <c r="F22" s="19">
        <f>[9]Producto!AK21</f>
        <v>402</v>
      </c>
      <c r="G22" s="19" t="str">
        <f>[9]Producto!AN21</f>
        <v>PINGUINO MAX PODER LIMON 48X55ML</v>
      </c>
      <c r="H22" s="18">
        <f>[9]Producto!AO21</f>
        <v>17</v>
      </c>
      <c r="I22" s="18">
        <f>[9]Producto!AP21</f>
        <v>6</v>
      </c>
      <c r="J22" s="26">
        <f>[9]Producto!AQ21</f>
        <v>102</v>
      </c>
      <c r="K22" s="17">
        <f>[9]Producto!AR21</f>
        <v>5.5E-2</v>
      </c>
      <c r="L22" s="18">
        <f>[9]Producto!AS21</f>
        <v>48</v>
      </c>
      <c r="M22" s="17">
        <f>[9]Producto!AT21</f>
        <v>0.82499999999999996</v>
      </c>
      <c r="N22" s="25">
        <f>[9]Producto!AU21</f>
        <v>105.1875</v>
      </c>
      <c r="O22" s="25">
        <f>[9]Producto!AV21</f>
        <v>127.5</v>
      </c>
      <c r="P22" s="24"/>
      <c r="Q22" s="24"/>
      <c r="R22" s="24"/>
      <c r="S22" s="23">
        <f>DimPlaneado[Turno A 
Horas Planeadas de Producción]*DimPlaneado[Cajas/Hora con eficiencia]</f>
        <v>0</v>
      </c>
      <c r="T22" s="23">
        <f>DimPlaneado[Turno B 
Horas Planeadas de Producción]*DimPlaneado[Cajas/Hora con eficiencia]</f>
        <v>0</v>
      </c>
      <c r="U22" s="23">
        <f>DimPlaneado[Turno C 
Horas Planeadas de Producción]*DimPlaneado[Cajas/Hora con eficiencia]</f>
        <v>0</v>
      </c>
      <c r="V22" s="23">
        <f>SUM(DimPlaneado[[#This Row],[Turno A 
Cajas]:[Turno C 
Cajas]])</f>
        <v>0</v>
      </c>
      <c r="W22" s="23"/>
      <c r="X22" s="23"/>
      <c r="Y22" s="23"/>
      <c r="AW22" s="97">
        <v>42920</v>
      </c>
      <c r="AX22" s="96" t="s">
        <v>40</v>
      </c>
      <c r="AY22" s="96" t="s">
        <v>13</v>
      </c>
      <c r="AZ22" s="96" t="s">
        <v>42</v>
      </c>
      <c r="BA22" s="98">
        <v>614.4</v>
      </c>
      <c r="BB22" s="99" t="s">
        <v>119</v>
      </c>
    </row>
    <row r="23" spans="1:54" hidden="1">
      <c r="A23" s="14">
        <f>[9]Producto!AE22</f>
        <v>67141996</v>
      </c>
      <c r="B23" s="16">
        <f>[9]Producto!AF22</f>
        <v>4</v>
      </c>
      <c r="C23" s="15" t="str">
        <f>CONCATENATE(DimPlaneado[Código SAP],"000",DimPlaneado[Versión])</f>
        <v>671419960004</v>
      </c>
      <c r="D23" s="13" t="str">
        <f>[9]Producto!AH22</f>
        <v>Vita 6</v>
      </c>
      <c r="E23" s="13" t="str">
        <f>[9]Producto!AJ22</f>
        <v>Moldeados</v>
      </c>
      <c r="F23" s="13">
        <f>[9]Producto!AK22</f>
        <v>402</v>
      </c>
      <c r="G23" s="13" t="str">
        <f>[9]Producto!AN22</f>
        <v>PINGUINO POLITO FRESA 75X55ML</v>
      </c>
      <c r="H23" s="11">
        <f>[9]Producto!AO22</f>
        <v>17</v>
      </c>
      <c r="I23" s="11">
        <f>[9]Producto!AP22</f>
        <v>6</v>
      </c>
      <c r="J23" s="12">
        <f>[9]Producto!AQ22</f>
        <v>102</v>
      </c>
      <c r="K23" s="10">
        <f>[9]Producto!AR22</f>
        <v>5.5E-2</v>
      </c>
      <c r="L23" s="11">
        <f>[9]Producto!AS22</f>
        <v>75</v>
      </c>
      <c r="M23" s="10">
        <f>[9]Producto!AT22</f>
        <v>0.5</v>
      </c>
      <c r="N23" s="9">
        <f>[9]Producto!AU22</f>
        <v>40.799999999999997</v>
      </c>
      <c r="O23" s="9">
        <f>[9]Producto!AV22</f>
        <v>81.599999999999994</v>
      </c>
      <c r="P23" s="8"/>
      <c r="Q23" s="8"/>
      <c r="R23" s="8"/>
      <c r="S23" s="7">
        <f>DimPlaneado[Turno A 
Horas Planeadas de Producción]*DimPlaneado[Cajas/Hora con eficiencia]</f>
        <v>0</v>
      </c>
      <c r="T23" s="7">
        <f>DimPlaneado[Turno B 
Horas Planeadas de Producción]*DimPlaneado[Cajas/Hora con eficiencia]</f>
        <v>0</v>
      </c>
      <c r="U23" s="7">
        <f>DimPlaneado[Turno C 
Horas Planeadas de Producción]*DimPlaneado[Cajas/Hora con eficiencia]</f>
        <v>0</v>
      </c>
      <c r="V23" s="7">
        <f>SUM(DimPlaneado[[#This Row],[Turno A 
Cajas]:[Turno C 
Cajas]])</f>
        <v>0</v>
      </c>
      <c r="W23" s="7"/>
      <c r="X23" s="7"/>
      <c r="Y23" s="7"/>
      <c r="AW23" s="97">
        <v>42920</v>
      </c>
      <c r="AX23" s="96" t="s">
        <v>43</v>
      </c>
      <c r="AY23" s="96" t="s">
        <v>12</v>
      </c>
      <c r="AZ23" s="96" t="s">
        <v>26</v>
      </c>
      <c r="BA23" s="98">
        <v>901.30909090909108</v>
      </c>
      <c r="BB23" s="99"/>
    </row>
    <row r="24" spans="1:54" hidden="1">
      <c r="A24" s="14">
        <f>[9]Producto!AE23</f>
        <v>67176327</v>
      </c>
      <c r="B24" s="16">
        <f>[9]Producto!AF23</f>
        <v>2</v>
      </c>
      <c r="C24" s="15" t="str">
        <f>CONCATENATE(DimPlaneado[Código SAP],"000",DimPlaneado[Versión])</f>
        <v>671763270002</v>
      </c>
      <c r="D24" s="13" t="str">
        <f>[9]Producto!AH23</f>
        <v>Vita 6</v>
      </c>
      <c r="E24" s="13" t="str">
        <f>[9]Producto!AJ23</f>
        <v>Moldeados</v>
      </c>
      <c r="F24" s="13">
        <f>[9]Producto!AK23</f>
        <v>402</v>
      </c>
      <c r="G24" s="13" t="str">
        <f>[9]Producto!AN23</f>
        <v>PINGÜINO PALETA MAX BUBBALOO 44X60ML</v>
      </c>
      <c r="H24" s="11">
        <f>[9]Producto!AO23</f>
        <v>16</v>
      </c>
      <c r="I24" s="11">
        <f>[9]Producto!AP23</f>
        <v>6</v>
      </c>
      <c r="J24" s="12">
        <f>[9]Producto!AQ23</f>
        <v>96</v>
      </c>
      <c r="K24" s="10">
        <f>[9]Producto!AR23</f>
        <v>0.06</v>
      </c>
      <c r="L24" s="11">
        <f>[9]Producto!AS23</f>
        <v>44</v>
      </c>
      <c r="M24" s="10">
        <f>[9]Producto!AT23</f>
        <v>0.82499999999999996</v>
      </c>
      <c r="N24" s="9">
        <f>[9]Producto!AU23</f>
        <v>108</v>
      </c>
      <c r="O24" s="9">
        <f>[9]Producto!AV23</f>
        <v>130.90909090909091</v>
      </c>
      <c r="P24" s="8"/>
      <c r="Q24" s="8"/>
      <c r="R24" s="8"/>
      <c r="S24" s="7">
        <f>DimPlaneado[Turno A 
Horas Planeadas de Producción]*DimPlaneado[Cajas/Hora con eficiencia]</f>
        <v>0</v>
      </c>
      <c r="T24" s="7">
        <f>DimPlaneado[Turno B 
Horas Planeadas de Producción]*DimPlaneado[Cajas/Hora con eficiencia]</f>
        <v>0</v>
      </c>
      <c r="U24" s="7">
        <f>DimPlaneado[Turno C 
Horas Planeadas de Producción]*DimPlaneado[Cajas/Hora con eficiencia]</f>
        <v>0</v>
      </c>
      <c r="V24" s="7">
        <f>SUM(DimPlaneado[[#This Row],[Turno A 
Cajas]:[Turno C 
Cajas]])</f>
        <v>0</v>
      </c>
      <c r="W24" s="7"/>
      <c r="X24" s="7"/>
      <c r="Y24" s="7"/>
      <c r="AW24" s="97">
        <v>42920</v>
      </c>
      <c r="AX24" s="96" t="s">
        <v>41</v>
      </c>
      <c r="AY24" s="96" t="s">
        <v>12</v>
      </c>
      <c r="AZ24" s="96" t="s">
        <v>26</v>
      </c>
      <c r="BA24" s="98">
        <v>901.30909090909108</v>
      </c>
      <c r="BB24" s="99"/>
    </row>
    <row r="25" spans="1:54" hidden="1">
      <c r="A25" s="20">
        <f>[9]Producto!AE24</f>
        <v>943034</v>
      </c>
      <c r="B25" s="21">
        <f>[9]Producto!AF24</f>
        <v>5</v>
      </c>
      <c r="C25" s="27" t="str">
        <f>CONCATENATE(DimPlaneado[Código SAP],"000",DimPlaneado[Versión])</f>
        <v>9430340005</v>
      </c>
      <c r="D25" s="19" t="str">
        <f>[9]Producto!AH24</f>
        <v>Vita 12</v>
      </c>
      <c r="E25" s="19" t="str">
        <f>[9]Producto!AJ24</f>
        <v>Moldeados</v>
      </c>
      <c r="F25" s="19">
        <f>[9]Producto!AK24</f>
        <v>403</v>
      </c>
      <c r="G25" s="19" t="str">
        <f>[9]Producto!AN24</f>
        <v>PINGUINO POLITO FRESA 75X55ML</v>
      </c>
      <c r="H25" s="18">
        <f>[9]Producto!AO24</f>
        <v>25</v>
      </c>
      <c r="I25" s="18">
        <f>[9]Producto!AP24</f>
        <v>12</v>
      </c>
      <c r="J25" s="26">
        <f>[9]Producto!AQ24</f>
        <v>300</v>
      </c>
      <c r="K25" s="17">
        <f>[9]Producto!AR24</f>
        <v>5.5E-2</v>
      </c>
      <c r="L25" s="18">
        <f>[9]Producto!AS24</f>
        <v>75</v>
      </c>
      <c r="M25" s="17">
        <f>[9]Producto!AT24</f>
        <v>0.68500000000000005</v>
      </c>
      <c r="N25" s="25">
        <f>[9]Producto!AU24</f>
        <v>164.40000000000003</v>
      </c>
      <c r="O25" s="25">
        <f>[9]Producto!AV24</f>
        <v>240</v>
      </c>
      <c r="P25" s="24"/>
      <c r="Q25" s="24"/>
      <c r="R25" s="24"/>
      <c r="S25" s="23">
        <f>DimPlaneado[Turno A 
Horas Planeadas de Producción]*DimPlaneado[Cajas/Hora con eficiencia]</f>
        <v>0</v>
      </c>
      <c r="T25" s="23">
        <f>DimPlaneado[Turno B 
Horas Planeadas de Producción]*DimPlaneado[Cajas/Hora con eficiencia]</f>
        <v>0</v>
      </c>
      <c r="U25" s="23">
        <f>DimPlaneado[Turno C 
Horas Planeadas de Producción]*DimPlaneado[Cajas/Hora con eficiencia]</f>
        <v>0</v>
      </c>
      <c r="V25" s="23">
        <f>SUM(DimPlaneado[[#This Row],[Turno A 
Cajas]:[Turno C 
Cajas]])</f>
        <v>0</v>
      </c>
      <c r="W25" s="23"/>
      <c r="X25" s="23"/>
      <c r="Y25" s="23"/>
      <c r="AW25" s="97">
        <v>42920</v>
      </c>
      <c r="AX25" s="96" t="s">
        <v>40</v>
      </c>
      <c r="AY25" s="96" t="s">
        <v>12</v>
      </c>
      <c r="AZ25" s="96" t="s">
        <v>26</v>
      </c>
      <c r="BA25" s="98">
        <v>901.30909090909108</v>
      </c>
      <c r="BB25" s="99"/>
    </row>
    <row r="26" spans="1:54" hidden="1">
      <c r="A26" s="20">
        <f>[9]Producto!AE25</f>
        <v>964696</v>
      </c>
      <c r="B26" s="21">
        <f>[9]Producto!AF25</f>
        <v>4</v>
      </c>
      <c r="C26" s="27" t="str">
        <f>CONCATENATE(DimPlaneado[Código SAP],"000",DimPlaneado[Versión])</f>
        <v>9646960004</v>
      </c>
      <c r="D26" s="19" t="str">
        <f>[9]Producto!AH25</f>
        <v>Vita 12</v>
      </c>
      <c r="E26" s="19" t="str">
        <f>[9]Producto!AJ25</f>
        <v>Moldeados</v>
      </c>
      <c r="F26" s="19">
        <f>[9]Producto!AK25</f>
        <v>403</v>
      </c>
      <c r="G26" s="19" t="str">
        <f>[9]Producto!AN25</f>
        <v>PINGUINO POLITO VAINILLA 75X55ML</v>
      </c>
      <c r="H26" s="18">
        <f>[9]Producto!AO25</f>
        <v>25</v>
      </c>
      <c r="I26" s="18">
        <f>[9]Producto!AP25</f>
        <v>12</v>
      </c>
      <c r="J26" s="26">
        <f>[9]Producto!AQ25</f>
        <v>300</v>
      </c>
      <c r="K26" s="17">
        <f>[9]Producto!AR25</f>
        <v>5.5E-2</v>
      </c>
      <c r="L26" s="18">
        <f>[9]Producto!AS25</f>
        <v>75</v>
      </c>
      <c r="M26" s="17">
        <f>[9]Producto!AT25</f>
        <v>0.68500000000000005</v>
      </c>
      <c r="N26" s="25">
        <f>[9]Producto!AU25</f>
        <v>164.40000000000003</v>
      </c>
      <c r="O26" s="25">
        <f>[9]Producto!AV25</f>
        <v>240</v>
      </c>
      <c r="P26" s="24"/>
      <c r="Q26" s="24"/>
      <c r="R26" s="24"/>
      <c r="S26" s="23">
        <f>DimPlaneado[Turno A 
Horas Planeadas de Producción]*DimPlaneado[Cajas/Hora con eficiencia]</f>
        <v>0</v>
      </c>
      <c r="T26" s="23">
        <f>DimPlaneado[Turno B 
Horas Planeadas de Producción]*DimPlaneado[Cajas/Hora con eficiencia]</f>
        <v>0</v>
      </c>
      <c r="U26" s="23">
        <f>DimPlaneado[Turno C 
Horas Planeadas de Producción]*DimPlaneado[Cajas/Hora con eficiencia]</f>
        <v>0</v>
      </c>
      <c r="V26" s="23">
        <f>SUM(DimPlaneado[[#This Row],[Turno A 
Cajas]:[Turno C 
Cajas]])</f>
        <v>0</v>
      </c>
      <c r="W26" s="23"/>
      <c r="X26" s="23"/>
      <c r="Y26" s="23"/>
      <c r="AW26" s="97">
        <v>42920</v>
      </c>
      <c r="AX26" s="96" t="s">
        <v>43</v>
      </c>
      <c r="AY26" s="96" t="s">
        <v>11</v>
      </c>
      <c r="AZ26" s="96" t="s">
        <v>24</v>
      </c>
      <c r="BA26" s="98">
        <v>1315.2000000000003</v>
      </c>
      <c r="BB26" s="99"/>
    </row>
    <row r="27" spans="1:54" hidden="1">
      <c r="A27" s="14">
        <f>[9]Producto!AE26</f>
        <v>67141996</v>
      </c>
      <c r="B27" s="16">
        <f>[9]Producto!AF26</f>
        <v>3</v>
      </c>
      <c r="C27" s="15" t="str">
        <f>CONCATENATE(DimPlaneado[Código SAP],"000",DimPlaneado[Versión])</f>
        <v>671419960003</v>
      </c>
      <c r="D27" s="13" t="str">
        <f>[9]Producto!AH26</f>
        <v>Vita 12</v>
      </c>
      <c r="E27" s="13" t="str">
        <f>[9]Producto!AJ26</f>
        <v>Moldeados</v>
      </c>
      <c r="F27" s="13">
        <f>[9]Producto!AK26</f>
        <v>403</v>
      </c>
      <c r="G27" s="13" t="str">
        <f>[9]Producto!AN26</f>
        <v>PINGUINO POLITO FRESA 75X55ML</v>
      </c>
      <c r="H27" s="11">
        <f>[9]Producto!AO26</f>
        <v>25</v>
      </c>
      <c r="I27" s="11">
        <f>[9]Producto!AP26</f>
        <v>12</v>
      </c>
      <c r="J27" s="12">
        <f>[9]Producto!AQ26</f>
        <v>300</v>
      </c>
      <c r="K27" s="10">
        <f>[9]Producto!AR26</f>
        <v>5.5E-2</v>
      </c>
      <c r="L27" s="11">
        <f>[9]Producto!AS26</f>
        <v>75</v>
      </c>
      <c r="M27" s="10">
        <f>[9]Producto!AT26</f>
        <v>0.68500000000000005</v>
      </c>
      <c r="N27" s="9">
        <f>[9]Producto!AU26</f>
        <v>164.40000000000003</v>
      </c>
      <c r="O27" s="9">
        <f>[9]Producto!AV26</f>
        <v>240</v>
      </c>
      <c r="P27" s="8"/>
      <c r="Q27" s="8"/>
      <c r="R27" s="8"/>
      <c r="S27" s="7">
        <f>DimPlaneado[Turno A 
Horas Planeadas de Producción]*DimPlaneado[Cajas/Hora con eficiencia]</f>
        <v>0</v>
      </c>
      <c r="T27" s="7">
        <f>DimPlaneado[Turno B 
Horas Planeadas de Producción]*DimPlaneado[Cajas/Hora con eficiencia]</f>
        <v>0</v>
      </c>
      <c r="U27" s="7">
        <f>DimPlaneado[Turno C 
Horas Planeadas de Producción]*DimPlaneado[Cajas/Hora con eficiencia]</f>
        <v>0</v>
      </c>
      <c r="V27" s="7">
        <f>SUM(DimPlaneado[[#This Row],[Turno A 
Cajas]:[Turno C 
Cajas]])</f>
        <v>0</v>
      </c>
      <c r="W27" s="7"/>
      <c r="X27" s="7"/>
      <c r="Y27" s="7"/>
      <c r="AW27" s="97">
        <v>42920</v>
      </c>
      <c r="AX27" s="96" t="s">
        <v>41</v>
      </c>
      <c r="AY27" s="96" t="s">
        <v>11</v>
      </c>
      <c r="AZ27" s="96" t="s">
        <v>24</v>
      </c>
      <c r="BA27" s="98">
        <v>1315.2000000000003</v>
      </c>
      <c r="BB27" s="99"/>
    </row>
    <row r="28" spans="1:54" hidden="1">
      <c r="A28" s="14">
        <f>[9]Producto!AE27</f>
        <v>67142478</v>
      </c>
      <c r="B28" s="16">
        <f>[9]Producto!AF27</f>
        <v>3</v>
      </c>
      <c r="C28" s="15" t="str">
        <f>CONCATENATE(DimPlaneado[Código SAP],"000",DimPlaneado[Versión])</f>
        <v>671424780003</v>
      </c>
      <c r="D28" s="13" t="str">
        <f>[9]Producto!AH27</f>
        <v>Vita 12</v>
      </c>
      <c r="E28" s="13" t="str">
        <f>[9]Producto!AJ27</f>
        <v>Moldeados</v>
      </c>
      <c r="F28" s="13">
        <f>[9]Producto!AK27</f>
        <v>403</v>
      </c>
      <c r="G28" s="13" t="str">
        <f>[9]Producto!AN27</f>
        <v>PINGUINO POLITO VAINILLA 75X55ML</v>
      </c>
      <c r="H28" s="11">
        <f>[9]Producto!AO27</f>
        <v>25</v>
      </c>
      <c r="I28" s="11">
        <f>[9]Producto!AP27</f>
        <v>12</v>
      </c>
      <c r="J28" s="12">
        <f>[9]Producto!AQ27</f>
        <v>300</v>
      </c>
      <c r="K28" s="10">
        <f>[9]Producto!AR27</f>
        <v>5.5E-2</v>
      </c>
      <c r="L28" s="11">
        <f>[9]Producto!AS27</f>
        <v>75</v>
      </c>
      <c r="M28" s="10">
        <f>[9]Producto!AT27</f>
        <v>0.68500000000000005</v>
      </c>
      <c r="N28" s="9">
        <f>[9]Producto!AU27</f>
        <v>164.40000000000003</v>
      </c>
      <c r="O28" s="9">
        <f>[9]Producto!AV27</f>
        <v>240</v>
      </c>
      <c r="P28" s="8"/>
      <c r="Q28" s="8"/>
      <c r="R28" s="8"/>
      <c r="S28" s="7">
        <f>DimPlaneado[Turno A 
Horas Planeadas de Producción]*DimPlaneado[Cajas/Hora con eficiencia]</f>
        <v>0</v>
      </c>
      <c r="T28" s="7">
        <f>DimPlaneado[Turno B 
Horas Planeadas de Producción]*DimPlaneado[Cajas/Hora con eficiencia]</f>
        <v>0</v>
      </c>
      <c r="U28" s="7">
        <f>DimPlaneado[Turno C 
Horas Planeadas de Producción]*DimPlaneado[Cajas/Hora con eficiencia]</f>
        <v>0</v>
      </c>
      <c r="V28" s="7">
        <f>SUM(DimPlaneado[[#This Row],[Turno A 
Cajas]:[Turno C 
Cajas]])</f>
        <v>0</v>
      </c>
      <c r="W28" s="7"/>
      <c r="X28" s="7"/>
      <c r="Y28" s="7"/>
      <c r="AW28" s="97">
        <v>42920</v>
      </c>
      <c r="AX28" s="96" t="s">
        <v>40</v>
      </c>
      <c r="AY28" s="96" t="s">
        <v>11</v>
      </c>
      <c r="AZ28" s="96" t="s">
        <v>24</v>
      </c>
      <c r="BA28" s="98">
        <v>1315.2000000000003</v>
      </c>
      <c r="BB28" s="99"/>
    </row>
    <row r="29" spans="1:54" hidden="1">
      <c r="A29" s="20">
        <f>[9]Producto!AE28</f>
        <v>964696</v>
      </c>
      <c r="B29" s="21">
        <f>[9]Producto!AF28</f>
        <v>2</v>
      </c>
      <c r="C29" s="27" t="str">
        <f>CONCATENATE(DimPlaneado[Código SAP],"000",DimPlaneado[Versión])</f>
        <v>9646960002</v>
      </c>
      <c r="D29" s="19" t="str">
        <f>[9]Producto!AH28</f>
        <v>Vita 8 N</v>
      </c>
      <c r="E29" s="19" t="str">
        <f>[9]Producto!AJ28</f>
        <v>Moldeados</v>
      </c>
      <c r="F29" s="19">
        <f>[9]Producto!AK28</f>
        <v>404</v>
      </c>
      <c r="G29" s="19" t="str">
        <f>[9]Producto!AN28</f>
        <v>PINGUINO POLITO VAINILLA 75X55ML</v>
      </c>
      <c r="H29" s="18">
        <f>[9]Producto!AO28</f>
        <v>24</v>
      </c>
      <c r="I29" s="18">
        <f>[9]Producto!AP28</f>
        <v>8</v>
      </c>
      <c r="J29" s="26">
        <f>[9]Producto!AQ28</f>
        <v>192</v>
      </c>
      <c r="K29" s="17">
        <f>[9]Producto!AR28</f>
        <v>5.5E-2</v>
      </c>
      <c r="L29" s="18">
        <f>[9]Producto!AS28</f>
        <v>75</v>
      </c>
      <c r="M29" s="17">
        <f>[9]Producto!AT28</f>
        <v>0.79</v>
      </c>
      <c r="N29" s="25">
        <f>[9]Producto!AU28</f>
        <v>121.34400000000001</v>
      </c>
      <c r="O29" s="25">
        <f>[9]Producto!AV28</f>
        <v>153.6</v>
      </c>
      <c r="P29" s="24"/>
      <c r="Q29" s="24"/>
      <c r="R29" s="24"/>
      <c r="S29" s="23">
        <f>DimPlaneado[Turno A 
Horas Planeadas de Producción]*DimPlaneado[Cajas/Hora con eficiencia]</f>
        <v>0</v>
      </c>
      <c r="T29" s="23">
        <f>DimPlaneado[Turno B 
Horas Planeadas de Producción]*DimPlaneado[Cajas/Hora con eficiencia]</f>
        <v>0</v>
      </c>
      <c r="U29" s="23">
        <f>DimPlaneado[Turno C 
Horas Planeadas de Producción]*DimPlaneado[Cajas/Hora con eficiencia]</f>
        <v>0</v>
      </c>
      <c r="V29" s="23">
        <f>SUM(DimPlaneado[[#This Row],[Turno A 
Cajas]:[Turno C 
Cajas]])</f>
        <v>0</v>
      </c>
      <c r="W29" s="23"/>
      <c r="X29" s="23"/>
      <c r="Y29" s="23"/>
      <c r="AW29" s="97">
        <v>42920</v>
      </c>
      <c r="AX29" s="96" t="s">
        <v>43</v>
      </c>
      <c r="AY29" s="96" t="s">
        <v>14</v>
      </c>
      <c r="AZ29" s="96" t="s">
        <v>38</v>
      </c>
      <c r="BA29" s="98">
        <v>1950.1714285714286</v>
      </c>
      <c r="BB29" s="99" t="s">
        <v>120</v>
      </c>
    </row>
    <row r="30" spans="1:54" hidden="1">
      <c r="A30" s="20">
        <f>[9]Producto!AE29</f>
        <v>943034</v>
      </c>
      <c r="B30" s="21">
        <f>[9]Producto!AF29</f>
        <v>2</v>
      </c>
      <c r="C30" s="27" t="str">
        <f>CONCATENATE(DimPlaneado[Código SAP],"000",DimPlaneado[Versión])</f>
        <v>9430340002</v>
      </c>
      <c r="D30" s="19" t="str">
        <f>[9]Producto!AH29</f>
        <v>Vita 8 N</v>
      </c>
      <c r="E30" s="19" t="str">
        <f>[9]Producto!AJ29</f>
        <v>Moldeados</v>
      </c>
      <c r="F30" s="19">
        <f>[9]Producto!AK29</f>
        <v>404</v>
      </c>
      <c r="G30" s="19" t="str">
        <f>[9]Producto!AN29</f>
        <v>PINGUINO POLITO FRESA 75X55ML</v>
      </c>
      <c r="H30" s="18">
        <f>[9]Producto!AO29</f>
        <v>24</v>
      </c>
      <c r="I30" s="18">
        <f>[9]Producto!AP29</f>
        <v>8</v>
      </c>
      <c r="J30" s="26">
        <f>[9]Producto!AQ29</f>
        <v>192</v>
      </c>
      <c r="K30" s="17">
        <f>[9]Producto!AR29</f>
        <v>5.5E-2</v>
      </c>
      <c r="L30" s="18">
        <f>[9]Producto!AS29</f>
        <v>75</v>
      </c>
      <c r="M30" s="17">
        <f>[9]Producto!AT29</f>
        <v>0.79</v>
      </c>
      <c r="N30" s="25">
        <f>[9]Producto!AU29</f>
        <v>121.34400000000001</v>
      </c>
      <c r="O30" s="25">
        <f>[9]Producto!AV29</f>
        <v>153.6</v>
      </c>
      <c r="P30" s="24"/>
      <c r="Q30" s="24"/>
      <c r="R30" s="24"/>
      <c r="S30" s="23">
        <f>DimPlaneado[Turno A 
Horas Planeadas de Producción]*DimPlaneado[Cajas/Hora con eficiencia]</f>
        <v>0</v>
      </c>
      <c r="T30" s="23">
        <f>DimPlaneado[Turno B 
Horas Planeadas de Producción]*DimPlaneado[Cajas/Hora con eficiencia]</f>
        <v>0</v>
      </c>
      <c r="U30" s="23">
        <f>DimPlaneado[Turno C 
Horas Planeadas de Producción]*DimPlaneado[Cajas/Hora con eficiencia]</f>
        <v>0</v>
      </c>
      <c r="V30" s="23">
        <f>SUM(DimPlaneado[[#This Row],[Turno A 
Cajas]:[Turno C 
Cajas]])</f>
        <v>0</v>
      </c>
      <c r="W30" s="23"/>
      <c r="X30" s="23"/>
      <c r="Y30" s="23"/>
      <c r="AW30" s="97">
        <v>42920</v>
      </c>
      <c r="AX30" s="96" t="s">
        <v>41</v>
      </c>
      <c r="AY30" s="96" t="s">
        <v>14</v>
      </c>
      <c r="AZ30" s="96" t="s">
        <v>38</v>
      </c>
      <c r="BA30" s="98">
        <v>1950.1714285714286</v>
      </c>
      <c r="BB30" s="99"/>
    </row>
    <row r="31" spans="1:54" hidden="1">
      <c r="A31" s="20">
        <f>[9]Producto!AE30</f>
        <v>956497</v>
      </c>
      <c r="B31" s="21">
        <f>[9]Producto!AF30</f>
        <v>1</v>
      </c>
      <c r="C31" s="27" t="str">
        <f>CONCATENATE(DimPlaneado[Código SAP],"000",DimPlaneado[Versión])</f>
        <v>9564970001</v>
      </c>
      <c r="D31" s="19" t="str">
        <f>[9]Producto!AH30</f>
        <v>Vita 8 N</v>
      </c>
      <c r="E31" s="19" t="str">
        <f>[9]Producto!AJ30</f>
        <v>Moldeados</v>
      </c>
      <c r="F31" s="19">
        <f>[9]Producto!AK30</f>
        <v>404</v>
      </c>
      <c r="G31" s="19" t="str">
        <f>[9]Producto!AN30</f>
        <v>PINGUINO CASERO CHOCOLATE 28X90M</v>
      </c>
      <c r="H31" s="18">
        <f>[9]Producto!AO30</f>
        <v>18</v>
      </c>
      <c r="I31" s="18">
        <f>[9]Producto!AP30</f>
        <v>8</v>
      </c>
      <c r="J31" s="26">
        <f>[9]Producto!AQ30</f>
        <v>144</v>
      </c>
      <c r="K31" s="17">
        <f>[9]Producto!AR30</f>
        <v>0.09</v>
      </c>
      <c r="L31" s="18">
        <f>[9]Producto!AS30</f>
        <v>28</v>
      </c>
      <c r="M31" s="17">
        <f>[9]Producto!AT30</f>
        <v>0.76</v>
      </c>
      <c r="N31" s="25">
        <f>[9]Producto!AU30</f>
        <v>234.51428571428571</v>
      </c>
      <c r="O31" s="25">
        <f>[9]Producto!AV30</f>
        <v>308.57142857142856</v>
      </c>
      <c r="P31" s="24"/>
      <c r="Q31" s="24"/>
      <c r="R31" s="24"/>
      <c r="S31" s="23">
        <f>DimPlaneado[Turno A 
Horas Planeadas de Producción]*DimPlaneado[Cajas/Hora con eficiencia]</f>
        <v>0</v>
      </c>
      <c r="T31" s="23">
        <f>DimPlaneado[Turno B 
Horas Planeadas de Producción]*DimPlaneado[Cajas/Hora con eficiencia]</f>
        <v>0</v>
      </c>
      <c r="U31" s="23">
        <f>DimPlaneado[Turno C 
Horas Planeadas de Producción]*DimPlaneado[Cajas/Hora con eficiencia]</f>
        <v>0</v>
      </c>
      <c r="V31" s="23">
        <f>SUM(DimPlaneado[[#This Row],[Turno A 
Cajas]:[Turno C 
Cajas]])</f>
        <v>0</v>
      </c>
      <c r="W31" s="23"/>
      <c r="X31" s="23"/>
      <c r="Y31" s="23"/>
      <c r="AW31" s="97">
        <v>42920</v>
      </c>
      <c r="AX31" s="96" t="s">
        <v>40</v>
      </c>
      <c r="AY31" s="96" t="s">
        <v>14</v>
      </c>
      <c r="AZ31" s="96" t="s">
        <v>37</v>
      </c>
      <c r="BA31" s="98">
        <v>1876.1142857142856</v>
      </c>
      <c r="BB31" s="99"/>
    </row>
    <row r="32" spans="1:54" hidden="1">
      <c r="A32" s="20">
        <f>[9]Producto!AE31</f>
        <v>585841</v>
      </c>
      <c r="B32" s="21">
        <f>[9]Producto!AF31</f>
        <v>2</v>
      </c>
      <c r="C32" s="27" t="str">
        <f>CONCATENATE(DimPlaneado[Código SAP],"000",DimPlaneado[Versión])</f>
        <v>5858410002</v>
      </c>
      <c r="D32" s="19" t="str">
        <f>[9]Producto!AH31</f>
        <v>Vita 8 N</v>
      </c>
      <c r="E32" s="19" t="str">
        <f>[9]Producto!AJ31</f>
        <v>Moldeados</v>
      </c>
      <c r="F32" s="19">
        <f>[9]Producto!AK31</f>
        <v>404</v>
      </c>
      <c r="G32" s="19" t="str">
        <f>[9]Producto!AN31</f>
        <v>PINGÜINO PINTA LENGUA 44X60ML</v>
      </c>
      <c r="H32" s="18">
        <f>[9]Producto!AO31</f>
        <v>20</v>
      </c>
      <c r="I32" s="18">
        <f>[9]Producto!AP31</f>
        <v>8</v>
      </c>
      <c r="J32" s="26">
        <f>[9]Producto!AQ31</f>
        <v>160</v>
      </c>
      <c r="K32" s="17">
        <f>[9]Producto!AR31</f>
        <v>0.06</v>
      </c>
      <c r="L32" s="18">
        <f>[9]Producto!AS31</f>
        <v>44</v>
      </c>
      <c r="M32" s="17">
        <f>[9]Producto!AT31</f>
        <v>0.79</v>
      </c>
      <c r="N32" s="25">
        <f>[9]Producto!AU31</f>
        <v>172.36363636363637</v>
      </c>
      <c r="O32" s="25">
        <f>[9]Producto!AV31</f>
        <v>218.18181818181819</v>
      </c>
      <c r="P32" s="24"/>
      <c r="Q32" s="24"/>
      <c r="R32" s="24"/>
      <c r="S32" s="23">
        <f>DimPlaneado[Turno A 
Horas Planeadas de Producción]*DimPlaneado[Cajas/Hora con eficiencia]</f>
        <v>0</v>
      </c>
      <c r="T32" s="23">
        <f>DimPlaneado[Turno B 
Horas Planeadas de Producción]*DimPlaneado[Cajas/Hora con eficiencia]</f>
        <v>0</v>
      </c>
      <c r="U32" s="23">
        <f>DimPlaneado[Turno C 
Horas Planeadas de Producción]*DimPlaneado[Cajas/Hora con eficiencia]</f>
        <v>0</v>
      </c>
      <c r="V32" s="23">
        <f>SUM(DimPlaneado[[#This Row],[Turno A 
Cajas]:[Turno C 
Cajas]])</f>
        <v>0</v>
      </c>
      <c r="W32" s="23"/>
      <c r="X32" s="23"/>
      <c r="Y32" s="23"/>
      <c r="AW32" s="97">
        <v>42920</v>
      </c>
      <c r="AX32" s="96" t="s">
        <v>43</v>
      </c>
      <c r="AY32" s="96" t="s">
        <v>6</v>
      </c>
      <c r="AZ32" s="96" t="s">
        <v>36</v>
      </c>
      <c r="BA32" s="98">
        <v>900</v>
      </c>
      <c r="BB32" s="99"/>
    </row>
    <row r="33" spans="1:54" hidden="1">
      <c r="A33" s="20">
        <f>[9]Producto!AE32</f>
        <v>956499</v>
      </c>
      <c r="B33" s="21">
        <f>[9]Producto!AF32</f>
        <v>3</v>
      </c>
      <c r="C33" s="27" t="str">
        <f>CONCATENATE(DimPlaneado[Código SAP],"000",DimPlaneado[Versión])</f>
        <v>9564990003</v>
      </c>
      <c r="D33" s="19" t="str">
        <f>[9]Producto!AH32</f>
        <v>Vita 8 N</v>
      </c>
      <c r="E33" s="19" t="str">
        <f>[9]Producto!AJ32</f>
        <v>Moldeados</v>
      </c>
      <c r="F33" s="19">
        <f>[9]Producto!AK32</f>
        <v>404</v>
      </c>
      <c r="G33" s="19" t="str">
        <f>[9]Producto!AN32</f>
        <v>PINGUINO CASERO PALETA COCO 28X90ML</v>
      </c>
      <c r="H33" s="18">
        <f>[9]Producto!AO32</f>
        <v>18</v>
      </c>
      <c r="I33" s="18">
        <f>[9]Producto!AP32</f>
        <v>8</v>
      </c>
      <c r="J33" s="26">
        <f>[9]Producto!AQ32</f>
        <v>144</v>
      </c>
      <c r="K33" s="17">
        <f>[9]Producto!AR32</f>
        <v>0.09</v>
      </c>
      <c r="L33" s="18">
        <f>[9]Producto!AS32</f>
        <v>28</v>
      </c>
      <c r="M33" s="17">
        <f>[9]Producto!AT32</f>
        <v>0.79</v>
      </c>
      <c r="N33" s="25">
        <f>[9]Producto!AU32</f>
        <v>243.77142857142857</v>
      </c>
      <c r="O33" s="25">
        <f>[9]Producto!AV32</f>
        <v>308.57142857142856</v>
      </c>
      <c r="P33" s="24"/>
      <c r="Q33" s="24"/>
      <c r="R33" s="24"/>
      <c r="S33" s="23">
        <f>DimPlaneado[Turno A 
Horas Planeadas de Producción]*DimPlaneado[Cajas/Hora con eficiencia]</f>
        <v>0</v>
      </c>
      <c r="T33" s="23">
        <f>DimPlaneado[Turno B 
Horas Planeadas de Producción]*DimPlaneado[Cajas/Hora con eficiencia]</f>
        <v>0</v>
      </c>
      <c r="U33" s="23">
        <f>DimPlaneado[Turno C 
Horas Planeadas de Producción]*DimPlaneado[Cajas/Hora con eficiencia]</f>
        <v>0</v>
      </c>
      <c r="V33" s="23">
        <f>SUM(DimPlaneado[[#This Row],[Turno A 
Cajas]:[Turno C 
Cajas]])</f>
        <v>0</v>
      </c>
      <c r="W33" s="23"/>
      <c r="X33" s="23"/>
      <c r="Y33" s="23"/>
      <c r="AW33" s="97">
        <v>42920</v>
      </c>
      <c r="AX33" s="96" t="s">
        <v>41</v>
      </c>
      <c r="AY33" s="96" t="s">
        <v>6</v>
      </c>
      <c r="AZ33" s="96" t="s">
        <v>36</v>
      </c>
      <c r="BA33" s="98">
        <v>900</v>
      </c>
      <c r="BB33" s="99"/>
    </row>
    <row r="34" spans="1:54" hidden="1">
      <c r="A34" s="20">
        <f>[9]Producto!AE33</f>
        <v>956494</v>
      </c>
      <c r="B34" s="21">
        <f>[9]Producto!AF33</f>
        <v>2</v>
      </c>
      <c r="C34" s="27" t="str">
        <f>CONCATENATE(DimPlaneado[Código SAP],"000",DimPlaneado[Versión])</f>
        <v>9564940002</v>
      </c>
      <c r="D34" s="19" t="str">
        <f>[9]Producto!AH33</f>
        <v>Vita 8 N</v>
      </c>
      <c r="E34" s="19" t="str">
        <f>[9]Producto!AJ33</f>
        <v>Moldeados</v>
      </c>
      <c r="F34" s="19">
        <f>[9]Producto!AK33</f>
        <v>404</v>
      </c>
      <c r="G34" s="19" t="str">
        <f>[9]Producto!AN33</f>
        <v>PINGUINO CASERO PALETA MORA 28X90ML</v>
      </c>
      <c r="H34" s="18">
        <f>[9]Producto!AO33</f>
        <v>18</v>
      </c>
      <c r="I34" s="18">
        <f>[9]Producto!AP33</f>
        <v>8</v>
      </c>
      <c r="J34" s="26">
        <f>[9]Producto!AQ33</f>
        <v>144</v>
      </c>
      <c r="K34" s="17">
        <f>[9]Producto!AR33</f>
        <v>0.09</v>
      </c>
      <c r="L34" s="18">
        <f>[9]Producto!AS33</f>
        <v>28</v>
      </c>
      <c r="M34" s="17">
        <f>[9]Producto!AT33</f>
        <v>0.76</v>
      </c>
      <c r="N34" s="25">
        <f>[9]Producto!AU33</f>
        <v>234.51428571428571</v>
      </c>
      <c r="O34" s="25">
        <f>[9]Producto!AV33</f>
        <v>308.57142857142856</v>
      </c>
      <c r="P34" s="24"/>
      <c r="Q34" s="24"/>
      <c r="R34" s="24"/>
      <c r="S34" s="23">
        <f>DimPlaneado[Turno A 
Horas Planeadas de Producción]*DimPlaneado[Cajas/Hora con eficiencia]</f>
        <v>0</v>
      </c>
      <c r="T34" s="23">
        <f>DimPlaneado[Turno B 
Horas Planeadas de Producción]*DimPlaneado[Cajas/Hora con eficiencia]</f>
        <v>0</v>
      </c>
      <c r="U34" s="23">
        <f>DimPlaneado[Turno C 
Horas Planeadas de Producción]*DimPlaneado[Cajas/Hora con eficiencia]</f>
        <v>0</v>
      </c>
      <c r="V34" s="23">
        <f>SUM(DimPlaneado[[#This Row],[Turno A 
Cajas]:[Turno C 
Cajas]])</f>
        <v>0</v>
      </c>
      <c r="W34" s="23"/>
      <c r="X34" s="23"/>
      <c r="Y34" s="23"/>
      <c r="AW34" s="97">
        <v>42920</v>
      </c>
      <c r="AX34" s="96" t="s">
        <v>40</v>
      </c>
      <c r="AY34" s="96" t="s">
        <v>6</v>
      </c>
      <c r="AZ34" s="96" t="s">
        <v>36</v>
      </c>
      <c r="BA34" s="98">
        <v>900</v>
      </c>
      <c r="BB34" s="99" t="s">
        <v>126</v>
      </c>
    </row>
    <row r="35" spans="1:54" hidden="1">
      <c r="A35" s="20">
        <f>[9]Producto!AE34</f>
        <v>964828</v>
      </c>
      <c r="B35" s="21">
        <f>[9]Producto!AF34</f>
        <v>2</v>
      </c>
      <c r="C35" s="27" t="str">
        <f>CONCATENATE(DimPlaneado[Código SAP],"000",DimPlaneado[Versión])</f>
        <v>9648280002</v>
      </c>
      <c r="D35" s="19" t="str">
        <f>[9]Producto!AH34</f>
        <v>Vita 8 N</v>
      </c>
      <c r="E35" s="19" t="str">
        <f>[9]Producto!AJ34</f>
        <v>Moldeados</v>
      </c>
      <c r="F35" s="19">
        <f>[9]Producto!AK34</f>
        <v>404</v>
      </c>
      <c r="G35" s="19" t="str">
        <f>[9]Producto!AN34</f>
        <v>PINGUINO CR REAL GIGANTE 60X85ML</v>
      </c>
      <c r="H35" s="18">
        <f>[9]Producto!AO34</f>
        <v>20</v>
      </c>
      <c r="I35" s="18">
        <f>[9]Producto!AP34</f>
        <v>8</v>
      </c>
      <c r="J35" s="26">
        <f>[9]Producto!AQ34</f>
        <v>160</v>
      </c>
      <c r="K35" s="17">
        <f>[9]Producto!AR34</f>
        <v>8.5000000000000006E-2</v>
      </c>
      <c r="L35" s="18">
        <f>[9]Producto!AS34</f>
        <v>60</v>
      </c>
      <c r="M35" s="17">
        <f>[9]Producto!AT34</f>
        <v>0.79</v>
      </c>
      <c r="N35" s="25">
        <f>[9]Producto!AU34</f>
        <v>126.4</v>
      </c>
      <c r="O35" s="25">
        <f>[9]Producto!AV34</f>
        <v>160</v>
      </c>
      <c r="P35" s="24"/>
      <c r="Q35" s="24"/>
      <c r="R35" s="24"/>
      <c r="S35" s="23">
        <f>DimPlaneado[Turno A 
Horas Planeadas de Producción]*DimPlaneado[Cajas/Hora con eficiencia]</f>
        <v>0</v>
      </c>
      <c r="T35" s="23">
        <f>DimPlaneado[Turno B 
Horas Planeadas de Producción]*DimPlaneado[Cajas/Hora con eficiencia]</f>
        <v>0</v>
      </c>
      <c r="U35" s="23">
        <f>DimPlaneado[Turno C 
Horas Planeadas de Producción]*DimPlaneado[Cajas/Hora con eficiencia]</f>
        <v>0</v>
      </c>
      <c r="V35" s="23">
        <f>SUM(DimPlaneado[[#This Row],[Turno A 
Cajas]:[Turno C 
Cajas]])</f>
        <v>0</v>
      </c>
      <c r="W35" s="23"/>
      <c r="X35" s="23"/>
      <c r="Y35" s="23"/>
      <c r="AW35" s="97">
        <v>42920</v>
      </c>
      <c r="AX35" s="96" t="s">
        <v>43</v>
      </c>
      <c r="AY35" s="96" t="s">
        <v>10</v>
      </c>
      <c r="AZ35" s="96" t="s">
        <v>33</v>
      </c>
      <c r="BA35" s="98">
        <v>672</v>
      </c>
      <c r="BB35" s="99" t="s">
        <v>127</v>
      </c>
    </row>
    <row r="36" spans="1:54" hidden="1">
      <c r="A36" s="20">
        <f>[9]Producto!AE35</f>
        <v>84150792</v>
      </c>
      <c r="B36" s="21">
        <f>[9]Producto!AF35</f>
        <v>1</v>
      </c>
      <c r="C36" s="27" t="str">
        <f>CONCATENATE(DimPlaneado[Código SAP],"000",DimPlaneado[Versión])</f>
        <v>841507920001</v>
      </c>
      <c r="D36" s="19" t="str">
        <f>[9]Producto!AH35</f>
        <v>Vita 8 N</v>
      </c>
      <c r="E36" s="19" t="str">
        <f>[9]Producto!AJ35</f>
        <v>Moldeados</v>
      </c>
      <c r="F36" s="19">
        <f>[9]Producto!AK35</f>
        <v>404</v>
      </c>
      <c r="G36" s="19" t="str">
        <f>[9]Producto!AN35</f>
        <v>PINGUINO CASERO NARANJILLA 28X90ML</v>
      </c>
      <c r="H36" s="18">
        <f>[9]Producto!AO35</f>
        <v>13</v>
      </c>
      <c r="I36" s="18">
        <f>[9]Producto!AP35</f>
        <v>8</v>
      </c>
      <c r="J36" s="26">
        <f>[9]Producto!AQ35</f>
        <v>104</v>
      </c>
      <c r="K36" s="17">
        <f>[9]Producto!AR35</f>
        <v>0.09</v>
      </c>
      <c r="L36" s="18">
        <f>[9]Producto!AS35</f>
        <v>28</v>
      </c>
      <c r="M36" s="17">
        <f>[9]Producto!AT35</f>
        <v>0.76</v>
      </c>
      <c r="N36" s="25">
        <f>[9]Producto!AU35</f>
        <v>169.37142857142857</v>
      </c>
      <c r="O36" s="25">
        <f>[9]Producto!AV35</f>
        <v>222.85714285714286</v>
      </c>
      <c r="P36" s="24"/>
      <c r="Q36" s="24"/>
      <c r="R36" s="24"/>
      <c r="S36" s="23">
        <f>DimPlaneado[Turno A 
Horas Planeadas de Producción]*DimPlaneado[Cajas/Hora con eficiencia]</f>
        <v>0</v>
      </c>
      <c r="T36" s="23">
        <f>DimPlaneado[Turno B 
Horas Planeadas de Producción]*DimPlaneado[Cajas/Hora con eficiencia]</f>
        <v>0</v>
      </c>
      <c r="U36" s="23">
        <f>DimPlaneado[Turno C 
Horas Planeadas de Producción]*DimPlaneado[Cajas/Hora con eficiencia]</f>
        <v>0</v>
      </c>
      <c r="V36" s="23">
        <f>SUM(DimPlaneado[[#This Row],[Turno A 
Cajas]:[Turno C 
Cajas]])</f>
        <v>0</v>
      </c>
      <c r="W36" s="23"/>
      <c r="X36" s="23"/>
      <c r="Y36" s="23"/>
      <c r="AW36" s="97">
        <v>42920</v>
      </c>
      <c r="AX36" s="96" t="s">
        <v>41</v>
      </c>
      <c r="AY36" s="96" t="s">
        <v>10</v>
      </c>
      <c r="AZ36" s="96" t="s">
        <v>33</v>
      </c>
      <c r="BA36" s="98">
        <v>672</v>
      </c>
      <c r="BB36" s="99" t="s">
        <v>128</v>
      </c>
    </row>
    <row r="37" spans="1:54" hidden="1">
      <c r="A37" s="20">
        <f>[9]Producto!AE36</f>
        <v>956495</v>
      </c>
      <c r="B37" s="21">
        <f>[9]Producto!AF36</f>
        <v>3</v>
      </c>
      <c r="C37" s="27" t="str">
        <f>CONCATENATE(DimPlaneado[Código SAP],"000",DimPlaneado[Versión])</f>
        <v>9564950003</v>
      </c>
      <c r="D37" s="19" t="str">
        <f>[9]Producto!AH36</f>
        <v>Vita 8 N</v>
      </c>
      <c r="E37" s="19" t="str">
        <f>[9]Producto!AJ36</f>
        <v>Moldeados</v>
      </c>
      <c r="F37" s="19">
        <f>[9]Producto!AK36</f>
        <v>404</v>
      </c>
      <c r="G37" s="19" t="str">
        <f>[9]Producto!AN36</f>
        <v>PINGUINO CASERO PLTA RON C/PASAS 28X90ML</v>
      </c>
      <c r="H37" s="18">
        <f>[9]Producto!AO36</f>
        <v>18</v>
      </c>
      <c r="I37" s="18">
        <f>[9]Producto!AP36</f>
        <v>8</v>
      </c>
      <c r="J37" s="26">
        <f>[9]Producto!AQ36</f>
        <v>144</v>
      </c>
      <c r="K37" s="17">
        <f>[9]Producto!AR36</f>
        <v>0.09</v>
      </c>
      <c r="L37" s="18">
        <f>[9]Producto!AS36</f>
        <v>28</v>
      </c>
      <c r="M37" s="17">
        <f>[9]Producto!AT36</f>
        <v>0.76</v>
      </c>
      <c r="N37" s="25">
        <f>[9]Producto!AU36</f>
        <v>234.51428571428571</v>
      </c>
      <c r="O37" s="25">
        <f>[9]Producto!AV36</f>
        <v>308.57142857142856</v>
      </c>
      <c r="P37" s="24"/>
      <c r="Q37" s="24"/>
      <c r="R37" s="24"/>
      <c r="S37" s="23">
        <f>DimPlaneado[Turno A 
Horas Planeadas de Producción]*DimPlaneado[Cajas/Hora con eficiencia]</f>
        <v>0</v>
      </c>
      <c r="T37" s="23">
        <f>DimPlaneado[Turno B 
Horas Planeadas de Producción]*DimPlaneado[Cajas/Hora con eficiencia]</f>
        <v>0</v>
      </c>
      <c r="U37" s="23">
        <f>DimPlaneado[Turno C 
Horas Planeadas de Producción]*DimPlaneado[Cajas/Hora con eficiencia]</f>
        <v>0</v>
      </c>
      <c r="V37" s="23">
        <f>SUM(DimPlaneado[[#This Row],[Turno A 
Cajas]:[Turno C 
Cajas]])</f>
        <v>0</v>
      </c>
      <c r="W37" s="23"/>
      <c r="X37" s="23"/>
      <c r="Y37" s="23"/>
      <c r="AW37" s="97">
        <v>42920</v>
      </c>
      <c r="AX37" s="96" t="s">
        <v>40</v>
      </c>
      <c r="AY37" s="96" t="s">
        <v>10</v>
      </c>
      <c r="AZ37" s="96" t="s">
        <v>33</v>
      </c>
      <c r="BA37" s="98">
        <v>672</v>
      </c>
      <c r="BB37" s="99" t="s">
        <v>129</v>
      </c>
    </row>
    <row r="38" spans="1:54" hidden="1">
      <c r="A38" s="20">
        <f>[9]Producto!AE37</f>
        <v>84163571</v>
      </c>
      <c r="B38" s="21">
        <f>[9]Producto!AF37</f>
        <v>1</v>
      </c>
      <c r="C38" s="27" t="str">
        <f>CONCATENATE(DimPlaneado[Código SAP],"000",DimPlaneado[Versión])</f>
        <v>841635710001</v>
      </c>
      <c r="D38" s="19" t="str">
        <f>[9]Producto!AH37</f>
        <v>Vita 8 N</v>
      </c>
      <c r="E38" s="19" t="str">
        <f>[9]Producto!AJ37</f>
        <v>Moldeados</v>
      </c>
      <c r="F38" s="19">
        <f>[9]Producto!AK37</f>
        <v>404</v>
      </c>
      <c r="G38" s="19" t="str">
        <f>[9]Producto!AN37</f>
        <v>PINGUINO CASERO BISABOR CHOC VAN 28X90ML</v>
      </c>
      <c r="H38" s="18">
        <f>[9]Producto!AO37</f>
        <v>14</v>
      </c>
      <c r="I38" s="18">
        <f>[9]Producto!AP37</f>
        <v>8</v>
      </c>
      <c r="J38" s="26">
        <f>[9]Producto!AQ37</f>
        <v>112</v>
      </c>
      <c r="K38" s="17">
        <f>[9]Producto!AR37</f>
        <v>0.09</v>
      </c>
      <c r="L38" s="18">
        <f>[9]Producto!AS37</f>
        <v>28</v>
      </c>
      <c r="M38" s="17">
        <f>[9]Producto!AT37</f>
        <v>0.76</v>
      </c>
      <c r="N38" s="25">
        <f>[9]Producto!AU37</f>
        <v>182.4</v>
      </c>
      <c r="O38" s="25">
        <f>[9]Producto!AV37</f>
        <v>240</v>
      </c>
      <c r="P38" s="24"/>
      <c r="Q38" s="24"/>
      <c r="R38" s="24"/>
      <c r="S38" s="23">
        <f>DimPlaneado[Turno A 
Horas Planeadas de Producción]*DimPlaneado[Cajas/Hora con eficiencia]</f>
        <v>0</v>
      </c>
      <c r="T38" s="23">
        <f>DimPlaneado[Turno B 
Horas Planeadas de Producción]*DimPlaneado[Cajas/Hora con eficiencia]</f>
        <v>0</v>
      </c>
      <c r="U38" s="23">
        <f>DimPlaneado[Turno C 
Horas Planeadas de Producción]*DimPlaneado[Cajas/Hora con eficiencia]</f>
        <v>0</v>
      </c>
      <c r="V38" s="23">
        <f>SUM(DimPlaneado[[#This Row],[Turno A 
Cajas]:[Turno C 
Cajas]])</f>
        <v>0</v>
      </c>
      <c r="W38" s="23"/>
      <c r="X38" s="23"/>
      <c r="Y38" s="23"/>
      <c r="AW38" s="97">
        <v>42920</v>
      </c>
      <c r="AX38" s="96" t="s">
        <v>40</v>
      </c>
      <c r="AY38" s="96" t="s">
        <v>7</v>
      </c>
      <c r="AZ38" s="96" t="s">
        <v>32</v>
      </c>
      <c r="BA38" s="98">
        <v>852</v>
      </c>
      <c r="BB38" s="99" t="s">
        <v>123</v>
      </c>
    </row>
    <row r="39" spans="1:54" hidden="1">
      <c r="A39" s="20">
        <f>[9]Producto!AE38</f>
        <v>571418</v>
      </c>
      <c r="B39" s="21">
        <f>[9]Producto!AF38</f>
        <v>1</v>
      </c>
      <c r="C39" s="27" t="str">
        <f>CONCATENATE(DimPlaneado[Código SAP],"000",DimPlaneado[Versión])</f>
        <v>5714180001</v>
      </c>
      <c r="D39" s="19" t="str">
        <f>[9]Producto!AH38</f>
        <v>Vita 8 N</v>
      </c>
      <c r="E39" s="19" t="str">
        <f>[9]Producto!AJ38</f>
        <v>Moldeados</v>
      </c>
      <c r="F39" s="19">
        <f>[9]Producto!AK38</f>
        <v>404</v>
      </c>
      <c r="G39" s="19" t="str">
        <f>[9]Producto!AN38</f>
        <v>PINGUINO CASERO FRUTOS ROJOS 28X90M</v>
      </c>
      <c r="H39" s="18">
        <f>[9]Producto!AO38</f>
        <v>18</v>
      </c>
      <c r="I39" s="18">
        <f>[9]Producto!AP38</f>
        <v>8</v>
      </c>
      <c r="J39" s="26">
        <f>[9]Producto!AQ38</f>
        <v>144</v>
      </c>
      <c r="K39" s="17">
        <f>[9]Producto!AR38</f>
        <v>0.09</v>
      </c>
      <c r="L39" s="18">
        <f>[9]Producto!AS38</f>
        <v>28</v>
      </c>
      <c r="M39" s="17">
        <f>[9]Producto!AT38</f>
        <v>0.76</v>
      </c>
      <c r="N39" s="25">
        <f>[9]Producto!AU38</f>
        <v>234.51428571428571</v>
      </c>
      <c r="O39" s="25">
        <f>[9]Producto!AV38</f>
        <v>308.57142857142856</v>
      </c>
      <c r="P39" s="24"/>
      <c r="Q39" s="24"/>
      <c r="R39" s="24"/>
      <c r="S39" s="23">
        <f>DimPlaneado[Turno A 
Horas Planeadas de Producción]*DimPlaneado[Cajas/Hora con eficiencia]</f>
        <v>0</v>
      </c>
      <c r="T39" s="23">
        <f>DimPlaneado[Turno B 
Horas Planeadas de Producción]*DimPlaneado[Cajas/Hora con eficiencia]</f>
        <v>0</v>
      </c>
      <c r="U39" s="23">
        <f>DimPlaneado[Turno C 
Horas Planeadas de Producción]*DimPlaneado[Cajas/Hora con eficiencia]</f>
        <v>0</v>
      </c>
      <c r="V39" s="23">
        <f>SUM(DimPlaneado[[#This Row],[Turno A 
Cajas]:[Turno C 
Cajas]])</f>
        <v>0</v>
      </c>
      <c r="W39" s="23"/>
      <c r="X39" s="23"/>
      <c r="Y39" s="23"/>
      <c r="AW39" s="97">
        <v>42920</v>
      </c>
      <c r="AX39" s="96" t="s">
        <v>43</v>
      </c>
      <c r="AY39" s="96" t="s">
        <v>7</v>
      </c>
      <c r="AZ39" s="96" t="s">
        <v>31</v>
      </c>
      <c r="BA39" s="98">
        <v>4320</v>
      </c>
      <c r="BB39" s="99" t="s">
        <v>124</v>
      </c>
    </row>
    <row r="40" spans="1:54" hidden="1">
      <c r="A40" s="14">
        <f>[9]Producto!AE39</f>
        <v>585841</v>
      </c>
      <c r="B40" s="16">
        <f>[9]Producto!AF39</f>
        <v>7</v>
      </c>
      <c r="C40" s="15" t="str">
        <f>CONCATENATE(DimPlaneado[Código SAP],"000",DimPlaneado[Versión])</f>
        <v>5858410007</v>
      </c>
      <c r="D40" s="13" t="str">
        <f>[9]Producto!AH39</f>
        <v>Vita 8 N</v>
      </c>
      <c r="E40" s="13" t="str">
        <f>[9]Producto!AJ39</f>
        <v>Moldeados</v>
      </c>
      <c r="F40" s="13">
        <f>[9]Producto!AK39</f>
        <v>404</v>
      </c>
      <c r="G40" s="13" t="str">
        <f>[9]Producto!AN39</f>
        <v>PINGÜINO PINTA LENGUA 44X60ML</v>
      </c>
      <c r="H40" s="11">
        <f>[9]Producto!AO39</f>
        <v>20</v>
      </c>
      <c r="I40" s="11">
        <f>[9]Producto!AP39</f>
        <v>8</v>
      </c>
      <c r="J40" s="12">
        <f>[9]Producto!AQ39</f>
        <v>160</v>
      </c>
      <c r="K40" s="10">
        <f>[9]Producto!AR39</f>
        <v>0.06</v>
      </c>
      <c r="L40" s="11">
        <f>[9]Producto!AS39</f>
        <v>44</v>
      </c>
      <c r="M40" s="10">
        <f>[9]Producto!AT39</f>
        <v>0.79</v>
      </c>
      <c r="N40" s="9">
        <f>[9]Producto!AU39</f>
        <v>172.36363636363637</v>
      </c>
      <c r="O40" s="9">
        <f>[9]Producto!AV39</f>
        <v>218.18181818181819</v>
      </c>
      <c r="P40" s="8"/>
      <c r="Q40" s="8"/>
      <c r="R40" s="8"/>
      <c r="S40" s="7">
        <f>DimPlaneado[Turno A 
Horas Planeadas de Producción]*DimPlaneado[Cajas/Hora con eficiencia]</f>
        <v>0</v>
      </c>
      <c r="T40" s="7">
        <f>DimPlaneado[Turno B 
Horas Planeadas de Producción]*DimPlaneado[Cajas/Hora con eficiencia]</f>
        <v>0</v>
      </c>
      <c r="U40" s="7">
        <f>DimPlaneado[Turno C 
Horas Planeadas de Producción]*DimPlaneado[Cajas/Hora con eficiencia]</f>
        <v>0</v>
      </c>
      <c r="V40" s="7">
        <f>SUM(DimPlaneado[[#This Row],[Turno A 
Cajas]:[Turno C 
Cajas]])</f>
        <v>0</v>
      </c>
      <c r="W40" s="7"/>
      <c r="X40" s="7"/>
      <c r="Y40" s="7"/>
      <c r="AW40" s="97">
        <v>42920</v>
      </c>
      <c r="AX40" s="96" t="s">
        <v>41</v>
      </c>
      <c r="AY40" s="96" t="s">
        <v>7</v>
      </c>
      <c r="AZ40" s="96" t="s">
        <v>31</v>
      </c>
      <c r="BA40" s="98">
        <v>4320</v>
      </c>
      <c r="BB40" s="99" t="s">
        <v>125</v>
      </c>
    </row>
    <row r="41" spans="1:54" hidden="1">
      <c r="A41" s="14">
        <f>[9]Producto!AE40</f>
        <v>67141996</v>
      </c>
      <c r="B41" s="16">
        <f>[9]Producto!AF40</f>
        <v>2</v>
      </c>
      <c r="C41" s="15" t="str">
        <f>CONCATENATE(DimPlaneado[Código SAP],"000",DimPlaneado[Versión])</f>
        <v>671419960002</v>
      </c>
      <c r="D41" s="13" t="str">
        <f>[9]Producto!AH40</f>
        <v>Vita 8 N</v>
      </c>
      <c r="E41" s="13" t="str">
        <f>[9]Producto!AJ40</f>
        <v>Moldeados</v>
      </c>
      <c r="F41" s="13">
        <f>[9]Producto!AK40</f>
        <v>404</v>
      </c>
      <c r="G41" s="13" t="str">
        <f>[9]Producto!AN40</f>
        <v>PINGUINO POLITO FRESA 75X55ML</v>
      </c>
      <c r="H41" s="11">
        <f>[9]Producto!AO40</f>
        <v>24</v>
      </c>
      <c r="I41" s="11">
        <f>[9]Producto!AP40</f>
        <v>8</v>
      </c>
      <c r="J41" s="12">
        <f>[9]Producto!AQ40</f>
        <v>192</v>
      </c>
      <c r="K41" s="10">
        <f>[9]Producto!AR40</f>
        <v>5.5E-2</v>
      </c>
      <c r="L41" s="11">
        <f>[9]Producto!AS40</f>
        <v>75</v>
      </c>
      <c r="M41" s="10">
        <f>[9]Producto!AT40</f>
        <v>0.79</v>
      </c>
      <c r="N41" s="9">
        <f>[9]Producto!AU40</f>
        <v>121.34400000000001</v>
      </c>
      <c r="O41" s="9">
        <f>[9]Producto!AV40</f>
        <v>153.6</v>
      </c>
      <c r="P41" s="8"/>
      <c r="Q41" s="8"/>
      <c r="R41" s="8"/>
      <c r="S41" s="7">
        <f>DimPlaneado[Turno A 
Horas Planeadas de Producción]*DimPlaneado[Cajas/Hora con eficiencia]</f>
        <v>0</v>
      </c>
      <c r="T41" s="7">
        <f>DimPlaneado[Turno B 
Horas Planeadas de Producción]*DimPlaneado[Cajas/Hora con eficiencia]</f>
        <v>0</v>
      </c>
      <c r="U41" s="7">
        <f>DimPlaneado[Turno C 
Horas Planeadas de Producción]*DimPlaneado[Cajas/Hora con eficiencia]</f>
        <v>0</v>
      </c>
      <c r="V41" s="7">
        <f>SUM(DimPlaneado[[#This Row],[Turno A 
Cajas]:[Turno C 
Cajas]])</f>
        <v>0</v>
      </c>
      <c r="W41" s="7"/>
      <c r="X41" s="7"/>
      <c r="Y41" s="7"/>
      <c r="AW41" s="97">
        <v>42920</v>
      </c>
      <c r="AX41" s="96" t="s">
        <v>43</v>
      </c>
      <c r="AY41" s="96" t="s">
        <v>4</v>
      </c>
      <c r="AZ41" s="96" t="s">
        <v>30</v>
      </c>
      <c r="BA41" s="98">
        <v>696.99999999999989</v>
      </c>
      <c r="BB41" s="99" t="s">
        <v>121</v>
      </c>
    </row>
    <row r="42" spans="1:54" hidden="1">
      <c r="A42" s="14">
        <f>[9]Producto!AE41</f>
        <v>67142478</v>
      </c>
      <c r="B42" s="16">
        <f>[9]Producto!AF41</f>
        <v>2</v>
      </c>
      <c r="C42" s="15" t="str">
        <f>CONCATENATE(DimPlaneado[Código SAP],"000",DimPlaneado[Versión])</f>
        <v>671424780002</v>
      </c>
      <c r="D42" s="13" t="str">
        <f>[9]Producto!AH41</f>
        <v>Vita 8 N</v>
      </c>
      <c r="E42" s="13" t="str">
        <f>[9]Producto!AJ41</f>
        <v>Moldeados</v>
      </c>
      <c r="F42" s="13">
        <f>[9]Producto!AK41</f>
        <v>404</v>
      </c>
      <c r="G42" s="13" t="str">
        <f>[9]Producto!AN41</f>
        <v>PINGUINO POLITO VAINILLA 75X55ML</v>
      </c>
      <c r="H42" s="11">
        <f>[9]Producto!AO41</f>
        <v>24</v>
      </c>
      <c r="I42" s="11">
        <f>[9]Producto!AP41</f>
        <v>8</v>
      </c>
      <c r="J42" s="12">
        <f>[9]Producto!AQ41</f>
        <v>192</v>
      </c>
      <c r="K42" s="10">
        <f>[9]Producto!AR41</f>
        <v>5.5E-2</v>
      </c>
      <c r="L42" s="11">
        <f>[9]Producto!AS41</f>
        <v>75</v>
      </c>
      <c r="M42" s="10">
        <f>[9]Producto!AT41</f>
        <v>0.5</v>
      </c>
      <c r="N42" s="9">
        <f>[9]Producto!AU41</f>
        <v>76.8</v>
      </c>
      <c r="O42" s="9">
        <f>[9]Producto!AV41</f>
        <v>153.6</v>
      </c>
      <c r="P42" s="8"/>
      <c r="Q42" s="8"/>
      <c r="R42" s="8"/>
      <c r="S42" s="7">
        <f>DimPlaneado[Turno A 
Horas Planeadas de Producción]*DimPlaneado[Cajas/Hora con eficiencia]</f>
        <v>0</v>
      </c>
      <c r="T42" s="7">
        <f>DimPlaneado[Turno B 
Horas Planeadas de Producción]*DimPlaneado[Cajas/Hora con eficiencia]</f>
        <v>0</v>
      </c>
      <c r="U42" s="7">
        <f>DimPlaneado[Turno C 
Horas Planeadas de Producción]*DimPlaneado[Cajas/Hora con eficiencia]</f>
        <v>0</v>
      </c>
      <c r="V42" s="7">
        <f>SUM(DimPlaneado[[#This Row],[Turno A 
Cajas]:[Turno C 
Cajas]])</f>
        <v>0</v>
      </c>
      <c r="W42" s="7"/>
      <c r="X42" s="7"/>
      <c r="Y42" s="7"/>
      <c r="AW42" s="97">
        <v>42920</v>
      </c>
      <c r="AX42" s="96" t="s">
        <v>41</v>
      </c>
      <c r="AY42" s="96" t="s">
        <v>4</v>
      </c>
      <c r="AZ42" s="96" t="s">
        <v>30</v>
      </c>
      <c r="BA42" s="98">
        <v>1115.1999999999998</v>
      </c>
      <c r="BB42" s="99"/>
    </row>
    <row r="43" spans="1:54" hidden="1">
      <c r="A43" s="14">
        <f>[9]Producto!AE42</f>
        <v>67176327</v>
      </c>
      <c r="B43" s="16">
        <f>[9]Producto!AF42</f>
        <v>1</v>
      </c>
      <c r="C43" s="15" t="str">
        <f>CONCATENATE(DimPlaneado[Código SAP],"000",DimPlaneado[Versión])</f>
        <v>671763270001</v>
      </c>
      <c r="D43" s="13" t="str">
        <f>[9]Producto!AH42</f>
        <v>Vita 8 N</v>
      </c>
      <c r="E43" s="13" t="str">
        <f>[9]Producto!AJ42</f>
        <v>Moldeados</v>
      </c>
      <c r="F43" s="13">
        <f>[9]Producto!AK42</f>
        <v>404</v>
      </c>
      <c r="G43" s="13" t="str">
        <f>[9]Producto!AN42</f>
        <v>PINGÜINO PALETA MAX BUBBALOO 44X60ML</v>
      </c>
      <c r="H43" s="11">
        <f>[9]Producto!AO42</f>
        <v>19</v>
      </c>
      <c r="I43" s="11">
        <f>[9]Producto!AP42</f>
        <v>8</v>
      </c>
      <c r="J43" s="12">
        <f>[9]Producto!AQ42</f>
        <v>152</v>
      </c>
      <c r="K43" s="10">
        <f>[9]Producto!AR42</f>
        <v>0.06</v>
      </c>
      <c r="L43" s="11">
        <f>[9]Producto!AS42</f>
        <v>44</v>
      </c>
      <c r="M43" s="10">
        <f>[9]Producto!AT42</f>
        <v>0.79</v>
      </c>
      <c r="N43" s="9">
        <f>[9]Producto!AU42</f>
        <v>163.74545454545455</v>
      </c>
      <c r="O43" s="9">
        <f>[9]Producto!AV42</f>
        <v>207.27272727272728</v>
      </c>
      <c r="P43" s="8"/>
      <c r="Q43" s="8"/>
      <c r="R43" s="8"/>
      <c r="S43" s="7">
        <f>DimPlaneado[Turno A 
Horas Planeadas de Producción]*DimPlaneado[Cajas/Hora con eficiencia]</f>
        <v>0</v>
      </c>
      <c r="T43" s="7">
        <f>DimPlaneado[Turno B 
Horas Planeadas de Producción]*DimPlaneado[Cajas/Hora con eficiencia]</f>
        <v>0</v>
      </c>
      <c r="U43" s="7">
        <f>DimPlaneado[Turno C 
Horas Planeadas de Producción]*DimPlaneado[Cajas/Hora con eficiencia]</f>
        <v>0</v>
      </c>
      <c r="V43" s="7">
        <f>SUM(DimPlaneado[[#This Row],[Turno A 
Cajas]:[Turno C 
Cajas]])</f>
        <v>0</v>
      </c>
      <c r="W43" s="7"/>
      <c r="X43" s="7"/>
      <c r="Y43" s="7"/>
      <c r="AW43" s="97">
        <v>42920</v>
      </c>
      <c r="AX43" s="96" t="s">
        <v>40</v>
      </c>
      <c r="AY43" s="96" t="s">
        <v>4</v>
      </c>
      <c r="AZ43" s="96" t="s">
        <v>30</v>
      </c>
      <c r="BA43" s="98">
        <v>1115.1999999999998</v>
      </c>
      <c r="BB43" s="99"/>
    </row>
    <row r="44" spans="1:54" hidden="1">
      <c r="A44" s="14">
        <f>[9]Producto!AE43</f>
        <v>84169631</v>
      </c>
      <c r="B44" s="16">
        <f>[9]Producto!AF43</f>
        <v>1</v>
      </c>
      <c r="C44" s="15" t="str">
        <f>CONCATENATE(DimPlaneado[Código SAP],"000",DimPlaneado[Versión])</f>
        <v>841696310001</v>
      </c>
      <c r="D44" s="13" t="str">
        <f>[9]Producto!AH43</f>
        <v>Vita 8 N</v>
      </c>
      <c r="E44" s="13" t="str">
        <f>[9]Producto!AJ43</f>
        <v>Moldeados</v>
      </c>
      <c r="F44" s="13">
        <f>[9]Producto!AK43</f>
        <v>404</v>
      </c>
      <c r="G44" s="13" t="str">
        <f>[9]Producto!AN43</f>
        <v>PINGUINO CASERO PALETA MORA 28X90ML</v>
      </c>
      <c r="H44" s="11">
        <f>[9]Producto!AO43</f>
        <v>18</v>
      </c>
      <c r="I44" s="11">
        <f>[9]Producto!AP43</f>
        <v>8</v>
      </c>
      <c r="J44" s="12">
        <f>[9]Producto!AQ43</f>
        <v>144</v>
      </c>
      <c r="K44" s="10">
        <f>[9]Producto!AR43</f>
        <v>0.09</v>
      </c>
      <c r="L44" s="11">
        <f>[9]Producto!AS43</f>
        <v>28</v>
      </c>
      <c r="M44" s="10">
        <f>[9]Producto!AT43</f>
        <v>0.5</v>
      </c>
      <c r="N44" s="9">
        <f>[9]Producto!AU43</f>
        <v>154.28571428571428</v>
      </c>
      <c r="O44" s="9">
        <f>[9]Producto!AV43</f>
        <v>308.57142857142856</v>
      </c>
      <c r="P44" s="8"/>
      <c r="Q44" s="8"/>
      <c r="R44" s="8"/>
      <c r="S44" s="7">
        <f>DimPlaneado[Turno A 
Horas Planeadas de Producción]*DimPlaneado[Cajas/Hora con eficiencia]</f>
        <v>0</v>
      </c>
      <c r="T44" s="7">
        <f>DimPlaneado[Turno B 
Horas Planeadas de Producción]*DimPlaneado[Cajas/Hora con eficiencia]</f>
        <v>0</v>
      </c>
      <c r="U44" s="7">
        <f>DimPlaneado[Turno C 
Horas Planeadas de Producción]*DimPlaneado[Cajas/Hora con eficiencia]</f>
        <v>0</v>
      </c>
      <c r="V44" s="7">
        <f>SUM(DimPlaneado[[#This Row],[Turno A 
Cajas]:[Turno C 
Cajas]])</f>
        <v>0</v>
      </c>
      <c r="W44" s="7"/>
      <c r="X44" s="7"/>
      <c r="Y44" s="7"/>
      <c r="AW44" s="97">
        <v>42920</v>
      </c>
      <c r="AX44" s="96" t="s">
        <v>43</v>
      </c>
      <c r="AY44" s="96" t="s">
        <v>4</v>
      </c>
      <c r="AZ44" s="96" t="s">
        <v>29</v>
      </c>
      <c r="BA44" s="98">
        <v>418.19999999999993</v>
      </c>
      <c r="BB44" s="99"/>
    </row>
    <row r="45" spans="1:54" hidden="1">
      <c r="A45" s="20">
        <f>[9]Producto!AE44</f>
        <v>84169431</v>
      </c>
      <c r="B45" s="21">
        <f>[9]Producto!AF44</f>
        <v>1</v>
      </c>
      <c r="C45" s="30" t="str">
        <f>CONCATENATE(DimPlaneado[Código SAP],"000",DimPlaneado[Versión])</f>
        <v>841694310001</v>
      </c>
      <c r="D45" s="19" t="str">
        <f>[9]Producto!AH44</f>
        <v>Vita 8 N</v>
      </c>
      <c r="E45" s="19" t="str">
        <f>[9]Producto!AJ44</f>
        <v>Moldeados</v>
      </c>
      <c r="F45" s="19">
        <f>[9]Producto!AK44</f>
        <v>404</v>
      </c>
      <c r="G45" s="19" t="str">
        <f>[9]Producto!AN44</f>
        <v>PINGUINO CASERO PALETA COCO 28X90ML</v>
      </c>
      <c r="H45" s="31">
        <f>[9]Producto!AO44</f>
        <v>18</v>
      </c>
      <c r="I45" s="18">
        <f>[9]Producto!AP44</f>
        <v>8</v>
      </c>
      <c r="J45" s="29">
        <f>[9]Producto!AQ44</f>
        <v>144</v>
      </c>
      <c r="K45" s="17">
        <f>[9]Producto!AR44</f>
        <v>0.09</v>
      </c>
      <c r="L45" s="18">
        <f>[9]Producto!AS44</f>
        <v>28</v>
      </c>
      <c r="M45" s="17">
        <f>[9]Producto!AT44</f>
        <v>0.79</v>
      </c>
      <c r="N45" s="28">
        <f>[9]Producto!AU44</f>
        <v>243.77142857142857</v>
      </c>
      <c r="O45" s="28">
        <f>[9]Producto!AV44</f>
        <v>308.57142857142856</v>
      </c>
      <c r="P45" s="24"/>
      <c r="Q45" s="24"/>
      <c r="R45" s="24"/>
      <c r="S45" s="23">
        <f>DimPlaneado[Turno A 
Horas Planeadas de Producción]*DimPlaneado[Cajas/Hora con eficiencia]</f>
        <v>0</v>
      </c>
      <c r="T45" s="23">
        <f>DimPlaneado[Turno B 
Horas Planeadas de Producción]*DimPlaneado[Cajas/Hora con eficiencia]</f>
        <v>0</v>
      </c>
      <c r="U45" s="23">
        <f>DimPlaneado[Turno C 
Horas Planeadas de Producción]*DimPlaneado[Cajas/Hora con eficiencia]</f>
        <v>0</v>
      </c>
      <c r="V45" s="23">
        <f>SUM(DimPlaneado[[#This Row],[Turno A 
Cajas]:[Turno C 
Cajas]])</f>
        <v>0</v>
      </c>
      <c r="W45" s="23"/>
      <c r="X45" s="23"/>
      <c r="Y45" s="23"/>
      <c r="AW45" s="97">
        <v>42920</v>
      </c>
      <c r="AX45" s="96" t="s">
        <v>40</v>
      </c>
      <c r="AY45" s="96" t="s">
        <v>5</v>
      </c>
      <c r="AZ45" s="96" t="s">
        <v>28</v>
      </c>
      <c r="BA45" s="98">
        <v>716.8</v>
      </c>
      <c r="BB45" s="99"/>
    </row>
    <row r="46" spans="1:54" hidden="1">
      <c r="A46" s="20">
        <f>[9]Producto!AE45</f>
        <v>552857</v>
      </c>
      <c r="B46" s="21">
        <f>[9]Producto!AF45</f>
        <v>2</v>
      </c>
      <c r="C46" s="30" t="str">
        <f>CONCATENATE(DimPlaneado[Código SAP],"000",DimPlaneado[Versión])</f>
        <v>5528570002</v>
      </c>
      <c r="D46" s="19" t="str">
        <f>[9]Producto!AH45</f>
        <v>Manual</v>
      </c>
      <c r="E46" s="19" t="str">
        <f>[9]Producto!AJ45</f>
        <v>Manual</v>
      </c>
      <c r="F46" s="19">
        <f>[9]Producto!AK45</f>
        <v>411</v>
      </c>
      <c r="G46" s="19" t="str">
        <f>[9]Producto!AN45</f>
        <v>PINGUINO CREMOSSITO NAPOLITAN BDJ 6X900ML</v>
      </c>
      <c r="H46" s="31">
        <f>[9]Producto!AO45</f>
        <v>3.4183266932270917</v>
      </c>
      <c r="I46" s="18">
        <f>[9]Producto!AP45</f>
        <v>1</v>
      </c>
      <c r="J46" s="29">
        <f>[9]Producto!AQ45</f>
        <v>3.4183266932270917</v>
      </c>
      <c r="K46" s="17">
        <f>[9]Producto!AR45</f>
        <v>0.9</v>
      </c>
      <c r="L46" s="18">
        <f>[9]Producto!AS45</f>
        <v>6</v>
      </c>
      <c r="M46" s="17">
        <f>[9]Producto!AT45</f>
        <v>0.52</v>
      </c>
      <c r="N46" s="28">
        <f>[9]Producto!AU45</f>
        <v>17.775298804780878</v>
      </c>
      <c r="O46" s="28">
        <f>[9]Producto!AV45</f>
        <v>34.183266932270918</v>
      </c>
      <c r="P46" s="24"/>
      <c r="Q46" s="24"/>
      <c r="R46" s="24"/>
      <c r="S46" s="23">
        <f>DimPlaneado[Turno A 
Horas Planeadas de Producción]*DimPlaneado[Cajas/Hora con eficiencia]</f>
        <v>0</v>
      </c>
      <c r="T46" s="23">
        <f>DimPlaneado[Turno B 
Horas Planeadas de Producción]*DimPlaneado[Cajas/Hora con eficiencia]</f>
        <v>0</v>
      </c>
      <c r="U46" s="23">
        <f>DimPlaneado[Turno C 
Horas Planeadas de Producción]*DimPlaneado[Cajas/Hora con eficiencia]</f>
        <v>0</v>
      </c>
      <c r="V46" s="23">
        <f>SUM(DimPlaneado[[#This Row],[Turno A 
Cajas]:[Turno C 
Cajas]])</f>
        <v>0</v>
      </c>
      <c r="W46" s="23"/>
      <c r="X46" s="23"/>
      <c r="Y46" s="23"/>
      <c r="AW46" s="97">
        <v>42920</v>
      </c>
      <c r="AX46" s="96" t="s">
        <v>43</v>
      </c>
      <c r="AY46" s="96" t="s">
        <v>8</v>
      </c>
      <c r="AZ46" s="96" t="s">
        <v>27</v>
      </c>
      <c r="BA46" s="98">
        <v>712.80000000000007</v>
      </c>
      <c r="BB46" s="99" t="s">
        <v>121</v>
      </c>
    </row>
    <row r="47" spans="1:54" hidden="1">
      <c r="A47" s="20">
        <f>[9]Producto!AE46</f>
        <v>552854</v>
      </c>
      <c r="B47" s="21">
        <f>[9]Producto!AF46</f>
        <v>2</v>
      </c>
      <c r="C47" s="30" t="str">
        <f>CONCATENATE(DimPlaneado[Código SAP],"000",DimPlaneado[Versión])</f>
        <v>5528540002</v>
      </c>
      <c r="D47" s="19" t="str">
        <f>[9]Producto!AH46</f>
        <v>Manual</v>
      </c>
      <c r="E47" s="19" t="str">
        <f>[9]Producto!AJ46</f>
        <v>Manual</v>
      </c>
      <c r="F47" s="19">
        <f>[9]Producto!AK46</f>
        <v>411</v>
      </c>
      <c r="G47" s="19" t="str">
        <f>[9]Producto!AN46</f>
        <v>PINGUINO TOP HELADO MARMOLEADO MORA 6X900ml</v>
      </c>
      <c r="H47" s="31">
        <f>[9]Producto!AO46</f>
        <v>3.4183266932270917</v>
      </c>
      <c r="I47" s="18">
        <f>[9]Producto!AP46</f>
        <v>1</v>
      </c>
      <c r="J47" s="29">
        <f>[9]Producto!AQ46</f>
        <v>3.4183266932270917</v>
      </c>
      <c r="K47" s="17">
        <f>[9]Producto!AR46</f>
        <v>0.9</v>
      </c>
      <c r="L47" s="18">
        <f>[9]Producto!AS46</f>
        <v>6</v>
      </c>
      <c r="M47" s="17">
        <f>[9]Producto!AT46</f>
        <v>0.52</v>
      </c>
      <c r="N47" s="28">
        <f>[9]Producto!AU46</f>
        <v>17.775298804780878</v>
      </c>
      <c r="O47" s="28">
        <f>[9]Producto!AV46</f>
        <v>34.183266932270918</v>
      </c>
      <c r="P47" s="24"/>
      <c r="Q47" s="24"/>
      <c r="R47" s="24"/>
      <c r="S47" s="23">
        <f>DimPlaneado[Turno A 
Horas Planeadas de Producción]*DimPlaneado[Cajas/Hora con eficiencia]</f>
        <v>0</v>
      </c>
      <c r="T47" s="23">
        <f>DimPlaneado[Turno B 
Horas Planeadas de Producción]*DimPlaneado[Cajas/Hora con eficiencia]</f>
        <v>0</v>
      </c>
      <c r="U47" s="23">
        <f>DimPlaneado[Turno C 
Horas Planeadas de Producción]*DimPlaneado[Cajas/Hora con eficiencia]</f>
        <v>0</v>
      </c>
      <c r="V47" s="23">
        <f>SUM(DimPlaneado[[#This Row],[Turno A 
Cajas]:[Turno C 
Cajas]])</f>
        <v>0</v>
      </c>
      <c r="W47" s="23"/>
      <c r="X47" s="23"/>
      <c r="Y47" s="23"/>
      <c r="AW47" s="97">
        <v>42920</v>
      </c>
      <c r="AX47" s="96" t="s">
        <v>41</v>
      </c>
      <c r="AY47" s="96" t="s">
        <v>8</v>
      </c>
      <c r="AZ47" s="96" t="s">
        <v>27</v>
      </c>
      <c r="BA47" s="98">
        <v>712.80000000000007</v>
      </c>
      <c r="BB47" s="99" t="s">
        <v>122</v>
      </c>
    </row>
    <row r="48" spans="1:54" hidden="1">
      <c r="A48" s="20">
        <f>[9]Producto!AE47</f>
        <v>552803</v>
      </c>
      <c r="B48" s="21">
        <f>[9]Producto!AF47</f>
        <v>2</v>
      </c>
      <c r="C48" s="30" t="str">
        <f>CONCATENATE(DimPlaneado[Código SAP],"000",DimPlaneado[Versión])</f>
        <v>5528030002</v>
      </c>
      <c r="D48" s="19" t="str">
        <f>[9]Producto!AH47</f>
        <v>Manual</v>
      </c>
      <c r="E48" s="19" t="str">
        <f>[9]Producto!AJ47</f>
        <v>Manual</v>
      </c>
      <c r="F48" s="19">
        <f>[9]Producto!AK47</f>
        <v>411</v>
      </c>
      <c r="G48" s="19" t="str">
        <f>[9]Producto!AN47</f>
        <v>PINGUINO CREMOSSITO FRUTILLA BDJ 6X900ML</v>
      </c>
      <c r="H48" s="31">
        <f>[9]Producto!AO47</f>
        <v>3.4183266932270917</v>
      </c>
      <c r="I48" s="18">
        <f>[9]Producto!AP47</f>
        <v>1</v>
      </c>
      <c r="J48" s="29">
        <f>[9]Producto!AQ47</f>
        <v>3.4183266932270917</v>
      </c>
      <c r="K48" s="17">
        <f>[9]Producto!AR47</f>
        <v>0.9</v>
      </c>
      <c r="L48" s="18">
        <f>[9]Producto!AS47</f>
        <v>6</v>
      </c>
      <c r="M48" s="17">
        <f>[9]Producto!AT47</f>
        <v>0.52</v>
      </c>
      <c r="N48" s="28">
        <f>[9]Producto!AU47</f>
        <v>17.775298804780878</v>
      </c>
      <c r="O48" s="28">
        <f>[9]Producto!AV47</f>
        <v>34.183266932270918</v>
      </c>
      <c r="P48" s="24"/>
      <c r="Q48" s="24"/>
      <c r="R48" s="24"/>
      <c r="S48" s="23">
        <f>DimPlaneado[Turno A 
Horas Planeadas de Producción]*DimPlaneado[Cajas/Hora con eficiencia]</f>
        <v>0</v>
      </c>
      <c r="T48" s="23">
        <f>DimPlaneado[Turno B 
Horas Planeadas de Producción]*DimPlaneado[Cajas/Hora con eficiencia]</f>
        <v>0</v>
      </c>
      <c r="U48" s="23">
        <f>DimPlaneado[Turno C 
Horas Planeadas de Producción]*DimPlaneado[Cajas/Hora con eficiencia]</f>
        <v>0</v>
      </c>
      <c r="V48" s="23">
        <f>SUM(DimPlaneado[[#This Row],[Turno A 
Cajas]:[Turno C 
Cajas]])</f>
        <v>0</v>
      </c>
      <c r="W48" s="23"/>
      <c r="X48" s="23"/>
      <c r="Y48" s="23"/>
      <c r="AW48" s="97">
        <v>42926</v>
      </c>
      <c r="AX48" s="96" t="s">
        <v>43</v>
      </c>
      <c r="AY48" s="96" t="s">
        <v>13</v>
      </c>
      <c r="AZ48" s="96" t="s">
        <v>25</v>
      </c>
      <c r="BA48" s="98">
        <v>849.92</v>
      </c>
      <c r="BB48" s="99" t="s">
        <v>152</v>
      </c>
    </row>
    <row r="49" spans="1:54" hidden="1">
      <c r="A49" s="20">
        <f>[9]Producto!AE48</f>
        <v>552851</v>
      </c>
      <c r="B49" s="21">
        <f>[9]Producto!AF48</f>
        <v>2</v>
      </c>
      <c r="C49" s="30" t="str">
        <f>CONCATENATE(DimPlaneado[Código SAP],"000",DimPlaneado[Versión])</f>
        <v>5528510002</v>
      </c>
      <c r="D49" s="19" t="str">
        <f>[9]Producto!AH48</f>
        <v>Manual</v>
      </c>
      <c r="E49" s="19" t="str">
        <f>[9]Producto!AJ48</f>
        <v>Manual</v>
      </c>
      <c r="F49" s="19">
        <f>[9]Producto!AK48</f>
        <v>411</v>
      </c>
      <c r="G49" s="19" t="str">
        <f>[9]Producto!AN48</f>
        <v>PINGUINO CREMOSSITO VAINILLA BDJ 6X900ML</v>
      </c>
      <c r="H49" s="31">
        <f>[9]Producto!AO48</f>
        <v>3.4183266932270917</v>
      </c>
      <c r="I49" s="18">
        <f>[9]Producto!AP48</f>
        <v>1</v>
      </c>
      <c r="J49" s="29">
        <f>[9]Producto!AQ48</f>
        <v>3.4183266932270917</v>
      </c>
      <c r="K49" s="17">
        <f>[9]Producto!AR48</f>
        <v>0.9</v>
      </c>
      <c r="L49" s="18">
        <f>[9]Producto!AS48</f>
        <v>6</v>
      </c>
      <c r="M49" s="17">
        <f>[9]Producto!AT48</f>
        <v>0.52</v>
      </c>
      <c r="N49" s="28">
        <f>[9]Producto!AU48</f>
        <v>17.775298804780878</v>
      </c>
      <c r="O49" s="28">
        <f>[9]Producto!AV48</f>
        <v>34.183266932270918</v>
      </c>
      <c r="P49" s="24"/>
      <c r="Q49" s="24"/>
      <c r="R49" s="24"/>
      <c r="S49" s="23">
        <f>DimPlaneado[Turno A 
Horas Planeadas de Producción]*DimPlaneado[Cajas/Hora con eficiencia]</f>
        <v>0</v>
      </c>
      <c r="T49" s="23">
        <f>DimPlaneado[Turno B 
Horas Planeadas de Producción]*DimPlaneado[Cajas/Hora con eficiencia]</f>
        <v>0</v>
      </c>
      <c r="U49" s="23">
        <f>DimPlaneado[Turno C 
Horas Planeadas de Producción]*DimPlaneado[Cajas/Hora con eficiencia]</f>
        <v>0</v>
      </c>
      <c r="V49" s="23">
        <f>SUM(DimPlaneado[[#This Row],[Turno A 
Cajas]:[Turno C 
Cajas]])</f>
        <v>0</v>
      </c>
      <c r="W49" s="23"/>
      <c r="X49" s="23"/>
      <c r="Y49" s="23"/>
      <c r="AW49" s="97">
        <v>42926</v>
      </c>
      <c r="AX49" s="96" t="s">
        <v>43</v>
      </c>
      <c r="AY49" s="96" t="s">
        <v>12</v>
      </c>
      <c r="AZ49" s="96" t="s">
        <v>148</v>
      </c>
      <c r="BA49" s="98">
        <v>901.30909090909108</v>
      </c>
      <c r="BB49" s="99" t="s">
        <v>154</v>
      </c>
    </row>
    <row r="50" spans="1:54" hidden="1">
      <c r="A50" s="20">
        <f>[9]Producto!AE49</f>
        <v>552860</v>
      </c>
      <c r="B50" s="21">
        <f>[9]Producto!AF49</f>
        <v>2</v>
      </c>
      <c r="C50" s="30" t="str">
        <f>CONCATENATE(DimPlaneado[Código SAP],"000",DimPlaneado[Versión])</f>
        <v>5528600002</v>
      </c>
      <c r="D50" s="19" t="str">
        <f>[9]Producto!AH49</f>
        <v>Manual</v>
      </c>
      <c r="E50" s="19" t="str">
        <f>[9]Producto!AJ49</f>
        <v>Manual</v>
      </c>
      <c r="F50" s="19">
        <f>[9]Producto!AK49</f>
        <v>411</v>
      </c>
      <c r="G50" s="19" t="str">
        <f>[9]Producto!AN49</f>
        <v>PINGUINO CREMOSSITO CHOCOLATE BDJ 6X900ML</v>
      </c>
      <c r="H50" s="31">
        <f>[9]Producto!AO49</f>
        <v>3.4183266932270917</v>
      </c>
      <c r="I50" s="18">
        <f>[9]Producto!AP49</f>
        <v>1</v>
      </c>
      <c r="J50" s="29">
        <f>[9]Producto!AQ49</f>
        <v>3.4183266932270917</v>
      </c>
      <c r="K50" s="17">
        <f>[9]Producto!AR49</f>
        <v>0.9</v>
      </c>
      <c r="L50" s="18">
        <f>[9]Producto!AS49</f>
        <v>6</v>
      </c>
      <c r="M50" s="17">
        <f>[9]Producto!AT49</f>
        <v>0.52</v>
      </c>
      <c r="N50" s="28">
        <f>[9]Producto!AU49</f>
        <v>17.775298804780878</v>
      </c>
      <c r="O50" s="28">
        <f>[9]Producto!AV49</f>
        <v>34.183266932270918</v>
      </c>
      <c r="P50" s="24"/>
      <c r="Q50" s="24"/>
      <c r="R50" s="24"/>
      <c r="S50" s="23">
        <f>DimPlaneado[Turno A 
Horas Planeadas de Producción]*DimPlaneado[Cajas/Hora con eficiencia]</f>
        <v>0</v>
      </c>
      <c r="T50" s="23">
        <f>DimPlaneado[Turno B 
Horas Planeadas de Producción]*DimPlaneado[Cajas/Hora con eficiencia]</f>
        <v>0</v>
      </c>
      <c r="U50" s="23">
        <f>DimPlaneado[Turno C 
Horas Planeadas de Producción]*DimPlaneado[Cajas/Hora con eficiencia]</f>
        <v>0</v>
      </c>
      <c r="V50" s="23">
        <f>SUM(DimPlaneado[[#This Row],[Turno A 
Cajas]:[Turno C 
Cajas]])</f>
        <v>0</v>
      </c>
      <c r="W50" s="23"/>
      <c r="X50" s="23"/>
      <c r="Y50" s="23"/>
      <c r="AW50" s="97">
        <v>42926</v>
      </c>
      <c r="AX50" s="96" t="s">
        <v>43</v>
      </c>
      <c r="AY50" s="96" t="s">
        <v>11</v>
      </c>
      <c r="AZ50" s="96" t="s">
        <v>24</v>
      </c>
      <c r="BA50" s="98">
        <v>1315.2000000000003</v>
      </c>
      <c r="BB50" s="99"/>
    </row>
    <row r="51" spans="1:54" hidden="1">
      <c r="A51" s="20">
        <f>[9]Producto!AE50</f>
        <v>552864</v>
      </c>
      <c r="B51" s="21">
        <f>[9]Producto!AF50</f>
        <v>2</v>
      </c>
      <c r="C51" s="30" t="str">
        <f>CONCATENATE(DimPlaneado[Código SAP],"000",DimPlaneado[Versión])</f>
        <v>5528640002</v>
      </c>
      <c r="D51" s="19" t="str">
        <f>[9]Producto!AH50</f>
        <v>Manual</v>
      </c>
      <c r="E51" s="19" t="str">
        <f>[9]Producto!AJ50</f>
        <v>Manual</v>
      </c>
      <c r="F51" s="19">
        <f>[9]Producto!AK50</f>
        <v>411</v>
      </c>
      <c r="G51" s="19" t="str">
        <f>[9]Producto!AN50</f>
        <v>PINGUINO CREMOSSITO RON PASAS BDJ 6X900ML</v>
      </c>
      <c r="H51" s="31">
        <f>[9]Producto!AO50</f>
        <v>3.4183266932270917</v>
      </c>
      <c r="I51" s="18">
        <f>[9]Producto!AP50</f>
        <v>1</v>
      </c>
      <c r="J51" s="29">
        <f>[9]Producto!AQ50</f>
        <v>3.4183266932270917</v>
      </c>
      <c r="K51" s="17">
        <f>[9]Producto!AR50</f>
        <v>0.9</v>
      </c>
      <c r="L51" s="18">
        <f>[9]Producto!AS50</f>
        <v>6</v>
      </c>
      <c r="M51" s="17">
        <f>[9]Producto!AT50</f>
        <v>0.52</v>
      </c>
      <c r="N51" s="28">
        <f>[9]Producto!AU50</f>
        <v>17.775298804780878</v>
      </c>
      <c r="O51" s="28">
        <f>[9]Producto!AV50</f>
        <v>34.183266932270918</v>
      </c>
      <c r="P51" s="24"/>
      <c r="Q51" s="24"/>
      <c r="R51" s="24"/>
      <c r="S51" s="23">
        <f>DimPlaneado[Turno A 
Horas Planeadas de Producción]*DimPlaneado[Cajas/Hora con eficiencia]</f>
        <v>0</v>
      </c>
      <c r="T51" s="23">
        <f>DimPlaneado[Turno B 
Horas Planeadas de Producción]*DimPlaneado[Cajas/Hora con eficiencia]</f>
        <v>0</v>
      </c>
      <c r="U51" s="23">
        <f>DimPlaneado[Turno C 
Horas Planeadas de Producción]*DimPlaneado[Cajas/Hora con eficiencia]</f>
        <v>0</v>
      </c>
      <c r="V51" s="23">
        <f>SUM(DimPlaneado[[#This Row],[Turno A 
Cajas]:[Turno C 
Cajas]])</f>
        <v>0</v>
      </c>
      <c r="W51" s="23"/>
      <c r="X51" s="23"/>
      <c r="Y51" s="23"/>
      <c r="AW51" s="97">
        <v>42926</v>
      </c>
      <c r="AX51" s="96" t="s">
        <v>43</v>
      </c>
      <c r="AY51" s="96" t="s">
        <v>9</v>
      </c>
      <c r="AZ51" s="96" t="s">
        <v>149</v>
      </c>
      <c r="BA51" s="98">
        <v>984</v>
      </c>
      <c r="BB51" s="99"/>
    </row>
    <row r="52" spans="1:54" hidden="1">
      <c r="A52" s="20">
        <f>[9]Producto!AE51</f>
        <v>552855</v>
      </c>
      <c r="B52" s="21">
        <f>[9]Producto!AF51</f>
        <v>2</v>
      </c>
      <c r="C52" s="30" t="str">
        <f>CONCATENATE(DimPlaneado[Código SAP],"000",DimPlaneado[Versión])</f>
        <v>5528550002</v>
      </c>
      <c r="D52" s="19" t="str">
        <f>[9]Producto!AH51</f>
        <v>Manual</v>
      </c>
      <c r="E52" s="19" t="str">
        <f>[9]Producto!AJ51</f>
        <v>Manual</v>
      </c>
      <c r="F52" s="19">
        <f>[9]Producto!AK51</f>
        <v>411</v>
      </c>
      <c r="G52" s="19" t="str">
        <f>[9]Producto!AN51</f>
        <v>PINGUINO OREO BDJ 6X900ML</v>
      </c>
      <c r="H52" s="31">
        <f>[9]Producto!AO51</f>
        <v>3.4183266932270917</v>
      </c>
      <c r="I52" s="18">
        <f>[9]Producto!AP51</f>
        <v>1</v>
      </c>
      <c r="J52" s="29">
        <f>[9]Producto!AQ51</f>
        <v>3.4183266932270917</v>
      </c>
      <c r="K52" s="17">
        <f>[9]Producto!AR51</f>
        <v>0.9</v>
      </c>
      <c r="L52" s="18">
        <f>[9]Producto!AS51</f>
        <v>6</v>
      </c>
      <c r="M52" s="17">
        <f>[9]Producto!AT51</f>
        <v>0.52</v>
      </c>
      <c r="N52" s="28">
        <f>[9]Producto!AU51</f>
        <v>17.775298804780878</v>
      </c>
      <c r="O52" s="28">
        <f>[9]Producto!AV51</f>
        <v>34.183266932270918</v>
      </c>
      <c r="P52" s="24"/>
      <c r="Q52" s="24"/>
      <c r="R52" s="24"/>
      <c r="S52" s="23">
        <f>DimPlaneado[Turno A 
Horas Planeadas de Producción]*DimPlaneado[Cajas/Hora con eficiencia]</f>
        <v>0</v>
      </c>
      <c r="T52" s="23">
        <f>DimPlaneado[Turno B 
Horas Planeadas de Producción]*DimPlaneado[Cajas/Hora con eficiencia]</f>
        <v>0</v>
      </c>
      <c r="U52" s="23">
        <f>DimPlaneado[Turno C 
Horas Planeadas de Producción]*DimPlaneado[Cajas/Hora con eficiencia]</f>
        <v>0</v>
      </c>
      <c r="V52" s="23">
        <f>SUM(DimPlaneado[[#This Row],[Turno A 
Cajas]:[Turno C 
Cajas]])</f>
        <v>0</v>
      </c>
      <c r="W52" s="23"/>
      <c r="X52" s="23"/>
      <c r="Y52" s="23"/>
      <c r="AW52" s="97">
        <v>42926</v>
      </c>
      <c r="AX52" s="96" t="s">
        <v>43</v>
      </c>
      <c r="AY52" s="96" t="s">
        <v>10</v>
      </c>
      <c r="AZ52" s="96" t="s">
        <v>150</v>
      </c>
      <c r="BA52" s="98">
        <v>684.44444444444446</v>
      </c>
      <c r="BB52" s="99"/>
    </row>
    <row r="53" spans="1:54" hidden="1">
      <c r="A53" s="20">
        <f>[9]Producto!AE52</f>
        <v>552880</v>
      </c>
      <c r="B53" s="21">
        <f>[9]Producto!AF52</f>
        <v>2</v>
      </c>
      <c r="C53" s="30" t="str">
        <f>CONCATENATE(DimPlaneado[Código SAP],"000",DimPlaneado[Versión])</f>
        <v>5528800002</v>
      </c>
      <c r="D53" s="19" t="str">
        <f>[9]Producto!AH52</f>
        <v>Manual</v>
      </c>
      <c r="E53" s="19" t="str">
        <f>[9]Producto!AJ52</f>
        <v>Manual</v>
      </c>
      <c r="F53" s="19">
        <f>[9]Producto!AK52</f>
        <v>411</v>
      </c>
      <c r="G53" s="19" t="str">
        <f>[9]Producto!AN52</f>
        <v>PINGUINO TOP HELADO CEREZA GOUMERT 6X900ml</v>
      </c>
      <c r="H53" s="31">
        <f>[9]Producto!AO52</f>
        <v>3.4183266932270917</v>
      </c>
      <c r="I53" s="18">
        <f>[9]Producto!AP52</f>
        <v>1</v>
      </c>
      <c r="J53" s="29">
        <f>[9]Producto!AQ52</f>
        <v>3.4183266932270917</v>
      </c>
      <c r="K53" s="17">
        <f>[9]Producto!AR52</f>
        <v>0.9</v>
      </c>
      <c r="L53" s="18">
        <f>[9]Producto!AS52</f>
        <v>6</v>
      </c>
      <c r="M53" s="17">
        <f>[9]Producto!AT52</f>
        <v>0.52</v>
      </c>
      <c r="N53" s="28">
        <f>[9]Producto!AU52</f>
        <v>17.775298804780878</v>
      </c>
      <c r="O53" s="28">
        <f>[9]Producto!AV52</f>
        <v>34.183266932270918</v>
      </c>
      <c r="P53" s="24"/>
      <c r="Q53" s="24"/>
      <c r="R53" s="24"/>
      <c r="S53" s="23">
        <f>DimPlaneado[Turno A 
Horas Planeadas de Producción]*DimPlaneado[Cajas/Hora con eficiencia]</f>
        <v>0</v>
      </c>
      <c r="T53" s="23">
        <f>DimPlaneado[Turno B 
Horas Planeadas de Producción]*DimPlaneado[Cajas/Hora con eficiencia]</f>
        <v>0</v>
      </c>
      <c r="U53" s="23">
        <f>DimPlaneado[Turno C 
Horas Planeadas de Producción]*DimPlaneado[Cajas/Hora con eficiencia]</f>
        <v>0</v>
      </c>
      <c r="V53" s="23">
        <f>SUM(DimPlaneado[[#This Row],[Turno A 
Cajas]:[Turno C 
Cajas]])</f>
        <v>0</v>
      </c>
      <c r="W53" s="23"/>
      <c r="X53" s="23"/>
      <c r="Y53" s="23"/>
      <c r="AW53" s="97">
        <v>42926</v>
      </c>
      <c r="AX53" s="96" t="s">
        <v>43</v>
      </c>
      <c r="AY53" s="96" t="s">
        <v>7</v>
      </c>
      <c r="AZ53" s="96" t="s">
        <v>151</v>
      </c>
      <c r="BA53" s="98">
        <v>4320</v>
      </c>
      <c r="BB53" s="99" t="s">
        <v>153</v>
      </c>
    </row>
    <row r="54" spans="1:54" hidden="1">
      <c r="A54" s="20">
        <f>[9]Producto!AE53</f>
        <v>552876</v>
      </c>
      <c r="B54" s="21">
        <f>[9]Producto!AF53</f>
        <v>2</v>
      </c>
      <c r="C54" s="30" t="str">
        <f>CONCATENATE(DimPlaneado[Código SAP],"000",DimPlaneado[Versión])</f>
        <v>5528760002</v>
      </c>
      <c r="D54" s="19" t="str">
        <f>[9]Producto!AH53</f>
        <v>Manual</v>
      </c>
      <c r="E54" s="19" t="str">
        <f>[9]Producto!AJ53</f>
        <v>Manual</v>
      </c>
      <c r="F54" s="19">
        <f>[9]Producto!AK53</f>
        <v>411</v>
      </c>
      <c r="G54" s="19" t="str">
        <f>[9]Producto!AN53</f>
        <v>PINGUINO SANDUCHE BDJ 6X900ML</v>
      </c>
      <c r="H54" s="31">
        <f>[9]Producto!AO53</f>
        <v>3.4183266932270917</v>
      </c>
      <c r="I54" s="18">
        <f>[9]Producto!AP53</f>
        <v>1</v>
      </c>
      <c r="J54" s="29">
        <f>[9]Producto!AQ53</f>
        <v>3.4183266932270917</v>
      </c>
      <c r="K54" s="17">
        <f>[9]Producto!AR53</f>
        <v>0.9</v>
      </c>
      <c r="L54" s="18">
        <f>[9]Producto!AS53</f>
        <v>6</v>
      </c>
      <c r="M54" s="17">
        <f>[9]Producto!AT53</f>
        <v>0.52</v>
      </c>
      <c r="N54" s="28">
        <f>[9]Producto!AU53</f>
        <v>17.775298804780878</v>
      </c>
      <c r="O54" s="28">
        <f>[9]Producto!AV53</f>
        <v>34.183266932270918</v>
      </c>
      <c r="P54" s="24"/>
      <c r="Q54" s="24"/>
      <c r="R54" s="24"/>
      <c r="S54" s="23">
        <f>DimPlaneado[Turno A 
Horas Planeadas de Producción]*DimPlaneado[Cajas/Hora con eficiencia]</f>
        <v>0</v>
      </c>
      <c r="T54" s="23">
        <f>DimPlaneado[Turno B 
Horas Planeadas de Producción]*DimPlaneado[Cajas/Hora con eficiencia]</f>
        <v>0</v>
      </c>
      <c r="U54" s="23">
        <f>DimPlaneado[Turno C 
Horas Planeadas de Producción]*DimPlaneado[Cajas/Hora con eficiencia]</f>
        <v>0</v>
      </c>
      <c r="V54" s="23">
        <f>SUM(DimPlaneado[[#This Row],[Turno A 
Cajas]:[Turno C 
Cajas]])</f>
        <v>0</v>
      </c>
      <c r="W54" s="23"/>
      <c r="X54" s="23"/>
      <c r="Y54" s="23"/>
      <c r="AW54" s="97">
        <v>42926</v>
      </c>
      <c r="AX54" s="96" t="s">
        <v>43</v>
      </c>
      <c r="AY54" s="96" t="s">
        <v>14</v>
      </c>
      <c r="AZ54" s="96" t="s">
        <v>155</v>
      </c>
      <c r="BA54" s="98">
        <v>1876.1142857142856</v>
      </c>
      <c r="BB54" s="99"/>
    </row>
    <row r="55" spans="1:54" hidden="1">
      <c r="A55" s="20">
        <f>[9]Producto!AE54</f>
        <v>552878</v>
      </c>
      <c r="B55" s="21">
        <f>[9]Producto!AF54</f>
        <v>2</v>
      </c>
      <c r="C55" s="30" t="str">
        <f>CONCATENATE(DimPlaneado[Código SAP],"000",DimPlaneado[Versión])</f>
        <v>5528780002</v>
      </c>
      <c r="D55" s="19" t="str">
        <f>[9]Producto!AH54</f>
        <v>Manual</v>
      </c>
      <c r="E55" s="19" t="str">
        <f>[9]Producto!AJ54</f>
        <v>Manual</v>
      </c>
      <c r="F55" s="19">
        <f>[9]Producto!AK54</f>
        <v>411</v>
      </c>
      <c r="G55" s="19" t="str">
        <f>[9]Producto!AN54</f>
        <v>PINGUINO TOP HELADO VAIN GOUMERT 6X900ml</v>
      </c>
      <c r="H55" s="31">
        <f>[9]Producto!AO54</f>
        <v>3.4183266932270917</v>
      </c>
      <c r="I55" s="18">
        <f>[9]Producto!AP54</f>
        <v>1</v>
      </c>
      <c r="J55" s="29">
        <f>[9]Producto!AQ54</f>
        <v>3.4183266932270917</v>
      </c>
      <c r="K55" s="17">
        <f>[9]Producto!AR54</f>
        <v>0.9</v>
      </c>
      <c r="L55" s="18">
        <f>[9]Producto!AS54</f>
        <v>6</v>
      </c>
      <c r="M55" s="17">
        <f>[9]Producto!AT54</f>
        <v>0.52</v>
      </c>
      <c r="N55" s="28">
        <f>[9]Producto!AU54</f>
        <v>17.775298804780878</v>
      </c>
      <c r="O55" s="28">
        <f>[9]Producto!AV54</f>
        <v>34.183266932270918</v>
      </c>
      <c r="P55" s="24"/>
      <c r="Q55" s="24"/>
      <c r="R55" s="24"/>
      <c r="S55" s="23">
        <f>DimPlaneado[Turno A 
Horas Planeadas de Producción]*DimPlaneado[Cajas/Hora con eficiencia]</f>
        <v>0</v>
      </c>
      <c r="T55" s="23">
        <f>DimPlaneado[Turno B 
Horas Planeadas de Producción]*DimPlaneado[Cajas/Hora con eficiencia]</f>
        <v>0</v>
      </c>
      <c r="U55" s="23">
        <f>DimPlaneado[Turno C 
Horas Planeadas de Producción]*DimPlaneado[Cajas/Hora con eficiencia]</f>
        <v>0</v>
      </c>
      <c r="V55" s="23">
        <f>SUM(DimPlaneado[[#This Row],[Turno A 
Cajas]:[Turno C 
Cajas]])</f>
        <v>0</v>
      </c>
      <c r="W55" s="23"/>
      <c r="X55" s="23"/>
      <c r="Y55" s="23"/>
      <c r="AW55" s="97">
        <v>42926</v>
      </c>
      <c r="AX55" s="96" t="s">
        <v>43</v>
      </c>
      <c r="AY55" s="96" t="s">
        <v>4</v>
      </c>
      <c r="AZ55" s="96" t="s">
        <v>157</v>
      </c>
      <c r="BA55" s="98">
        <v>0</v>
      </c>
      <c r="BB55" s="99" t="s">
        <v>156</v>
      </c>
    </row>
    <row r="56" spans="1:54" hidden="1">
      <c r="A56" s="20">
        <f>[9]Producto!AE55</f>
        <v>552828</v>
      </c>
      <c r="B56" s="21">
        <f>[9]Producto!AF55</f>
        <v>2</v>
      </c>
      <c r="C56" s="30" t="str">
        <f>CONCATENATE(DimPlaneado[Código SAP],"000",DimPlaneado[Versión])</f>
        <v>5528280002</v>
      </c>
      <c r="D56" s="19" t="str">
        <f>[9]Producto!AH55</f>
        <v>Manual</v>
      </c>
      <c r="E56" s="19" t="str">
        <f>[9]Producto!AJ55</f>
        <v>Manual</v>
      </c>
      <c r="F56" s="19">
        <f>[9]Producto!AK55</f>
        <v>411</v>
      </c>
      <c r="G56" s="19" t="str">
        <f>[9]Producto!AN55</f>
        <v>PINGUINO CHOCOLATE GALLETA BDJ 6X900ML</v>
      </c>
      <c r="H56" s="31">
        <f>[9]Producto!AO55</f>
        <v>3.4183266932270917</v>
      </c>
      <c r="I56" s="18">
        <f>[9]Producto!AP55</f>
        <v>1</v>
      </c>
      <c r="J56" s="29">
        <f>[9]Producto!AQ55</f>
        <v>3.4183266932270917</v>
      </c>
      <c r="K56" s="17">
        <f>[9]Producto!AR55</f>
        <v>0.9</v>
      </c>
      <c r="L56" s="18">
        <f>[9]Producto!AS55</f>
        <v>6</v>
      </c>
      <c r="M56" s="17">
        <f>[9]Producto!AT55</f>
        <v>0.52</v>
      </c>
      <c r="N56" s="28">
        <f>[9]Producto!AU55</f>
        <v>17.775298804780878</v>
      </c>
      <c r="O56" s="28">
        <f>[9]Producto!AV55</f>
        <v>34.183266932270918</v>
      </c>
      <c r="P56" s="24"/>
      <c r="Q56" s="24"/>
      <c r="R56" s="24"/>
      <c r="S56" s="23">
        <f>DimPlaneado[Turno A 
Horas Planeadas de Producción]*DimPlaneado[Cajas/Hora con eficiencia]</f>
        <v>0</v>
      </c>
      <c r="T56" s="23">
        <f>DimPlaneado[Turno B 
Horas Planeadas de Producción]*DimPlaneado[Cajas/Hora con eficiencia]</f>
        <v>0</v>
      </c>
      <c r="U56" s="23">
        <f>DimPlaneado[Turno C 
Horas Planeadas de Producción]*DimPlaneado[Cajas/Hora con eficiencia]</f>
        <v>0</v>
      </c>
      <c r="V56" s="23">
        <f>SUM(DimPlaneado[[#This Row],[Turno A 
Cajas]:[Turno C 
Cajas]])</f>
        <v>0</v>
      </c>
      <c r="W56" s="23"/>
      <c r="X56" s="23"/>
      <c r="Y56" s="23"/>
      <c r="AW56" s="97">
        <v>42926</v>
      </c>
      <c r="AX56" s="96" t="s">
        <v>43</v>
      </c>
      <c r="AY56" s="96" t="s">
        <v>8</v>
      </c>
      <c r="AZ56" s="96" t="s">
        <v>27</v>
      </c>
      <c r="BA56" s="98">
        <v>0</v>
      </c>
      <c r="BB56" s="99" t="s">
        <v>156</v>
      </c>
    </row>
    <row r="57" spans="1:54" hidden="1">
      <c r="A57" s="20">
        <f>[9]Producto!AE56</f>
        <v>552853</v>
      </c>
      <c r="B57" s="21">
        <f>[9]Producto!AF56</f>
        <v>2</v>
      </c>
      <c r="C57" s="30" t="str">
        <f>CONCATENATE(DimPlaneado[Código SAP],"000",DimPlaneado[Versión])</f>
        <v>5528530002</v>
      </c>
      <c r="D57" s="19" t="str">
        <f>[9]Producto!AH56</f>
        <v>Manual</v>
      </c>
      <c r="E57" s="19" t="str">
        <f>[9]Producto!AJ56</f>
        <v>Manual</v>
      </c>
      <c r="F57" s="19">
        <f>[9]Producto!AK56</f>
        <v>411</v>
      </c>
      <c r="G57" s="19" t="str">
        <f>[9]Producto!AN56</f>
        <v>PINGUINO MANJAR DE ALMENDRA BDJ 6X900ML</v>
      </c>
      <c r="H57" s="31">
        <f>[9]Producto!AO56</f>
        <v>3.4183266932270917</v>
      </c>
      <c r="I57" s="18">
        <f>[9]Producto!AP56</f>
        <v>1</v>
      </c>
      <c r="J57" s="29">
        <f>[9]Producto!AQ56</f>
        <v>3.4183266932270917</v>
      </c>
      <c r="K57" s="17">
        <f>[9]Producto!AR56</f>
        <v>0.9</v>
      </c>
      <c r="L57" s="18">
        <f>[9]Producto!AS56</f>
        <v>6</v>
      </c>
      <c r="M57" s="17">
        <f>[9]Producto!AT56</f>
        <v>0.52</v>
      </c>
      <c r="N57" s="28">
        <f>[9]Producto!AU56</f>
        <v>17.775298804780878</v>
      </c>
      <c r="O57" s="28">
        <f>[9]Producto!AV56</f>
        <v>34.183266932270918</v>
      </c>
      <c r="P57" s="24"/>
      <c r="Q57" s="24"/>
      <c r="R57" s="24"/>
      <c r="S57" s="23">
        <f>DimPlaneado[Turno A 
Horas Planeadas de Producción]*DimPlaneado[Cajas/Hora con eficiencia]</f>
        <v>0</v>
      </c>
      <c r="T57" s="23">
        <f>DimPlaneado[Turno B 
Horas Planeadas de Producción]*DimPlaneado[Cajas/Hora con eficiencia]</f>
        <v>0</v>
      </c>
      <c r="U57" s="23">
        <f>DimPlaneado[Turno C 
Horas Planeadas de Producción]*DimPlaneado[Cajas/Hora con eficiencia]</f>
        <v>0</v>
      </c>
      <c r="V57" s="23">
        <f>SUM(DimPlaneado[[#This Row],[Turno A 
Cajas]:[Turno C 
Cajas]])</f>
        <v>0</v>
      </c>
      <c r="W57" s="23"/>
      <c r="X57" s="23"/>
      <c r="Y57" s="23"/>
      <c r="AW57" s="97">
        <v>42926</v>
      </c>
      <c r="AX57" s="96" t="s">
        <v>41</v>
      </c>
      <c r="AY57" s="96" t="s">
        <v>13</v>
      </c>
      <c r="AZ57" s="96" t="s">
        <v>25</v>
      </c>
      <c r="BA57" s="98">
        <v>512</v>
      </c>
      <c r="BB57" s="99" t="s">
        <v>164</v>
      </c>
    </row>
    <row r="58" spans="1:54" hidden="1">
      <c r="A58" s="20">
        <f>[9]Producto!AE57</f>
        <v>567341</v>
      </c>
      <c r="B58" s="21">
        <f>[9]Producto!AF57</f>
        <v>1</v>
      </c>
      <c r="C58" s="30" t="str">
        <f>CONCATENATE(DimPlaneado[Código SAP],"000",DimPlaneado[Versión])</f>
        <v>5673410001</v>
      </c>
      <c r="D58" s="19" t="str">
        <f>[9]Producto!AH57</f>
        <v>Manual</v>
      </c>
      <c r="E58" s="19" t="str">
        <f>[9]Producto!AJ57</f>
        <v>Manual</v>
      </c>
      <c r="F58" s="19">
        <f>[9]Producto!AK57</f>
        <v>411</v>
      </c>
      <c r="G58" s="19" t="str">
        <f>[9]Producto!AN57</f>
        <v>MANICHO 6X900ML.</v>
      </c>
      <c r="H58" s="31">
        <f>[9]Producto!AO57</f>
        <v>3.4183266932270917</v>
      </c>
      <c r="I58" s="18">
        <f>[9]Producto!AP57</f>
        <v>1</v>
      </c>
      <c r="J58" s="29">
        <f>[9]Producto!AQ57</f>
        <v>3.4183266932270917</v>
      </c>
      <c r="K58" s="17">
        <f>[9]Producto!AR57</f>
        <v>0.9</v>
      </c>
      <c r="L58" s="18">
        <f>[9]Producto!AS57</f>
        <v>6</v>
      </c>
      <c r="M58" s="17">
        <f>[9]Producto!AT57</f>
        <v>0.52</v>
      </c>
      <c r="N58" s="28">
        <f>[9]Producto!AU57</f>
        <v>17.775298804780878</v>
      </c>
      <c r="O58" s="28">
        <f>[9]Producto!AV57</f>
        <v>34.183266932270918</v>
      </c>
      <c r="P58" s="24"/>
      <c r="Q58" s="24"/>
      <c r="R58" s="24"/>
      <c r="S58" s="23">
        <f>DimPlaneado[Turno A 
Horas Planeadas de Producción]*DimPlaneado[Cajas/Hora con eficiencia]</f>
        <v>0</v>
      </c>
      <c r="T58" s="23">
        <f>DimPlaneado[Turno B 
Horas Planeadas de Producción]*DimPlaneado[Cajas/Hora con eficiencia]</f>
        <v>0</v>
      </c>
      <c r="U58" s="23">
        <f>DimPlaneado[Turno C 
Horas Planeadas de Producción]*DimPlaneado[Cajas/Hora con eficiencia]</f>
        <v>0</v>
      </c>
      <c r="V58" s="23">
        <f>SUM(DimPlaneado[[#This Row],[Turno A 
Cajas]:[Turno C 
Cajas]])</f>
        <v>0</v>
      </c>
      <c r="W58" s="23"/>
      <c r="X58" s="23"/>
      <c r="Y58" s="23"/>
      <c r="AW58" s="97">
        <v>42926</v>
      </c>
      <c r="AX58" s="96" t="s">
        <v>40</v>
      </c>
      <c r="AY58" s="96" t="s">
        <v>13</v>
      </c>
      <c r="AZ58" s="96" t="s">
        <v>25</v>
      </c>
      <c r="BA58" s="98">
        <v>512</v>
      </c>
      <c r="BB58" s="99" t="s">
        <v>166</v>
      </c>
    </row>
    <row r="59" spans="1:54" hidden="1">
      <c r="A59" s="20">
        <f>[9]Producto!AE58</f>
        <v>84164459</v>
      </c>
      <c r="B59" s="21">
        <f>[9]Producto!AF58</f>
        <v>1</v>
      </c>
      <c r="C59" s="30" t="str">
        <f>CONCATENATE(DimPlaneado[Código SAP],"000",DimPlaneado[Versión])</f>
        <v>841644590001</v>
      </c>
      <c r="D59" s="19" t="str">
        <f>[9]Producto!AH58</f>
        <v>Manual</v>
      </c>
      <c r="E59" s="19" t="str">
        <f>[9]Producto!AJ58</f>
        <v>Manual</v>
      </c>
      <c r="F59" s="19">
        <f>[9]Producto!AK58</f>
        <v>411</v>
      </c>
      <c r="G59" s="19" t="str">
        <f>[9]Producto!AN58</f>
        <v>PINGUINO BUBBALOO 6X900ML</v>
      </c>
      <c r="H59" s="31">
        <f>[9]Producto!AO58</f>
        <v>3.4183266932270917</v>
      </c>
      <c r="I59" s="18">
        <f>[9]Producto!AP58</f>
        <v>1</v>
      </c>
      <c r="J59" s="29">
        <f>[9]Producto!AQ58</f>
        <v>3.4183266932270917</v>
      </c>
      <c r="K59" s="17">
        <f>[9]Producto!AR58</f>
        <v>0.9</v>
      </c>
      <c r="L59" s="18">
        <f>[9]Producto!AS58</f>
        <v>6</v>
      </c>
      <c r="M59" s="17">
        <f>[9]Producto!AT58</f>
        <v>0.52</v>
      </c>
      <c r="N59" s="28">
        <f>[9]Producto!AU58</f>
        <v>17.775298804780878</v>
      </c>
      <c r="O59" s="28">
        <f>[9]Producto!AV58</f>
        <v>34.183266932270918</v>
      </c>
      <c r="P59" s="24"/>
      <c r="Q59" s="24"/>
      <c r="R59" s="24"/>
      <c r="S59" s="23">
        <f>DimPlaneado[Turno A 
Horas Planeadas de Producción]*DimPlaneado[Cajas/Hora con eficiencia]</f>
        <v>0</v>
      </c>
      <c r="T59" s="23">
        <f>DimPlaneado[Turno B 
Horas Planeadas de Producción]*DimPlaneado[Cajas/Hora con eficiencia]</f>
        <v>0</v>
      </c>
      <c r="U59" s="23">
        <f>DimPlaneado[Turno C 
Horas Planeadas de Producción]*DimPlaneado[Cajas/Hora con eficiencia]</f>
        <v>0</v>
      </c>
      <c r="V59" s="23">
        <f>SUM(DimPlaneado[[#This Row],[Turno A 
Cajas]:[Turno C 
Cajas]])</f>
        <v>0</v>
      </c>
      <c r="W59" s="23"/>
      <c r="X59" s="23"/>
      <c r="Y59" s="23"/>
      <c r="AW59" s="97">
        <v>42926</v>
      </c>
      <c r="AX59" s="96" t="s">
        <v>41</v>
      </c>
      <c r="AY59" s="96" t="s">
        <v>12</v>
      </c>
      <c r="AZ59" s="96" t="s">
        <v>148</v>
      </c>
      <c r="BA59" s="98">
        <v>901.30909090909108</v>
      </c>
      <c r="BB59" s="99" t="s">
        <v>164</v>
      </c>
    </row>
    <row r="60" spans="1:54" hidden="1">
      <c r="A60" s="20">
        <f>[9]Producto!AE59</f>
        <v>554537</v>
      </c>
      <c r="B60" s="21">
        <f>[9]Producto!AF59</f>
        <v>1</v>
      </c>
      <c r="C60" s="30" t="str">
        <f>CONCATENATE(DimPlaneado[Código SAP],"000",DimPlaneado[Versión])</f>
        <v>5545370001</v>
      </c>
      <c r="D60" s="19" t="str">
        <f>[9]Producto!AH59</f>
        <v>Manual</v>
      </c>
      <c r="E60" s="19" t="str">
        <f>[9]Producto!AJ59</f>
        <v>Manual</v>
      </c>
      <c r="F60" s="19">
        <f>[9]Producto!AK59</f>
        <v>411</v>
      </c>
      <c r="G60" s="19" t="str">
        <f>[9]Producto!AN59</f>
        <v>PINGUINO SANDUCHE VAINILLA 10X5X135ML</v>
      </c>
      <c r="H60" s="31">
        <f>[9]Producto!AO59</f>
        <v>3.4183266932270917</v>
      </c>
      <c r="I60" s="18">
        <f>[9]Producto!AP59</f>
        <v>1</v>
      </c>
      <c r="J60" s="29">
        <f>[9]Producto!AQ59</f>
        <v>3.4183266932270917</v>
      </c>
      <c r="K60" s="17">
        <f>[9]Producto!AR59</f>
        <v>0.13500000000000001</v>
      </c>
      <c r="L60" s="18">
        <f>[9]Producto!AS59</f>
        <v>50</v>
      </c>
      <c r="M60" s="17">
        <f>[9]Producto!AT59</f>
        <v>0.52</v>
      </c>
      <c r="N60" s="28">
        <f>[9]Producto!AU59</f>
        <v>2.1330358565737053</v>
      </c>
      <c r="O60" s="28">
        <f>[9]Producto!AV59</f>
        <v>4.10199203187251</v>
      </c>
      <c r="P60" s="24"/>
      <c r="Q60" s="24"/>
      <c r="R60" s="24"/>
      <c r="S60" s="23">
        <f>DimPlaneado[Turno A 
Horas Planeadas de Producción]*DimPlaneado[Cajas/Hora con eficiencia]</f>
        <v>0</v>
      </c>
      <c r="T60" s="23">
        <f>DimPlaneado[Turno B 
Horas Planeadas de Producción]*DimPlaneado[Cajas/Hora con eficiencia]</f>
        <v>0</v>
      </c>
      <c r="U60" s="23">
        <f>DimPlaneado[Turno C 
Horas Planeadas de Producción]*DimPlaneado[Cajas/Hora con eficiencia]</f>
        <v>0</v>
      </c>
      <c r="V60" s="23">
        <f>SUM(DimPlaneado[[#This Row],[Turno A 
Cajas]:[Turno C 
Cajas]])</f>
        <v>0</v>
      </c>
      <c r="W60" s="23"/>
      <c r="X60" s="23"/>
      <c r="Y60" s="23"/>
      <c r="AW60" s="97">
        <v>42926</v>
      </c>
      <c r="AX60" s="96" t="s">
        <v>40</v>
      </c>
      <c r="AY60" s="96" t="s">
        <v>12</v>
      </c>
      <c r="AZ60" s="96" t="s">
        <v>148</v>
      </c>
      <c r="BA60" s="98">
        <v>901.30909090909108</v>
      </c>
      <c r="BB60" s="99" t="s">
        <v>165</v>
      </c>
    </row>
    <row r="61" spans="1:54" hidden="1">
      <c r="A61" s="20">
        <f>[9]Producto!AE60</f>
        <v>555857</v>
      </c>
      <c r="B61" s="21">
        <f>[9]Producto!AF60</f>
        <v>1</v>
      </c>
      <c r="C61" s="30" t="str">
        <f>CONCATENATE(DimPlaneado[Código SAP],"000",DimPlaneado[Versión])</f>
        <v>5558570001</v>
      </c>
      <c r="D61" s="19" t="str">
        <f>[9]Producto!AH60</f>
        <v>Manual</v>
      </c>
      <c r="E61" s="19" t="str">
        <f>[9]Producto!AJ60</f>
        <v>Manual</v>
      </c>
      <c r="F61" s="19">
        <f>[9]Producto!AK60</f>
        <v>411</v>
      </c>
      <c r="G61" s="19" t="str">
        <f>[9]Producto!AN60</f>
        <v>MAGNUM ALMENDRAS 10X4X100ML</v>
      </c>
      <c r="H61" s="31">
        <f>[9]Producto!AO60</f>
        <v>3.4183266932270917</v>
      </c>
      <c r="I61" s="18">
        <f>[9]Producto!AP60</f>
        <v>1</v>
      </c>
      <c r="J61" s="29">
        <f>[9]Producto!AQ60</f>
        <v>3.4183266932270917</v>
      </c>
      <c r="K61" s="17">
        <f>[9]Producto!AR60</f>
        <v>0.1</v>
      </c>
      <c r="L61" s="18">
        <f>[9]Producto!AS60</f>
        <v>40</v>
      </c>
      <c r="M61" s="17">
        <f>[9]Producto!AT60</f>
        <v>0.52</v>
      </c>
      <c r="N61" s="28">
        <f>[9]Producto!AU60</f>
        <v>2.6662948207171313</v>
      </c>
      <c r="O61" s="28">
        <f>[9]Producto!AV60</f>
        <v>5.1274900398406373</v>
      </c>
      <c r="P61" s="24"/>
      <c r="Q61" s="24"/>
      <c r="R61" s="24"/>
      <c r="S61" s="23">
        <f>DimPlaneado[Turno A 
Horas Planeadas de Producción]*DimPlaneado[Cajas/Hora con eficiencia]</f>
        <v>0</v>
      </c>
      <c r="T61" s="23">
        <f>DimPlaneado[Turno B 
Horas Planeadas de Producción]*DimPlaneado[Cajas/Hora con eficiencia]</f>
        <v>0</v>
      </c>
      <c r="U61" s="23">
        <f>DimPlaneado[Turno C 
Horas Planeadas de Producción]*DimPlaneado[Cajas/Hora con eficiencia]</f>
        <v>0</v>
      </c>
      <c r="V61" s="23">
        <f>SUM(DimPlaneado[[#This Row],[Turno A 
Cajas]:[Turno C 
Cajas]])</f>
        <v>0</v>
      </c>
      <c r="W61" s="23"/>
      <c r="X61" s="23"/>
      <c r="Y61" s="23"/>
      <c r="AW61" s="97">
        <v>42926</v>
      </c>
      <c r="AX61" s="96" t="s">
        <v>41</v>
      </c>
      <c r="AY61" s="96" t="s">
        <v>11</v>
      </c>
      <c r="AZ61" s="96" t="s">
        <v>24</v>
      </c>
      <c r="BA61" s="98">
        <v>1315.2000000000003</v>
      </c>
      <c r="BB61" s="99" t="s">
        <v>162</v>
      </c>
    </row>
    <row r="62" spans="1:54" hidden="1">
      <c r="A62" s="20">
        <f>[9]Producto!AE61</f>
        <v>84158463</v>
      </c>
      <c r="B62" s="21">
        <f>[9]Producto!AF61</f>
        <v>1</v>
      </c>
      <c r="C62" s="30" t="str">
        <f>CONCATENATE(DimPlaneado[Código SAP],"000",DimPlaneado[Versión])</f>
        <v>841584630001</v>
      </c>
      <c r="D62" s="19" t="str">
        <f>[9]Producto!AH61</f>
        <v>Manual</v>
      </c>
      <c r="E62" s="19" t="str">
        <f>[9]Producto!AJ61</f>
        <v>Manual</v>
      </c>
      <c r="F62" s="19">
        <f>[9]Producto!AK61</f>
        <v>411</v>
      </c>
      <c r="G62" s="19" t="str">
        <f>[9]Producto!AN61</f>
        <v>PINGUINO OREO CHOCOLATE BDJ 6X900ML</v>
      </c>
      <c r="H62" s="31">
        <f>[9]Producto!AO61</f>
        <v>3.4183266932270917</v>
      </c>
      <c r="I62" s="18">
        <f>[9]Producto!AP61</f>
        <v>1</v>
      </c>
      <c r="J62" s="29">
        <f>[9]Producto!AQ61</f>
        <v>3.4183266932270917</v>
      </c>
      <c r="K62" s="17">
        <f>[9]Producto!AR61</f>
        <v>0.9</v>
      </c>
      <c r="L62" s="18">
        <f>[9]Producto!AS61</f>
        <v>6</v>
      </c>
      <c r="M62" s="17">
        <f>[9]Producto!AT61</f>
        <v>0.52</v>
      </c>
      <c r="N62" s="28">
        <f>[9]Producto!AU61</f>
        <v>17.775298804780878</v>
      </c>
      <c r="O62" s="28">
        <f>[9]Producto!AV61</f>
        <v>34.183266932270918</v>
      </c>
      <c r="P62" s="24"/>
      <c r="Q62" s="24"/>
      <c r="R62" s="24"/>
      <c r="S62" s="23">
        <f>DimPlaneado[Turno A 
Horas Planeadas de Producción]*DimPlaneado[Cajas/Hora con eficiencia]</f>
        <v>0</v>
      </c>
      <c r="T62" s="23">
        <f>DimPlaneado[Turno B 
Horas Planeadas de Producción]*DimPlaneado[Cajas/Hora con eficiencia]</f>
        <v>0</v>
      </c>
      <c r="U62" s="23">
        <f>DimPlaneado[Turno C 
Horas Planeadas de Producción]*DimPlaneado[Cajas/Hora con eficiencia]</f>
        <v>0</v>
      </c>
      <c r="V62" s="23">
        <f>SUM(DimPlaneado[[#This Row],[Turno A 
Cajas]:[Turno C 
Cajas]])</f>
        <v>0</v>
      </c>
      <c r="W62" s="23"/>
      <c r="X62" s="23"/>
      <c r="Y62" s="23"/>
      <c r="AW62" s="97">
        <v>42926</v>
      </c>
      <c r="AX62" s="96" t="s">
        <v>40</v>
      </c>
      <c r="AY62" s="96" t="s">
        <v>11</v>
      </c>
      <c r="AZ62" s="96" t="s">
        <v>24</v>
      </c>
      <c r="BA62" s="98">
        <v>1315.2000000000003</v>
      </c>
      <c r="BB62" s="99" t="s">
        <v>163</v>
      </c>
    </row>
    <row r="63" spans="1:54" hidden="1">
      <c r="A63" s="20">
        <f>[9]Producto!AE62</f>
        <v>84158358</v>
      </c>
      <c r="B63" s="21">
        <f>[9]Producto!AF62</f>
        <v>1</v>
      </c>
      <c r="C63" s="30" t="str">
        <f>CONCATENATE(DimPlaneado[Código SAP],"000",DimPlaneado[Versión])</f>
        <v>841583580001</v>
      </c>
      <c r="D63" s="19" t="str">
        <f>[9]Producto!AH62</f>
        <v>Manual</v>
      </c>
      <c r="E63" s="19" t="str">
        <f>[9]Producto!AJ62</f>
        <v>Manual</v>
      </c>
      <c r="F63" s="19">
        <f>[9]Producto!AK62</f>
        <v>411</v>
      </c>
      <c r="G63" s="19" t="str">
        <f>[9]Producto!AN62</f>
        <v>PINGUINO TORTA HELADA CAPRICHO BJ4X1.5L</v>
      </c>
      <c r="H63" s="31">
        <f>[9]Producto!AO62</f>
        <v>12</v>
      </c>
      <c r="I63" s="18">
        <f>[9]Producto!AP62</f>
        <v>1</v>
      </c>
      <c r="J63" s="29">
        <f>[9]Producto!AQ62</f>
        <v>12</v>
      </c>
      <c r="K63" s="17">
        <f>[9]Producto!AR62</f>
        <v>1.5</v>
      </c>
      <c r="L63" s="18">
        <f>[9]Producto!AS62</f>
        <v>4</v>
      </c>
      <c r="M63" s="17">
        <f>[9]Producto!AT62</f>
        <v>0.52</v>
      </c>
      <c r="N63" s="28">
        <f>[9]Producto!AU62</f>
        <v>93.600000000000009</v>
      </c>
      <c r="O63" s="28">
        <f>[9]Producto!AV62</f>
        <v>180</v>
      </c>
      <c r="P63" s="24"/>
      <c r="Q63" s="24"/>
      <c r="R63" s="24"/>
      <c r="S63" s="23">
        <f>DimPlaneado[Turno A 
Horas Planeadas de Producción]*DimPlaneado[Cajas/Hora con eficiencia]</f>
        <v>0</v>
      </c>
      <c r="T63" s="23">
        <f>DimPlaneado[Turno B 
Horas Planeadas de Producción]*DimPlaneado[Cajas/Hora con eficiencia]</f>
        <v>0</v>
      </c>
      <c r="U63" s="23">
        <f>DimPlaneado[Turno C 
Horas Planeadas de Producción]*DimPlaneado[Cajas/Hora con eficiencia]</f>
        <v>0</v>
      </c>
      <c r="V63" s="23">
        <f>SUM(DimPlaneado[[#This Row],[Turno A 
Cajas]:[Turno C 
Cajas]])</f>
        <v>0</v>
      </c>
      <c r="W63" s="23"/>
      <c r="X63" s="23"/>
      <c r="Y63" s="23"/>
      <c r="AW63" s="97">
        <v>42926</v>
      </c>
      <c r="AX63" s="96" t="s">
        <v>41</v>
      </c>
      <c r="AY63" s="96" t="s">
        <v>14</v>
      </c>
      <c r="AZ63" s="96" t="s">
        <v>155</v>
      </c>
      <c r="BA63" s="98">
        <v>1234.2857142857142</v>
      </c>
      <c r="BB63" s="99" t="s">
        <v>172</v>
      </c>
    </row>
    <row r="64" spans="1:54" hidden="1">
      <c r="A64" s="20">
        <f>[9]Producto!AE63</f>
        <v>84158360</v>
      </c>
      <c r="B64" s="21">
        <f>[9]Producto!AF63</f>
        <v>1</v>
      </c>
      <c r="C64" s="30" t="str">
        <f>CONCATENATE(DimPlaneado[Código SAP],"000",DimPlaneado[Versión])</f>
        <v>841583600001</v>
      </c>
      <c r="D64" s="19" t="str">
        <f>[9]Producto!AH63</f>
        <v>Manual</v>
      </c>
      <c r="E64" s="19" t="str">
        <f>[9]Producto!AJ63</f>
        <v>Manual</v>
      </c>
      <c r="F64" s="19">
        <f>[9]Producto!AK63</f>
        <v>411</v>
      </c>
      <c r="G64" s="19" t="str">
        <f>[9]Producto!AN63</f>
        <v>PINGUINO TORTA HELADA FESTIVAL BJ4X2.5L</v>
      </c>
      <c r="H64" s="31">
        <f>[9]Producto!AO63</f>
        <v>11</v>
      </c>
      <c r="I64" s="18">
        <f>[9]Producto!AP63</f>
        <v>1</v>
      </c>
      <c r="J64" s="29">
        <f>[9]Producto!AQ63</f>
        <v>11</v>
      </c>
      <c r="K64" s="17">
        <f>[9]Producto!AR63</f>
        <v>2.5</v>
      </c>
      <c r="L64" s="18">
        <f>[9]Producto!AS63</f>
        <v>4</v>
      </c>
      <c r="M64" s="17">
        <f>[9]Producto!AT63</f>
        <v>0.52</v>
      </c>
      <c r="N64" s="28">
        <f>[9]Producto!AU63</f>
        <v>85.8</v>
      </c>
      <c r="O64" s="28">
        <f>[9]Producto!AV63</f>
        <v>165</v>
      </c>
      <c r="P64" s="24"/>
      <c r="Q64" s="24"/>
      <c r="R64" s="24"/>
      <c r="S64" s="23">
        <f>DimPlaneado[Turno A 
Horas Planeadas de Producción]*DimPlaneado[Cajas/Hora con eficiencia]</f>
        <v>0</v>
      </c>
      <c r="T64" s="23">
        <f>DimPlaneado[Turno B 
Horas Planeadas de Producción]*DimPlaneado[Cajas/Hora con eficiencia]</f>
        <v>0</v>
      </c>
      <c r="U64" s="23">
        <f>DimPlaneado[Turno C 
Horas Planeadas de Producción]*DimPlaneado[Cajas/Hora con eficiencia]</f>
        <v>0</v>
      </c>
      <c r="V64" s="23">
        <f>SUM(DimPlaneado[[#This Row],[Turno A 
Cajas]:[Turno C 
Cajas]])</f>
        <v>0</v>
      </c>
      <c r="W64" s="23"/>
      <c r="X64" s="23"/>
      <c r="Y64" s="23"/>
      <c r="AW64" s="97">
        <v>42926</v>
      </c>
      <c r="AX64" s="96" t="s">
        <v>40</v>
      </c>
      <c r="AY64" s="96" t="s">
        <v>14</v>
      </c>
      <c r="AZ64" s="96" t="s">
        <v>155</v>
      </c>
      <c r="BA64" s="98">
        <v>1234.2857142857142</v>
      </c>
      <c r="BB64" s="99" t="s">
        <v>173</v>
      </c>
    </row>
    <row r="65" spans="1:54" hidden="1">
      <c r="A65" s="14">
        <f>[9]Producto!AE64</f>
        <v>84171139</v>
      </c>
      <c r="B65" s="16">
        <f>[9]Producto!AF64</f>
        <v>1</v>
      </c>
      <c r="C65" s="15" t="str">
        <f>CONCATENATE(DimPlaneado[Código SAP],"000",DimPlaneado[Versión])</f>
        <v>841711390001</v>
      </c>
      <c r="D65" s="13" t="str">
        <f>[9]Producto!AH64</f>
        <v>Manual</v>
      </c>
      <c r="E65" s="13" t="str">
        <f>[9]Producto!AJ64</f>
        <v>Manual</v>
      </c>
      <c r="F65" s="13">
        <f>[9]Producto!AK64</f>
        <v>411</v>
      </c>
      <c r="G65" s="13" t="str">
        <f>[9]Producto!AN64</f>
        <v>PINGUINO MAGNUM PINK 18X100ML+BLACK</v>
      </c>
      <c r="H65" s="11">
        <f>[9]Producto!AO64</f>
        <v>36</v>
      </c>
      <c r="I65" s="11">
        <f>[9]Producto!AP64</f>
        <v>1</v>
      </c>
      <c r="J65" s="12">
        <f>[9]Producto!AQ64</f>
        <v>36</v>
      </c>
      <c r="K65" s="10">
        <f>[9]Producto!AR64</f>
        <v>0.1</v>
      </c>
      <c r="L65" s="11">
        <f>[9]Producto!AS64</f>
        <v>18</v>
      </c>
      <c r="M65" s="10">
        <f>[9]Producto!AT64</f>
        <v>0.52</v>
      </c>
      <c r="N65" s="9">
        <f>[9]Producto!AU64</f>
        <v>62.400000000000006</v>
      </c>
      <c r="O65" s="9">
        <f>[9]Producto!AV64</f>
        <v>120</v>
      </c>
      <c r="P65" s="8"/>
      <c r="Q65" s="8"/>
      <c r="R65" s="8"/>
      <c r="S65" s="7">
        <f>DimPlaneado[Turno A 
Horas Planeadas de Producción]*DimPlaneado[Cajas/Hora con eficiencia]</f>
        <v>0</v>
      </c>
      <c r="T65" s="7">
        <f>DimPlaneado[Turno B 
Horas Planeadas de Producción]*DimPlaneado[Cajas/Hora con eficiencia]</f>
        <v>0</v>
      </c>
      <c r="U65" s="7">
        <f>DimPlaneado[Turno C 
Horas Planeadas de Producción]*DimPlaneado[Cajas/Hora con eficiencia]</f>
        <v>0</v>
      </c>
      <c r="V65" s="7">
        <f>SUM(DimPlaneado[[#This Row],[Turno A 
Cajas]:[Turno C 
Cajas]])</f>
        <v>0</v>
      </c>
      <c r="W65" s="7"/>
      <c r="X65" s="7"/>
      <c r="Y65" s="7"/>
      <c r="AW65" s="97">
        <v>42926</v>
      </c>
      <c r="AX65" s="96" t="s">
        <v>41</v>
      </c>
      <c r="AY65" s="96" t="s">
        <v>9</v>
      </c>
      <c r="AZ65" s="96" t="s">
        <v>149</v>
      </c>
      <c r="BA65" s="98">
        <v>984</v>
      </c>
      <c r="BB65" s="99" t="s">
        <v>160</v>
      </c>
    </row>
    <row r="66" spans="1:54" hidden="1">
      <c r="A66" s="14">
        <f>[9]Producto!AE65</f>
        <v>67194760</v>
      </c>
      <c r="B66" s="16">
        <f>[9]Producto!AF65</f>
        <v>1</v>
      </c>
      <c r="C66" s="15" t="str">
        <f>CONCATENATE(DimPlaneado[Código SAP],"000",DimPlaneado[Versión])</f>
        <v>671947600001</v>
      </c>
      <c r="D66" s="13" t="str">
        <f>[9]Producto!AH65</f>
        <v>Manual</v>
      </c>
      <c r="E66" s="13" t="str">
        <f>[9]Producto!AJ65</f>
        <v>Manual</v>
      </c>
      <c r="F66" s="13">
        <f>[9]Producto!AK65</f>
        <v>411</v>
      </c>
      <c r="G66" s="13" t="str">
        <f>[9]Producto!AN65</f>
        <v>PINGUINO CREMOSSITO FRUTILLA BDJ 6X900ML</v>
      </c>
      <c r="H66" s="11">
        <f>[9]Producto!AO65</f>
        <v>3.4183266932270917</v>
      </c>
      <c r="I66" s="11">
        <f>[9]Producto!AP65</f>
        <v>1</v>
      </c>
      <c r="J66" s="12">
        <f>[9]Producto!AQ65</f>
        <v>3.4183266932270917</v>
      </c>
      <c r="K66" s="10">
        <f>[9]Producto!AR65</f>
        <v>0.9</v>
      </c>
      <c r="L66" s="11">
        <f>[9]Producto!AS65</f>
        <v>6</v>
      </c>
      <c r="M66" s="10">
        <f>[9]Producto!AT65</f>
        <v>0.52</v>
      </c>
      <c r="N66" s="9">
        <f>[9]Producto!AU65</f>
        <v>17.775298804780878</v>
      </c>
      <c r="O66" s="9">
        <f>[9]Producto!AV65</f>
        <v>34.183266932270918</v>
      </c>
      <c r="P66" s="8"/>
      <c r="Q66" s="8"/>
      <c r="R66" s="8"/>
      <c r="S66" s="7">
        <f>DimPlaneado[Turno A 
Horas Planeadas de Producción]*DimPlaneado[Cajas/Hora con eficiencia]</f>
        <v>0</v>
      </c>
      <c r="T66" s="7">
        <f>DimPlaneado[Turno B 
Horas Planeadas de Producción]*DimPlaneado[Cajas/Hora con eficiencia]</f>
        <v>0</v>
      </c>
      <c r="U66" s="7">
        <f>DimPlaneado[Turno C 
Horas Planeadas de Producción]*DimPlaneado[Cajas/Hora con eficiencia]</f>
        <v>0</v>
      </c>
      <c r="V66" s="7">
        <f>SUM(DimPlaneado[[#This Row],[Turno A 
Cajas]:[Turno C 
Cajas]])</f>
        <v>0</v>
      </c>
      <c r="W66" s="7"/>
      <c r="X66" s="7"/>
      <c r="Y66" s="7"/>
      <c r="AW66" s="97">
        <v>42926</v>
      </c>
      <c r="AX66" s="96" t="s">
        <v>40</v>
      </c>
      <c r="AY66" s="96" t="s">
        <v>9</v>
      </c>
      <c r="AZ66" s="96" t="s">
        <v>149</v>
      </c>
      <c r="BA66" s="98">
        <v>984</v>
      </c>
      <c r="BB66" s="99" t="s">
        <v>161</v>
      </c>
    </row>
    <row r="67" spans="1:54" hidden="1">
      <c r="A67" s="14">
        <f>[9]Producto!AE66</f>
        <v>67194761</v>
      </c>
      <c r="B67" s="16">
        <f>[9]Producto!AF66</f>
        <v>1</v>
      </c>
      <c r="C67" s="15" t="str">
        <f>CONCATENATE(DimPlaneado[Código SAP],"000",DimPlaneado[Versión])</f>
        <v>671947610001</v>
      </c>
      <c r="D67" s="13" t="str">
        <f>[9]Producto!AH66</f>
        <v>Manual</v>
      </c>
      <c r="E67" s="13" t="str">
        <f>[9]Producto!AJ66</f>
        <v>Manual</v>
      </c>
      <c r="F67" s="13">
        <f>[9]Producto!AK66</f>
        <v>411</v>
      </c>
      <c r="G67" s="13" t="str">
        <f>[9]Producto!AN66</f>
        <v>PINGUINO CREMOSSITO CHOCOLATE BDJ 6X900ML</v>
      </c>
      <c r="H67" s="11">
        <f>[9]Producto!AO66</f>
        <v>3.4183266932270917</v>
      </c>
      <c r="I67" s="11">
        <f>[9]Producto!AP66</f>
        <v>1</v>
      </c>
      <c r="J67" s="12">
        <f>[9]Producto!AQ66</f>
        <v>3.4183266932270917</v>
      </c>
      <c r="K67" s="10">
        <f>[9]Producto!AR66</f>
        <v>0.9</v>
      </c>
      <c r="L67" s="11">
        <f>[9]Producto!AS66</f>
        <v>6</v>
      </c>
      <c r="M67" s="10">
        <f>[9]Producto!AT66</f>
        <v>0.52</v>
      </c>
      <c r="N67" s="9">
        <f>[9]Producto!AU66</f>
        <v>17.775298804780878</v>
      </c>
      <c r="O67" s="9">
        <f>[9]Producto!AV66</f>
        <v>34.183266932270918</v>
      </c>
      <c r="P67" s="8"/>
      <c r="Q67" s="8"/>
      <c r="R67" s="8"/>
      <c r="S67" s="7">
        <f>DimPlaneado[Turno A 
Horas Planeadas de Producción]*DimPlaneado[Cajas/Hora con eficiencia]</f>
        <v>0</v>
      </c>
      <c r="T67" s="7">
        <f>DimPlaneado[Turno B 
Horas Planeadas de Producción]*DimPlaneado[Cajas/Hora con eficiencia]</f>
        <v>0</v>
      </c>
      <c r="U67" s="7">
        <f>DimPlaneado[Turno C 
Horas Planeadas de Producción]*DimPlaneado[Cajas/Hora con eficiencia]</f>
        <v>0</v>
      </c>
      <c r="V67" s="7">
        <f>SUM(DimPlaneado[[#This Row],[Turno A 
Cajas]:[Turno C 
Cajas]])</f>
        <v>0</v>
      </c>
      <c r="W67" s="7"/>
      <c r="X67" s="7"/>
      <c r="Y67" s="7"/>
      <c r="AW67" s="97">
        <v>42926</v>
      </c>
      <c r="AX67" s="96" t="s">
        <v>41</v>
      </c>
      <c r="AY67" s="96" t="s">
        <v>10</v>
      </c>
      <c r="AZ67" s="96" t="s">
        <v>158</v>
      </c>
      <c r="BA67" s="98">
        <v>672</v>
      </c>
      <c r="BB67" s="99" t="s">
        <v>168</v>
      </c>
    </row>
    <row r="68" spans="1:54" hidden="1">
      <c r="A68" s="14">
        <f>[9]Producto!AE67</f>
        <v>67194763</v>
      </c>
      <c r="B68" s="16">
        <f>[9]Producto!AF67</f>
        <v>1</v>
      </c>
      <c r="C68" s="15" t="str">
        <f>CONCATENATE(DimPlaneado[Código SAP],"000",DimPlaneado[Versión])</f>
        <v>671947630001</v>
      </c>
      <c r="D68" s="13" t="str">
        <f>[9]Producto!AH67</f>
        <v>Manual</v>
      </c>
      <c r="E68" s="13" t="str">
        <f>[9]Producto!AJ67</f>
        <v>Manual</v>
      </c>
      <c r="F68" s="13">
        <f>[9]Producto!AK67</f>
        <v>411</v>
      </c>
      <c r="G68" s="13" t="str">
        <f>[9]Producto!AN67</f>
        <v>PINGUINO CREMOSSITO NAPOLITAN BDJ 6X900ML</v>
      </c>
      <c r="H68" s="11">
        <f>[9]Producto!AO67</f>
        <v>3.4183266932270917</v>
      </c>
      <c r="I68" s="11">
        <f>[9]Producto!AP67</f>
        <v>1</v>
      </c>
      <c r="J68" s="12">
        <f>[9]Producto!AQ67</f>
        <v>3.4183266932270917</v>
      </c>
      <c r="K68" s="10">
        <f>[9]Producto!AR67</f>
        <v>0.9</v>
      </c>
      <c r="L68" s="11">
        <f>[9]Producto!AS67</f>
        <v>6</v>
      </c>
      <c r="M68" s="10">
        <f>[9]Producto!AT67</f>
        <v>0.52</v>
      </c>
      <c r="N68" s="9">
        <f>[9]Producto!AU67</f>
        <v>17.775298804780878</v>
      </c>
      <c r="O68" s="9">
        <f>[9]Producto!AV67</f>
        <v>34.183266932270918</v>
      </c>
      <c r="P68" s="8"/>
      <c r="Q68" s="8"/>
      <c r="R68" s="8"/>
      <c r="S68" s="7">
        <f>DimPlaneado[Turno A 
Horas Planeadas de Producción]*DimPlaneado[Cajas/Hora con eficiencia]</f>
        <v>0</v>
      </c>
      <c r="T68" s="7">
        <f>DimPlaneado[Turno B 
Horas Planeadas de Producción]*DimPlaneado[Cajas/Hora con eficiencia]</f>
        <v>0</v>
      </c>
      <c r="U68" s="7">
        <f>DimPlaneado[Turno C 
Horas Planeadas de Producción]*DimPlaneado[Cajas/Hora con eficiencia]</f>
        <v>0</v>
      </c>
      <c r="V68" s="7">
        <f>SUM(DimPlaneado[[#This Row],[Turno A 
Cajas]:[Turno C 
Cajas]])</f>
        <v>0</v>
      </c>
      <c r="W68" s="7"/>
      <c r="X68" s="7"/>
      <c r="Y68" s="7"/>
      <c r="AW68" s="97">
        <v>42926</v>
      </c>
      <c r="AX68" s="96" t="s">
        <v>40</v>
      </c>
      <c r="AY68" s="96" t="s">
        <v>10</v>
      </c>
      <c r="AZ68" s="96" t="s">
        <v>158</v>
      </c>
      <c r="BA68" s="98">
        <v>672</v>
      </c>
      <c r="BB68" s="99" t="s">
        <v>169</v>
      </c>
    </row>
    <row r="69" spans="1:54" hidden="1">
      <c r="A69" s="14">
        <f>[9]Producto!AE68</f>
        <v>67194764</v>
      </c>
      <c r="B69" s="16">
        <f>[9]Producto!AF68</f>
        <v>1</v>
      </c>
      <c r="C69" s="15" t="str">
        <f>CONCATENATE(DimPlaneado[Código SAP],"000",DimPlaneado[Versión])</f>
        <v>671947640001</v>
      </c>
      <c r="D69" s="13" t="str">
        <f>[9]Producto!AH68</f>
        <v>Manual</v>
      </c>
      <c r="E69" s="13" t="str">
        <f>[9]Producto!AJ68</f>
        <v>Manual</v>
      </c>
      <c r="F69" s="13">
        <f>[9]Producto!AK68</f>
        <v>411</v>
      </c>
      <c r="G69" s="13" t="str">
        <f>[9]Producto!AN68</f>
        <v>PINGUINO CREMOSSITO RON PASAS BDJ 6X900ML</v>
      </c>
      <c r="H69" s="11">
        <f>[9]Producto!AO68</f>
        <v>3.4183266932270917</v>
      </c>
      <c r="I69" s="11">
        <f>[9]Producto!AP68</f>
        <v>1</v>
      </c>
      <c r="J69" s="12">
        <f>[9]Producto!AQ68</f>
        <v>3.4183266932270917</v>
      </c>
      <c r="K69" s="10">
        <f>[9]Producto!AR68</f>
        <v>0.9</v>
      </c>
      <c r="L69" s="11">
        <f>[9]Producto!AS68</f>
        <v>6</v>
      </c>
      <c r="M69" s="10">
        <f>[9]Producto!AT68</f>
        <v>0.52</v>
      </c>
      <c r="N69" s="9">
        <f>[9]Producto!AU68</f>
        <v>17.775298804780878</v>
      </c>
      <c r="O69" s="9">
        <f>[9]Producto!AV68</f>
        <v>34.183266932270918</v>
      </c>
      <c r="P69" s="8"/>
      <c r="Q69" s="8"/>
      <c r="R69" s="8"/>
      <c r="S69" s="7">
        <f>DimPlaneado[Turno A 
Horas Planeadas de Producción]*DimPlaneado[Cajas/Hora con eficiencia]</f>
        <v>0</v>
      </c>
      <c r="T69" s="7">
        <f>DimPlaneado[Turno B 
Horas Planeadas de Producción]*DimPlaneado[Cajas/Hora con eficiencia]</f>
        <v>0</v>
      </c>
      <c r="U69" s="7">
        <f>DimPlaneado[Turno C 
Horas Planeadas de Producción]*DimPlaneado[Cajas/Hora con eficiencia]</f>
        <v>0</v>
      </c>
      <c r="V69" s="7">
        <f>SUM(DimPlaneado[[#This Row],[Turno A 
Cajas]:[Turno C 
Cajas]])</f>
        <v>0</v>
      </c>
      <c r="W69" s="7"/>
      <c r="X69" s="7"/>
      <c r="Y69" s="7"/>
      <c r="AW69" s="97">
        <v>42926</v>
      </c>
      <c r="AX69" s="96" t="s">
        <v>41</v>
      </c>
      <c r="AY69" s="96" t="s">
        <v>7</v>
      </c>
      <c r="AZ69" s="96" t="s">
        <v>151</v>
      </c>
      <c r="BA69" s="98">
        <v>4320</v>
      </c>
      <c r="BB69" s="99" t="s">
        <v>167</v>
      </c>
    </row>
    <row r="70" spans="1:54" hidden="1">
      <c r="A70" s="14">
        <f>[9]Producto!AE69</f>
        <v>67194765</v>
      </c>
      <c r="B70" s="16">
        <f>[9]Producto!AF69</f>
        <v>1</v>
      </c>
      <c r="C70" s="15" t="str">
        <f>CONCATENATE(DimPlaneado[Código SAP],"000",DimPlaneado[Versión])</f>
        <v>671947650001</v>
      </c>
      <c r="D70" s="13" t="str">
        <f>[9]Producto!AH69</f>
        <v>Manual</v>
      </c>
      <c r="E70" s="13" t="str">
        <f>[9]Producto!AJ69</f>
        <v>Manual</v>
      </c>
      <c r="F70" s="13">
        <f>[9]Producto!AK69</f>
        <v>411</v>
      </c>
      <c r="G70" s="13" t="str">
        <f>[9]Producto!AN69</f>
        <v>PINGUINO CREMOSSITO VAINILLA BDJ 6X900ML</v>
      </c>
      <c r="H70" s="11">
        <f>[9]Producto!AO69</f>
        <v>3.4183266932270917</v>
      </c>
      <c r="I70" s="11">
        <f>[9]Producto!AP69</f>
        <v>1</v>
      </c>
      <c r="J70" s="12">
        <f>[9]Producto!AQ69</f>
        <v>3.4183266932270917</v>
      </c>
      <c r="K70" s="10">
        <f>[9]Producto!AR69</f>
        <v>0.9</v>
      </c>
      <c r="L70" s="11">
        <f>[9]Producto!AS69</f>
        <v>6</v>
      </c>
      <c r="M70" s="10">
        <f>[9]Producto!AT69</f>
        <v>0.52</v>
      </c>
      <c r="N70" s="9">
        <f>[9]Producto!AU69</f>
        <v>17.775298804780878</v>
      </c>
      <c r="O70" s="9">
        <f>[9]Producto!AV69</f>
        <v>34.183266932270918</v>
      </c>
      <c r="P70" s="8"/>
      <c r="Q70" s="8"/>
      <c r="R70" s="8"/>
      <c r="S70" s="7">
        <f>DimPlaneado[Turno A 
Horas Planeadas de Producción]*DimPlaneado[Cajas/Hora con eficiencia]</f>
        <v>0</v>
      </c>
      <c r="T70" s="7">
        <f>DimPlaneado[Turno B 
Horas Planeadas de Producción]*DimPlaneado[Cajas/Hora con eficiencia]</f>
        <v>0</v>
      </c>
      <c r="U70" s="7">
        <f>DimPlaneado[Turno C 
Horas Planeadas de Producción]*DimPlaneado[Cajas/Hora con eficiencia]</f>
        <v>0</v>
      </c>
      <c r="V70" s="7">
        <f>SUM(DimPlaneado[[#This Row],[Turno A 
Cajas]:[Turno C 
Cajas]])</f>
        <v>0</v>
      </c>
      <c r="W70" s="7"/>
      <c r="X70" s="7"/>
      <c r="Y70" s="7"/>
      <c r="AW70" s="97">
        <v>42926</v>
      </c>
      <c r="AX70" s="96" t="s">
        <v>40</v>
      </c>
      <c r="AY70" s="96" t="s">
        <v>7</v>
      </c>
      <c r="AZ70" s="96" t="s">
        <v>151</v>
      </c>
      <c r="BA70" s="98">
        <v>4320</v>
      </c>
      <c r="BB70" s="99" t="s">
        <v>161</v>
      </c>
    </row>
    <row r="71" spans="1:54" hidden="1">
      <c r="A71" s="14">
        <f>[9]Producto!AE70</f>
        <v>84170304</v>
      </c>
      <c r="B71" s="16">
        <f>[9]Producto!AF70</f>
        <v>1</v>
      </c>
      <c r="C71" s="15" t="str">
        <f>CONCATENATE(DimPlaneado[Código SAP],"000",DimPlaneado[Versión])</f>
        <v>841703040001</v>
      </c>
      <c r="D71" s="13" t="str">
        <f>[9]Producto!AH70</f>
        <v>Manual</v>
      </c>
      <c r="E71" s="13" t="str">
        <f>[9]Producto!AJ70</f>
        <v>Manual</v>
      </c>
      <c r="F71" s="13">
        <f>[9]Producto!AK70</f>
        <v>411</v>
      </c>
      <c r="G71" s="13" t="str">
        <f>[9]Producto!AN70</f>
        <v>PINGUINO CR REAL GIGANTE 32X85ML</v>
      </c>
      <c r="H71" s="11">
        <f>[9]Producto!AO70</f>
        <v>36</v>
      </c>
      <c r="I71" s="11">
        <f>[9]Producto!AP70</f>
        <v>1</v>
      </c>
      <c r="J71" s="12">
        <f>[9]Producto!AQ70</f>
        <v>36</v>
      </c>
      <c r="K71" s="10">
        <f>[9]Producto!AR70</f>
        <v>8.5000000000000006E-2</v>
      </c>
      <c r="L71" s="11">
        <f>[9]Producto!AS70</f>
        <v>32</v>
      </c>
      <c r="M71" s="10">
        <f>[9]Producto!AT70</f>
        <v>0.52</v>
      </c>
      <c r="N71" s="9">
        <f>[9]Producto!AU70</f>
        <v>35.1</v>
      </c>
      <c r="O71" s="9">
        <f>[9]Producto!AV70</f>
        <v>67.5</v>
      </c>
      <c r="P71" s="8"/>
      <c r="Q71" s="8"/>
      <c r="R71" s="8"/>
      <c r="S71" s="7">
        <f>DimPlaneado[Turno A 
Horas Planeadas de Producción]*DimPlaneado[Cajas/Hora con eficiencia]</f>
        <v>0</v>
      </c>
      <c r="T71" s="7">
        <f>DimPlaneado[Turno B 
Horas Planeadas de Producción]*DimPlaneado[Cajas/Hora con eficiencia]</f>
        <v>0</v>
      </c>
      <c r="U71" s="7">
        <f>DimPlaneado[Turno C 
Horas Planeadas de Producción]*DimPlaneado[Cajas/Hora con eficiencia]</f>
        <v>0</v>
      </c>
      <c r="V71" s="7">
        <f>SUM(DimPlaneado[[#This Row],[Turno A 
Cajas]:[Turno C 
Cajas]])</f>
        <v>0</v>
      </c>
      <c r="W71" s="7"/>
      <c r="X71" s="7"/>
      <c r="Y71" s="7"/>
      <c r="AW71" s="97">
        <v>42926</v>
      </c>
      <c r="AX71" s="96" t="s">
        <v>41</v>
      </c>
      <c r="AY71" s="96" t="s">
        <v>4</v>
      </c>
      <c r="AZ71" s="96" t="s">
        <v>159</v>
      </c>
      <c r="BA71" s="98">
        <v>918.4</v>
      </c>
      <c r="BB71" s="99"/>
    </row>
    <row r="72" spans="1:54" hidden="1">
      <c r="A72" s="14">
        <f>[9]Producto!AE71</f>
        <v>84170317</v>
      </c>
      <c r="B72" s="16">
        <f>[9]Producto!AF71</f>
        <v>1</v>
      </c>
      <c r="C72" s="15" t="str">
        <f>CONCATENATE(DimPlaneado[Código SAP],"000",DimPlaneado[Versión])</f>
        <v>841703170001</v>
      </c>
      <c r="D72" s="13" t="str">
        <f>[9]Producto!AH71</f>
        <v>Manual</v>
      </c>
      <c r="E72" s="13" t="str">
        <f>[9]Producto!AJ71</f>
        <v>Manual</v>
      </c>
      <c r="F72" s="13">
        <f>[9]Producto!AK71</f>
        <v>411</v>
      </c>
      <c r="G72" s="13" t="str">
        <f>[9]Producto!AN71</f>
        <v>PINGUINO SANDUCHE VAINILLA 30X135ML</v>
      </c>
      <c r="H72" s="11">
        <f>[9]Producto!AO71</f>
        <v>36</v>
      </c>
      <c r="I72" s="11">
        <f>[9]Producto!AP71</f>
        <v>1</v>
      </c>
      <c r="J72" s="12">
        <f>[9]Producto!AQ71</f>
        <v>36</v>
      </c>
      <c r="K72" s="10">
        <f>[9]Producto!AR71</f>
        <v>0.13500000000000001</v>
      </c>
      <c r="L72" s="11">
        <f>[9]Producto!AS71</f>
        <v>30</v>
      </c>
      <c r="M72" s="10">
        <f>[9]Producto!AT71</f>
        <v>0.52</v>
      </c>
      <c r="N72" s="9">
        <f>[9]Producto!AU71</f>
        <v>37.440000000000005</v>
      </c>
      <c r="O72" s="9">
        <f>[9]Producto!AV71</f>
        <v>72</v>
      </c>
      <c r="P72" s="8"/>
      <c r="Q72" s="8"/>
      <c r="R72" s="8"/>
      <c r="S72" s="7">
        <f>DimPlaneado[Turno A 
Horas Planeadas de Producción]*DimPlaneado[Cajas/Hora con eficiencia]</f>
        <v>0</v>
      </c>
      <c r="T72" s="7">
        <f>DimPlaneado[Turno B 
Horas Planeadas de Producción]*DimPlaneado[Cajas/Hora con eficiencia]</f>
        <v>0</v>
      </c>
      <c r="U72" s="7">
        <f>DimPlaneado[Turno C 
Horas Planeadas de Producción]*DimPlaneado[Cajas/Hora con eficiencia]</f>
        <v>0</v>
      </c>
      <c r="V72" s="7">
        <f>SUM(DimPlaneado[[#This Row],[Turno A 
Cajas]:[Turno C 
Cajas]])</f>
        <v>0</v>
      </c>
      <c r="W72" s="7"/>
      <c r="X72" s="7"/>
      <c r="Y72" s="7"/>
      <c r="AW72" s="97">
        <v>42926</v>
      </c>
      <c r="AX72" s="96" t="s">
        <v>40</v>
      </c>
      <c r="AY72" s="96" t="s">
        <v>4</v>
      </c>
      <c r="AZ72" s="96" t="s">
        <v>159</v>
      </c>
      <c r="BA72" s="98">
        <v>918.4</v>
      </c>
      <c r="BB72" s="99"/>
    </row>
    <row r="73" spans="1:54" hidden="1">
      <c r="A73" s="14">
        <f>[9]Producto!AE72</f>
        <v>84170318</v>
      </c>
      <c r="B73" s="16">
        <f>[9]Producto!AF72</f>
        <v>1</v>
      </c>
      <c r="C73" s="15" t="str">
        <f>CONCATENATE(DimPlaneado[Código SAP],"000",DimPlaneado[Versión])</f>
        <v>841703180001</v>
      </c>
      <c r="D73" s="13" t="str">
        <f>[9]Producto!AH72</f>
        <v>Manual</v>
      </c>
      <c r="E73" s="13" t="str">
        <f>[9]Producto!AJ72</f>
        <v>Manual</v>
      </c>
      <c r="F73" s="13">
        <f>[9]Producto!AK72</f>
        <v>411</v>
      </c>
      <c r="G73" s="13" t="str">
        <f>[9]Producto!AN72</f>
        <v>PINGUINO CHOCO EMPASTADO 32X80ML</v>
      </c>
      <c r="H73" s="11">
        <f>[9]Producto!AO72</f>
        <v>36</v>
      </c>
      <c r="I73" s="11">
        <f>[9]Producto!AP72</f>
        <v>1</v>
      </c>
      <c r="J73" s="12">
        <f>[9]Producto!AQ72</f>
        <v>36</v>
      </c>
      <c r="K73" s="10">
        <f>[9]Producto!AR72</f>
        <v>0.08</v>
      </c>
      <c r="L73" s="11">
        <f>[9]Producto!AS72</f>
        <v>32</v>
      </c>
      <c r="M73" s="10">
        <f>[9]Producto!AT72</f>
        <v>0.52</v>
      </c>
      <c r="N73" s="9">
        <f>[9]Producto!AU72</f>
        <v>35.1</v>
      </c>
      <c r="O73" s="9">
        <f>[9]Producto!AV72</f>
        <v>67.5</v>
      </c>
      <c r="P73" s="8"/>
      <c r="Q73" s="8"/>
      <c r="R73" s="8"/>
      <c r="S73" s="7">
        <f>DimPlaneado[Turno A 
Horas Planeadas de Producción]*DimPlaneado[Cajas/Hora con eficiencia]</f>
        <v>0</v>
      </c>
      <c r="T73" s="7">
        <f>DimPlaneado[Turno B 
Horas Planeadas de Producción]*DimPlaneado[Cajas/Hora con eficiencia]</f>
        <v>0</v>
      </c>
      <c r="U73" s="7">
        <f>DimPlaneado[Turno C 
Horas Planeadas de Producción]*DimPlaneado[Cajas/Hora con eficiencia]</f>
        <v>0</v>
      </c>
      <c r="V73" s="7">
        <f>SUM(DimPlaneado[[#This Row],[Turno A 
Cajas]:[Turno C 
Cajas]])</f>
        <v>0</v>
      </c>
      <c r="W73" s="7"/>
      <c r="X73" s="7"/>
      <c r="Y73" s="7"/>
      <c r="AW73" s="97">
        <v>42926</v>
      </c>
      <c r="AX73" s="96" t="s">
        <v>41</v>
      </c>
      <c r="AY73" s="96" t="s">
        <v>8</v>
      </c>
      <c r="AZ73" s="96" t="s">
        <v>27</v>
      </c>
      <c r="BA73" s="98">
        <v>712.80000000000007</v>
      </c>
      <c r="BB73" s="99" t="s">
        <v>170</v>
      </c>
    </row>
    <row r="74" spans="1:54" hidden="1">
      <c r="A74" s="14">
        <f>[9]Producto!AE73</f>
        <v>84170449</v>
      </c>
      <c r="B74" s="16">
        <f>[9]Producto!AF73</f>
        <v>1</v>
      </c>
      <c r="C74" s="15" t="str">
        <f>CONCATENATE(DimPlaneado[Código SAP],"000",DimPlaneado[Versión])</f>
        <v>841704490001</v>
      </c>
      <c r="D74" s="13" t="str">
        <f>[9]Producto!AH73</f>
        <v>Manual</v>
      </c>
      <c r="E74" s="13" t="str">
        <f>[9]Producto!AJ73</f>
        <v>Manual</v>
      </c>
      <c r="F74" s="13">
        <f>[9]Producto!AK73</f>
        <v>411</v>
      </c>
      <c r="G74" s="13" t="str">
        <f>[9]Producto!AN73</f>
        <v>PINGUINO SANDUCHE VAIN CHOC 30X135ML</v>
      </c>
      <c r="H74" s="11">
        <f>[9]Producto!AO73</f>
        <v>36</v>
      </c>
      <c r="I74" s="11">
        <f>[9]Producto!AP73</f>
        <v>1</v>
      </c>
      <c r="J74" s="12">
        <f>[9]Producto!AQ73</f>
        <v>36</v>
      </c>
      <c r="K74" s="10">
        <f>[9]Producto!AR73</f>
        <v>0.13500000000000001</v>
      </c>
      <c r="L74" s="11">
        <f>[9]Producto!AS73</f>
        <v>30</v>
      </c>
      <c r="M74" s="10">
        <f>[9]Producto!AT73</f>
        <v>0.52</v>
      </c>
      <c r="N74" s="9">
        <f>[9]Producto!AU73</f>
        <v>37.440000000000005</v>
      </c>
      <c r="O74" s="9">
        <f>[9]Producto!AV73</f>
        <v>72</v>
      </c>
      <c r="P74" s="8"/>
      <c r="Q74" s="8"/>
      <c r="R74" s="8"/>
      <c r="S74" s="7">
        <f>DimPlaneado[Turno A 
Horas Planeadas de Producción]*DimPlaneado[Cajas/Hora con eficiencia]</f>
        <v>0</v>
      </c>
      <c r="T74" s="7">
        <f>DimPlaneado[Turno B 
Horas Planeadas de Producción]*DimPlaneado[Cajas/Hora con eficiencia]</f>
        <v>0</v>
      </c>
      <c r="U74" s="7">
        <f>DimPlaneado[Turno C 
Horas Planeadas de Producción]*DimPlaneado[Cajas/Hora con eficiencia]</f>
        <v>0</v>
      </c>
      <c r="V74" s="7">
        <f>SUM(DimPlaneado[[#This Row],[Turno A 
Cajas]:[Turno C 
Cajas]])</f>
        <v>0</v>
      </c>
      <c r="W74" s="7"/>
      <c r="X74" s="7"/>
      <c r="Y74" s="7"/>
      <c r="AW74" s="97">
        <v>42926</v>
      </c>
      <c r="AX74" s="96" t="s">
        <v>40</v>
      </c>
      <c r="AY74" s="96" t="s">
        <v>8</v>
      </c>
      <c r="AZ74" s="96" t="s">
        <v>27</v>
      </c>
      <c r="BA74" s="98">
        <v>712.80000000000007</v>
      </c>
      <c r="BB74" s="99" t="s">
        <v>171</v>
      </c>
    </row>
    <row r="75" spans="1:54" hidden="1">
      <c r="A75" s="14">
        <f>[9]Producto!AE74</f>
        <v>84170455</v>
      </c>
      <c r="B75" s="16">
        <f>[9]Producto!AF74</f>
        <v>1</v>
      </c>
      <c r="C75" s="15" t="str">
        <f>CONCATENATE(DimPlaneado[Código SAP],"000",DimPlaneado[Versión])</f>
        <v>841704550001</v>
      </c>
      <c r="D75" s="13" t="str">
        <f>[9]Producto!AH74</f>
        <v>Manual</v>
      </c>
      <c r="E75" s="13" t="str">
        <f>[9]Producto!AJ74</f>
        <v>Manual</v>
      </c>
      <c r="F75" s="13">
        <f>[9]Producto!AK74</f>
        <v>411</v>
      </c>
      <c r="G75" s="13" t="str">
        <f>[9]Producto!AN74</f>
        <v>GEMELOS PALETA LIMON NARANJA 32X100ML</v>
      </c>
      <c r="H75" s="11">
        <f>[9]Producto!AO74</f>
        <v>36</v>
      </c>
      <c r="I75" s="11">
        <f>[9]Producto!AP74</f>
        <v>1</v>
      </c>
      <c r="J75" s="12">
        <f>[9]Producto!AQ74</f>
        <v>36</v>
      </c>
      <c r="K75" s="10">
        <f>[9]Producto!AR74</f>
        <v>0.1</v>
      </c>
      <c r="L75" s="11">
        <f>[9]Producto!AS74</f>
        <v>32</v>
      </c>
      <c r="M75" s="10">
        <f>[9]Producto!AT74</f>
        <v>0.52</v>
      </c>
      <c r="N75" s="9">
        <f>[9]Producto!AU74</f>
        <v>35.1</v>
      </c>
      <c r="O75" s="9">
        <f>[9]Producto!AV74</f>
        <v>67.5</v>
      </c>
      <c r="P75" s="8"/>
      <c r="Q75" s="8"/>
      <c r="R75" s="8"/>
      <c r="S75" s="7">
        <f>DimPlaneado[Turno A 
Horas Planeadas de Producción]*DimPlaneado[Cajas/Hora con eficiencia]</f>
        <v>0</v>
      </c>
      <c r="T75" s="7">
        <f>DimPlaneado[Turno B 
Horas Planeadas de Producción]*DimPlaneado[Cajas/Hora con eficiencia]</f>
        <v>0</v>
      </c>
      <c r="U75" s="7">
        <f>DimPlaneado[Turno C 
Horas Planeadas de Producción]*DimPlaneado[Cajas/Hora con eficiencia]</f>
        <v>0</v>
      </c>
      <c r="V75" s="7">
        <f>SUM(DimPlaneado[[#This Row],[Turno A 
Cajas]:[Turno C 
Cajas]])</f>
        <v>0</v>
      </c>
      <c r="W75" s="7"/>
      <c r="X75" s="7"/>
      <c r="Y75" s="7"/>
      <c r="AW75" s="97">
        <v>42927</v>
      </c>
      <c r="AX75" s="96" t="s">
        <v>43</v>
      </c>
      <c r="AY75" s="96" t="s">
        <v>13</v>
      </c>
      <c r="AZ75" s="96" t="s">
        <v>25</v>
      </c>
      <c r="BA75" s="98">
        <v>849.92</v>
      </c>
      <c r="BB75" s="99"/>
    </row>
    <row r="76" spans="1:54" hidden="1">
      <c r="A76" s="20">
        <f>[9]Producto!AE75</f>
        <v>84170456</v>
      </c>
      <c r="B76" s="21">
        <f>[9]Producto!AF75</f>
        <v>1</v>
      </c>
      <c r="C76" s="27" t="str">
        <f>CONCATENATE(DimPlaneado[Código SAP],"000",DimPlaneado[Versión])</f>
        <v>841704560001</v>
      </c>
      <c r="D76" s="19" t="str">
        <f>[9]Producto!AH75</f>
        <v>Manual</v>
      </c>
      <c r="E76" s="19" t="str">
        <f>[9]Producto!AJ75</f>
        <v>Manual</v>
      </c>
      <c r="F76" s="19">
        <f>[9]Producto!AK75</f>
        <v>411</v>
      </c>
      <c r="G76" s="19" t="str">
        <f>[9]Producto!AN75</f>
        <v>GEMELOS PALETA CHOCOLATE LECHE 32X100ML</v>
      </c>
      <c r="H76" s="18">
        <f>[9]Producto!AO75</f>
        <v>36</v>
      </c>
      <c r="I76" s="18">
        <f>[9]Producto!AP75</f>
        <v>1</v>
      </c>
      <c r="J76" s="26">
        <f>[9]Producto!AQ75</f>
        <v>36</v>
      </c>
      <c r="K76" s="17">
        <f>[9]Producto!AR75</f>
        <v>0.1</v>
      </c>
      <c r="L76" s="18">
        <f>[9]Producto!AS75</f>
        <v>32</v>
      </c>
      <c r="M76" s="17">
        <f>[9]Producto!AT75</f>
        <v>0.52</v>
      </c>
      <c r="N76" s="25">
        <f>[9]Producto!AU75</f>
        <v>35.1</v>
      </c>
      <c r="O76" s="25">
        <f>[9]Producto!AV75</f>
        <v>67.5</v>
      </c>
      <c r="P76" s="24"/>
      <c r="Q76" s="24"/>
      <c r="R76" s="24"/>
      <c r="S76" s="23">
        <f>DimPlaneado[Turno A 
Horas Planeadas de Producción]*DimPlaneado[Cajas/Hora con eficiencia]</f>
        <v>0</v>
      </c>
      <c r="T76" s="23">
        <f>DimPlaneado[Turno B 
Horas Planeadas de Producción]*DimPlaneado[Cajas/Hora con eficiencia]</f>
        <v>0</v>
      </c>
      <c r="U76" s="23">
        <f>DimPlaneado[Turno C 
Horas Planeadas de Producción]*DimPlaneado[Cajas/Hora con eficiencia]</f>
        <v>0</v>
      </c>
      <c r="V76" s="23">
        <f>SUM(DimPlaneado[[#This Row],[Turno A 
Cajas]:[Turno C 
Cajas]])</f>
        <v>0</v>
      </c>
      <c r="W76" s="23"/>
      <c r="X76" s="23"/>
      <c r="Y76" s="23"/>
      <c r="AW76" s="97">
        <v>42927</v>
      </c>
      <c r="AX76" s="96" t="s">
        <v>43</v>
      </c>
      <c r="AY76" s="96" t="s">
        <v>12</v>
      </c>
      <c r="AZ76" s="96" t="s">
        <v>148</v>
      </c>
      <c r="BA76" s="98">
        <v>901.30909090909108</v>
      </c>
      <c r="BB76" s="99"/>
    </row>
    <row r="77" spans="1:54" hidden="1">
      <c r="A77" s="20">
        <f>[9]Producto!AE76</f>
        <v>547062</v>
      </c>
      <c r="B77" s="21">
        <f>[9]Producto!AF76</f>
        <v>2</v>
      </c>
      <c r="C77" s="27" t="str">
        <f>CONCATENATE(DimPlaneado[Código SAP],"000",DimPlaneado[Versión])</f>
        <v>5470620002</v>
      </c>
      <c r="D77" s="19" t="str">
        <f>[9]Producto!AH76</f>
        <v>Extrusora</v>
      </c>
      <c r="E77" s="19" t="str">
        <f>[9]Producto!AJ76</f>
        <v>Extruído</v>
      </c>
      <c r="F77" s="19">
        <f>[9]Producto!AK76</f>
        <v>413</v>
      </c>
      <c r="G77" s="19" t="str">
        <f>[9]Producto!AN76</f>
        <v>PINGÜINO MAGNUM CLASICO 18X100ML</v>
      </c>
      <c r="H77" s="18">
        <f>[9]Producto!AO76</f>
        <v>80</v>
      </c>
      <c r="I77" s="18">
        <f>[9]Producto!AP76</f>
        <v>1</v>
      </c>
      <c r="J77" s="26">
        <f>[9]Producto!AQ76</f>
        <v>80</v>
      </c>
      <c r="K77" s="17">
        <f>[9]Producto!AR76</f>
        <v>0.1</v>
      </c>
      <c r="L77" s="18">
        <f>[9]Producto!AS76</f>
        <v>18</v>
      </c>
      <c r="M77" s="17">
        <f>[9]Producto!AT76</f>
        <v>0.73</v>
      </c>
      <c r="N77" s="25">
        <f>[9]Producto!AU76</f>
        <v>194.66666666666666</v>
      </c>
      <c r="O77" s="25">
        <f>[9]Producto!AV76</f>
        <v>266.66666666666669</v>
      </c>
      <c r="P77" s="24"/>
      <c r="Q77" s="24"/>
      <c r="R77" s="24"/>
      <c r="S77" s="23">
        <f>DimPlaneado[Turno A 
Horas Planeadas de Producción]*DimPlaneado[Cajas/Hora con eficiencia]</f>
        <v>0</v>
      </c>
      <c r="T77" s="23">
        <f>DimPlaneado[Turno B 
Horas Planeadas de Producción]*DimPlaneado[Cajas/Hora con eficiencia]</f>
        <v>0</v>
      </c>
      <c r="U77" s="23">
        <f>DimPlaneado[Turno C 
Horas Planeadas de Producción]*DimPlaneado[Cajas/Hora con eficiencia]</f>
        <v>0</v>
      </c>
      <c r="V77" s="23">
        <f>SUM(DimPlaneado[[#This Row],[Turno A 
Cajas]:[Turno C 
Cajas]])</f>
        <v>0</v>
      </c>
      <c r="W77" s="23"/>
      <c r="X77" s="23"/>
      <c r="Y77" s="23"/>
      <c r="AW77" s="97">
        <v>42927</v>
      </c>
      <c r="AX77" s="96" t="s">
        <v>43</v>
      </c>
      <c r="AY77" s="96" t="s">
        <v>11</v>
      </c>
      <c r="AZ77" s="96" t="s">
        <v>24</v>
      </c>
      <c r="BA77" s="98">
        <v>1315.2000000000003</v>
      </c>
      <c r="BB77" s="99"/>
    </row>
    <row r="78" spans="1:54" hidden="1">
      <c r="A78" s="20">
        <f>[9]Producto!AE77</f>
        <v>547063</v>
      </c>
      <c r="B78" s="21">
        <f>[9]Producto!AF77</f>
        <v>1</v>
      </c>
      <c r="C78" s="27" t="str">
        <f>CONCATENATE(DimPlaneado[Código SAP],"000",DimPlaneado[Versión])</f>
        <v>5470630001</v>
      </c>
      <c r="D78" s="19" t="str">
        <f>[9]Producto!AH77</f>
        <v>Extrusora</v>
      </c>
      <c r="E78" s="19" t="str">
        <f>[9]Producto!AJ77</f>
        <v>Extruído</v>
      </c>
      <c r="F78" s="19">
        <f>[9]Producto!AK77</f>
        <v>413</v>
      </c>
      <c r="G78" s="19" t="str">
        <f>[9]Producto!AN77</f>
        <v>PINGÜINO MAGNUM ALMENDRAS 18X100ML</v>
      </c>
      <c r="H78" s="18">
        <f>[9]Producto!AO77</f>
        <v>80</v>
      </c>
      <c r="I78" s="18">
        <f>[9]Producto!AP77</f>
        <v>1</v>
      </c>
      <c r="J78" s="26">
        <f>[9]Producto!AQ77</f>
        <v>80</v>
      </c>
      <c r="K78" s="17">
        <f>[9]Producto!AR77</f>
        <v>0.1</v>
      </c>
      <c r="L78" s="18">
        <f>[9]Producto!AS77</f>
        <v>18</v>
      </c>
      <c r="M78" s="17">
        <f>[9]Producto!AT77</f>
        <v>0.73</v>
      </c>
      <c r="N78" s="25">
        <f>[9]Producto!AU77</f>
        <v>194.66666666666666</v>
      </c>
      <c r="O78" s="25">
        <f>[9]Producto!AV77</f>
        <v>266.66666666666669</v>
      </c>
      <c r="P78" s="24"/>
      <c r="Q78" s="24"/>
      <c r="R78" s="24"/>
      <c r="S78" s="23">
        <f>DimPlaneado[Turno A 
Horas Planeadas de Producción]*DimPlaneado[Cajas/Hora con eficiencia]</f>
        <v>0</v>
      </c>
      <c r="T78" s="23">
        <f>DimPlaneado[Turno B 
Horas Planeadas de Producción]*DimPlaneado[Cajas/Hora con eficiencia]</f>
        <v>0</v>
      </c>
      <c r="U78" s="23">
        <f>DimPlaneado[Turno C 
Horas Planeadas de Producción]*DimPlaneado[Cajas/Hora con eficiencia]</f>
        <v>0</v>
      </c>
      <c r="V78" s="23">
        <f>SUM(DimPlaneado[[#This Row],[Turno A 
Cajas]:[Turno C 
Cajas]])</f>
        <v>0</v>
      </c>
      <c r="W78" s="23"/>
      <c r="X78" s="23"/>
      <c r="Y78" s="23"/>
      <c r="AW78" s="97">
        <v>42927</v>
      </c>
      <c r="AX78" s="96" t="s">
        <v>43</v>
      </c>
      <c r="AY78" s="96" t="s">
        <v>14</v>
      </c>
      <c r="AZ78" s="96" t="s">
        <v>174</v>
      </c>
      <c r="BA78" s="98">
        <v>126.4</v>
      </c>
      <c r="BB78" s="99" t="s">
        <v>178</v>
      </c>
    </row>
    <row r="79" spans="1:54" hidden="1">
      <c r="A79" s="20">
        <f>[9]Producto!AE78</f>
        <v>84154857</v>
      </c>
      <c r="B79" s="21">
        <f>[9]Producto!AF78</f>
        <v>1</v>
      </c>
      <c r="C79" s="27" t="str">
        <f>CONCATENATE(DimPlaneado[Código SAP],"000",DimPlaneado[Versión])</f>
        <v>841548570001</v>
      </c>
      <c r="D79" s="19" t="str">
        <f>[9]Producto!AH78</f>
        <v>Extrusora</v>
      </c>
      <c r="E79" s="19" t="str">
        <f>[9]Producto!AJ78</f>
        <v>Extruído</v>
      </c>
      <c r="F79" s="19">
        <f>[9]Producto!AK78</f>
        <v>413</v>
      </c>
      <c r="G79" s="19" t="str">
        <f>[9]Producto!AN78</f>
        <v>PINGÜINO MAGNUM DULCE DE LECHE 18X100ML</v>
      </c>
      <c r="H79" s="18">
        <f>[9]Producto!AO78</f>
        <v>80</v>
      </c>
      <c r="I79" s="18">
        <f>[9]Producto!AP78</f>
        <v>1</v>
      </c>
      <c r="J79" s="26">
        <f>[9]Producto!AQ78</f>
        <v>80</v>
      </c>
      <c r="K79" s="17">
        <f>[9]Producto!AR78</f>
        <v>0.1</v>
      </c>
      <c r="L79" s="18">
        <f>[9]Producto!AS78</f>
        <v>18</v>
      </c>
      <c r="M79" s="17">
        <f>[9]Producto!AT78</f>
        <v>0.73</v>
      </c>
      <c r="N79" s="25">
        <f>[9]Producto!AU78</f>
        <v>194.66666666666666</v>
      </c>
      <c r="O79" s="25">
        <f>[9]Producto!AV78</f>
        <v>266.66666666666669</v>
      </c>
      <c r="P79" s="24"/>
      <c r="Q79" s="24"/>
      <c r="R79" s="24"/>
      <c r="S79" s="23">
        <f>DimPlaneado[Turno A 
Horas Planeadas de Producción]*DimPlaneado[Cajas/Hora con eficiencia]</f>
        <v>0</v>
      </c>
      <c r="T79" s="23">
        <f>DimPlaneado[Turno B 
Horas Planeadas de Producción]*DimPlaneado[Cajas/Hora con eficiencia]</f>
        <v>0</v>
      </c>
      <c r="U79" s="23">
        <f>DimPlaneado[Turno C 
Horas Planeadas de Producción]*DimPlaneado[Cajas/Hora con eficiencia]</f>
        <v>0</v>
      </c>
      <c r="V79" s="23">
        <f>SUM(DimPlaneado[[#This Row],[Turno A 
Cajas]:[Turno C 
Cajas]])</f>
        <v>0</v>
      </c>
      <c r="W79" s="23"/>
      <c r="X79" s="23"/>
      <c r="Y79" s="23"/>
      <c r="AW79" s="97">
        <v>42927</v>
      </c>
      <c r="AX79" s="96" t="s">
        <v>43</v>
      </c>
      <c r="AY79" s="96" t="s">
        <v>9</v>
      </c>
      <c r="AZ79" s="96" t="s">
        <v>149</v>
      </c>
      <c r="BA79" s="98">
        <v>984</v>
      </c>
      <c r="BB79" s="99"/>
    </row>
    <row r="80" spans="1:54" hidden="1">
      <c r="A80" s="20">
        <f>[9]Producto!AE79</f>
        <v>84166517</v>
      </c>
      <c r="B80" s="21">
        <f>[9]Producto!AF79</f>
        <v>1</v>
      </c>
      <c r="C80" s="27" t="str">
        <f>CONCATENATE(DimPlaneado[Código SAP],"000",DimPlaneado[Versión])</f>
        <v>841665170001</v>
      </c>
      <c r="D80" s="19" t="str">
        <f>[9]Producto!AH79</f>
        <v>Extrusora</v>
      </c>
      <c r="E80" s="19" t="str">
        <f>[9]Producto!AJ79</f>
        <v>Extruído</v>
      </c>
      <c r="F80" s="19">
        <f>[9]Producto!AK79</f>
        <v>413</v>
      </c>
      <c r="G80" s="19" t="str">
        <f>[9]Producto!AN79</f>
        <v>PINGÜINO MAGNUM BLACK MOCHACCINO18X100ML</v>
      </c>
      <c r="H80" s="18">
        <f>[9]Producto!AO79</f>
        <v>80</v>
      </c>
      <c r="I80" s="18">
        <f>[9]Producto!AP79</f>
        <v>1</v>
      </c>
      <c r="J80" s="26">
        <f>[9]Producto!AQ79</f>
        <v>80</v>
      </c>
      <c r="K80" s="17">
        <f>[9]Producto!AR79</f>
        <v>0.1</v>
      </c>
      <c r="L80" s="18">
        <f>[9]Producto!AS79</f>
        <v>18</v>
      </c>
      <c r="M80" s="17">
        <f>[9]Producto!AT79</f>
        <v>0.73</v>
      </c>
      <c r="N80" s="25">
        <f>[9]Producto!AU79</f>
        <v>194.66666666666666</v>
      </c>
      <c r="O80" s="25">
        <f>[9]Producto!AV79</f>
        <v>266.66666666666669</v>
      </c>
      <c r="P80" s="24"/>
      <c r="Q80" s="24"/>
      <c r="R80" s="24"/>
      <c r="S80" s="23">
        <f>DimPlaneado[Turno A 
Horas Planeadas de Producción]*DimPlaneado[Cajas/Hora con eficiencia]</f>
        <v>0</v>
      </c>
      <c r="T80" s="23">
        <f>DimPlaneado[Turno B 
Horas Planeadas de Producción]*DimPlaneado[Cajas/Hora con eficiencia]</f>
        <v>0</v>
      </c>
      <c r="U80" s="23">
        <f>DimPlaneado[Turno C 
Horas Planeadas de Producción]*DimPlaneado[Cajas/Hora con eficiencia]</f>
        <v>0</v>
      </c>
      <c r="V80" s="23">
        <f>SUM(DimPlaneado[[#This Row],[Turno A 
Cajas]:[Turno C 
Cajas]])</f>
        <v>0</v>
      </c>
      <c r="W80" s="23"/>
      <c r="X80" s="23"/>
      <c r="Y80" s="23"/>
      <c r="AW80" s="97">
        <v>42927</v>
      </c>
      <c r="AX80" s="96" t="s">
        <v>43</v>
      </c>
      <c r="AY80" s="96" t="s">
        <v>10</v>
      </c>
      <c r="AZ80" s="96" t="s">
        <v>150</v>
      </c>
      <c r="BA80" s="98">
        <v>684.44444444444446</v>
      </c>
      <c r="BB80" s="99"/>
    </row>
    <row r="81" spans="1:54" hidden="1">
      <c r="A81" s="20">
        <f>[9]Producto!AE80</f>
        <v>84166516</v>
      </c>
      <c r="B81" s="21">
        <f>[9]Producto!AF80</f>
        <v>1</v>
      </c>
      <c r="C81" s="27" t="str">
        <f>CONCATENATE(DimPlaneado[Código SAP],"000",DimPlaneado[Versión])</f>
        <v>841665160001</v>
      </c>
      <c r="D81" s="19" t="str">
        <f>[9]Producto!AH80</f>
        <v>Extrusora</v>
      </c>
      <c r="E81" s="19" t="str">
        <f>[9]Producto!AJ80</f>
        <v>Extruído</v>
      </c>
      <c r="F81" s="19">
        <f>[9]Producto!AK80</f>
        <v>413</v>
      </c>
      <c r="G81" s="19" t="str">
        <f>[9]Producto!AN80</f>
        <v>PINGÜINO MAGNUM PINK FRAMBUESA 18X100ML</v>
      </c>
      <c r="H81" s="18">
        <f>[9]Producto!AO80</f>
        <v>80</v>
      </c>
      <c r="I81" s="18">
        <f>[9]Producto!AP80</f>
        <v>1</v>
      </c>
      <c r="J81" s="26">
        <f>[9]Producto!AQ80</f>
        <v>80</v>
      </c>
      <c r="K81" s="17">
        <f>[9]Producto!AR80</f>
        <v>0.1</v>
      </c>
      <c r="L81" s="18">
        <f>[9]Producto!AS80</f>
        <v>18</v>
      </c>
      <c r="M81" s="17">
        <f>[9]Producto!AT80</f>
        <v>0.73</v>
      </c>
      <c r="N81" s="25">
        <f>[9]Producto!AU80</f>
        <v>194.66666666666666</v>
      </c>
      <c r="O81" s="25">
        <f>[9]Producto!AV80</f>
        <v>266.66666666666669</v>
      </c>
      <c r="P81" s="24"/>
      <c r="Q81" s="24"/>
      <c r="R81" s="24"/>
      <c r="S81" s="23">
        <f>DimPlaneado[Turno A 
Horas Planeadas de Producción]*DimPlaneado[Cajas/Hora con eficiencia]</f>
        <v>0</v>
      </c>
      <c r="T81" s="23">
        <f>DimPlaneado[Turno B 
Horas Planeadas de Producción]*DimPlaneado[Cajas/Hora con eficiencia]</f>
        <v>0</v>
      </c>
      <c r="U81" s="23">
        <f>DimPlaneado[Turno C 
Horas Planeadas de Producción]*DimPlaneado[Cajas/Hora con eficiencia]</f>
        <v>0</v>
      </c>
      <c r="V81" s="23">
        <f>SUM(DimPlaneado[[#This Row],[Turno A 
Cajas]:[Turno C 
Cajas]])</f>
        <v>0</v>
      </c>
      <c r="W81" s="23"/>
      <c r="X81" s="23"/>
      <c r="Y81" s="23"/>
      <c r="AW81" s="97">
        <v>42927</v>
      </c>
      <c r="AX81" s="96" t="s">
        <v>43</v>
      </c>
      <c r="AY81" s="96" t="s">
        <v>7</v>
      </c>
      <c r="AZ81" s="96" t="s">
        <v>151</v>
      </c>
      <c r="BA81" s="98">
        <v>4320</v>
      </c>
      <c r="BB81" s="99"/>
    </row>
    <row r="82" spans="1:54" hidden="1">
      <c r="A82" s="20">
        <f>[9]Producto!AE81</f>
        <v>84167068</v>
      </c>
      <c r="B82" s="21">
        <f>[9]Producto!AF81</f>
        <v>1</v>
      </c>
      <c r="C82" s="27" t="str">
        <f>CONCATENATE(DimPlaneado[Código SAP],"000",DimPlaneado[Versión])</f>
        <v>841670680001</v>
      </c>
      <c r="D82" s="19" t="str">
        <f>[9]Producto!AH81</f>
        <v>Extrusora</v>
      </c>
      <c r="E82" s="19" t="str">
        <f>[9]Producto!AJ81</f>
        <v>Extruído</v>
      </c>
      <c r="F82" s="19">
        <f>[9]Producto!AK81</f>
        <v>413</v>
      </c>
      <c r="G82" s="19" t="str">
        <f>[9]Producto!AN81</f>
        <v>PINGÜINO PALETA MANICHO 24X80ML</v>
      </c>
      <c r="H82" s="18">
        <f>[9]Producto!AO81</f>
        <v>80</v>
      </c>
      <c r="I82" s="18">
        <f>[9]Producto!AP81</f>
        <v>1</v>
      </c>
      <c r="J82" s="26">
        <f>[9]Producto!AQ81</f>
        <v>80</v>
      </c>
      <c r="K82" s="17">
        <f>[9]Producto!AR81</f>
        <v>0.08</v>
      </c>
      <c r="L82" s="18">
        <f>[9]Producto!AS81</f>
        <v>24</v>
      </c>
      <c r="M82" s="17">
        <f>[9]Producto!AT81</f>
        <v>0.73</v>
      </c>
      <c r="N82" s="25">
        <f>[9]Producto!AU81</f>
        <v>146</v>
      </c>
      <c r="O82" s="25">
        <f>[9]Producto!AV81</f>
        <v>200</v>
      </c>
      <c r="P82" s="24"/>
      <c r="Q82" s="24"/>
      <c r="R82" s="24"/>
      <c r="S82" s="23">
        <f>DimPlaneado[Turno A 
Horas Planeadas de Producción]*DimPlaneado[Cajas/Hora con eficiencia]</f>
        <v>0</v>
      </c>
      <c r="T82" s="23">
        <f>DimPlaneado[Turno B 
Horas Planeadas de Producción]*DimPlaneado[Cajas/Hora con eficiencia]</f>
        <v>0</v>
      </c>
      <c r="U82" s="23">
        <f>DimPlaneado[Turno C 
Horas Planeadas de Producción]*DimPlaneado[Cajas/Hora con eficiencia]</f>
        <v>0</v>
      </c>
      <c r="V82" s="23">
        <f>SUM(DimPlaneado[[#This Row],[Turno A 
Cajas]:[Turno C 
Cajas]])</f>
        <v>0</v>
      </c>
      <c r="W82" s="23"/>
      <c r="X82" s="23"/>
      <c r="Y82" s="23"/>
      <c r="AW82" s="97">
        <v>42927</v>
      </c>
      <c r="AX82" s="96" t="s">
        <v>43</v>
      </c>
      <c r="AY82" s="96" t="s">
        <v>4</v>
      </c>
      <c r="AZ82" s="96" t="s">
        <v>175</v>
      </c>
      <c r="BA82" s="98">
        <v>836.39999999999986</v>
      </c>
      <c r="BB82" s="99"/>
    </row>
    <row r="83" spans="1:54" hidden="1">
      <c r="A83" s="20">
        <f>[9]Producto!AE82</f>
        <v>556573</v>
      </c>
      <c r="B83" s="21">
        <f>[9]Producto!AF82</f>
        <v>1</v>
      </c>
      <c r="C83" s="27" t="str">
        <f>CONCATENATE(DimPlaneado[Código SAP],"000",DimPlaneado[Versión])</f>
        <v>5565730001</v>
      </c>
      <c r="D83" s="19" t="str">
        <f>[9]Producto!AH82</f>
        <v>Extrusora</v>
      </c>
      <c r="E83" s="19" t="str">
        <f>[9]Producto!AJ82</f>
        <v>Extruído</v>
      </c>
      <c r="F83" s="19">
        <f>[9]Producto!AK82</f>
        <v>413</v>
      </c>
      <c r="G83" s="19" t="str">
        <f>[9]Producto!AN82</f>
        <v>PINGÜINO MAGNUM MENTA 18X100ML</v>
      </c>
      <c r="H83" s="18">
        <f>[9]Producto!AO82</f>
        <v>80</v>
      </c>
      <c r="I83" s="18">
        <f>[9]Producto!AP82</f>
        <v>1</v>
      </c>
      <c r="J83" s="26">
        <f>[9]Producto!AQ82</f>
        <v>80</v>
      </c>
      <c r="K83" s="17">
        <f>[9]Producto!AR82</f>
        <v>0.1</v>
      </c>
      <c r="L83" s="18">
        <f>[9]Producto!AS82</f>
        <v>18</v>
      </c>
      <c r="M83" s="17">
        <f>[9]Producto!AT82</f>
        <v>0.73</v>
      </c>
      <c r="N83" s="25">
        <f>[9]Producto!AU82</f>
        <v>194.66666666666666</v>
      </c>
      <c r="O83" s="25">
        <f>[9]Producto!AV82</f>
        <v>266.66666666666669</v>
      </c>
      <c r="P83" s="24"/>
      <c r="Q83" s="24"/>
      <c r="R83" s="24"/>
      <c r="S83" s="23">
        <f>DimPlaneado[Turno A 
Horas Planeadas de Producción]*DimPlaneado[Cajas/Hora con eficiencia]</f>
        <v>0</v>
      </c>
      <c r="T83" s="23">
        <f>DimPlaneado[Turno B 
Horas Planeadas de Producción]*DimPlaneado[Cajas/Hora con eficiencia]</f>
        <v>0</v>
      </c>
      <c r="U83" s="23">
        <f>DimPlaneado[Turno C 
Horas Planeadas de Producción]*DimPlaneado[Cajas/Hora con eficiencia]</f>
        <v>0</v>
      </c>
      <c r="V83" s="23">
        <f>SUM(DimPlaneado[[#This Row],[Turno A 
Cajas]:[Turno C 
Cajas]])</f>
        <v>0</v>
      </c>
      <c r="W83" s="23"/>
      <c r="X83" s="23"/>
      <c r="Y83" s="23"/>
      <c r="AW83" s="97">
        <v>42927</v>
      </c>
      <c r="AX83" s="96" t="s">
        <v>43</v>
      </c>
      <c r="AY83" s="96" t="s">
        <v>4</v>
      </c>
      <c r="AZ83" s="96" t="s">
        <v>176</v>
      </c>
      <c r="BA83" s="98">
        <v>278.79999999999995</v>
      </c>
      <c r="BB83" s="99"/>
    </row>
    <row r="84" spans="1:54" hidden="1">
      <c r="A84" s="20">
        <f>[9]Producto!AE83</f>
        <v>563422</v>
      </c>
      <c r="B84" s="21">
        <f>[9]Producto!AF83</f>
        <v>1</v>
      </c>
      <c r="C84" s="27" t="str">
        <f>CONCATENATE(DimPlaneado[Código SAP],"000",DimPlaneado[Versión])</f>
        <v>5634220001</v>
      </c>
      <c r="D84" s="19" t="str">
        <f>[9]Producto!AH83</f>
        <v>Extrusora</v>
      </c>
      <c r="E84" s="19" t="str">
        <f>[9]Producto!AJ83</f>
        <v>Extruído</v>
      </c>
      <c r="F84" s="19">
        <f>[9]Producto!AK83</f>
        <v>413</v>
      </c>
      <c r="G84" s="19" t="str">
        <f>[9]Producto!AN83</f>
        <v>PINGÜINO MAGNUM CHOC ALMEND 18X100ML</v>
      </c>
      <c r="H84" s="18">
        <f>[9]Producto!AO83</f>
        <v>80</v>
      </c>
      <c r="I84" s="18">
        <f>[9]Producto!AP83</f>
        <v>1</v>
      </c>
      <c r="J84" s="26">
        <f>[9]Producto!AQ83</f>
        <v>80</v>
      </c>
      <c r="K84" s="17">
        <f>[9]Producto!AR83</f>
        <v>0.1</v>
      </c>
      <c r="L84" s="18">
        <f>[9]Producto!AS83</f>
        <v>18</v>
      </c>
      <c r="M84" s="17">
        <f>[9]Producto!AT83</f>
        <v>0.73</v>
      </c>
      <c r="N84" s="25">
        <f>[9]Producto!AU83</f>
        <v>194.66666666666666</v>
      </c>
      <c r="O84" s="25">
        <f>[9]Producto!AV83</f>
        <v>266.66666666666669</v>
      </c>
      <c r="P84" s="24"/>
      <c r="Q84" s="24"/>
      <c r="R84" s="24"/>
      <c r="S84" s="23">
        <f>DimPlaneado[Turno A 
Horas Planeadas de Producción]*DimPlaneado[Cajas/Hora con eficiencia]</f>
        <v>0</v>
      </c>
      <c r="T84" s="23">
        <f>DimPlaneado[Turno B 
Horas Planeadas de Producción]*DimPlaneado[Cajas/Hora con eficiencia]</f>
        <v>0</v>
      </c>
      <c r="U84" s="23">
        <f>DimPlaneado[Turno C 
Horas Planeadas de Producción]*DimPlaneado[Cajas/Hora con eficiencia]</f>
        <v>0</v>
      </c>
      <c r="V84" s="23">
        <f>SUM(DimPlaneado[[#This Row],[Turno A 
Cajas]:[Turno C 
Cajas]])</f>
        <v>0</v>
      </c>
      <c r="W84" s="23"/>
      <c r="X84" s="23"/>
      <c r="Y84" s="23"/>
      <c r="AW84" s="97">
        <v>42927</v>
      </c>
      <c r="AX84" s="96" t="s">
        <v>43</v>
      </c>
      <c r="AY84" s="96" t="s">
        <v>8</v>
      </c>
      <c r="AZ84" s="96" t="s">
        <v>177</v>
      </c>
      <c r="BA84" s="98">
        <v>745.20000000000016</v>
      </c>
      <c r="BB84" s="99"/>
    </row>
    <row r="85" spans="1:54" hidden="1">
      <c r="A85" s="20">
        <f>[9]Producto!AE84</f>
        <v>586231</v>
      </c>
      <c r="B85" s="21">
        <f>[9]Producto!AF84</f>
        <v>1</v>
      </c>
      <c r="C85" s="27" t="str">
        <f>CONCATENATE(DimPlaneado[Código SAP],"000",DimPlaneado[Versión])</f>
        <v>5862310001</v>
      </c>
      <c r="D85" s="19" t="str">
        <f>[9]Producto!AH84</f>
        <v>Extrusora</v>
      </c>
      <c r="E85" s="19" t="str">
        <f>[9]Producto!AJ84</f>
        <v>Extruído</v>
      </c>
      <c r="F85" s="19">
        <f>[9]Producto!AK84</f>
        <v>413</v>
      </c>
      <c r="G85" s="19" t="str">
        <f>[9]Producto!AN84</f>
        <v>PINGÜINO MAGNUM BLANCO 18X100ML</v>
      </c>
      <c r="H85" s="18">
        <f>[9]Producto!AO84</f>
        <v>80</v>
      </c>
      <c r="I85" s="18">
        <f>[9]Producto!AP84</f>
        <v>1</v>
      </c>
      <c r="J85" s="26">
        <f>[9]Producto!AQ84</f>
        <v>80</v>
      </c>
      <c r="K85" s="17">
        <f>[9]Producto!AR84</f>
        <v>0.1</v>
      </c>
      <c r="L85" s="18">
        <f>[9]Producto!AS84</f>
        <v>18</v>
      </c>
      <c r="M85" s="17">
        <f>[9]Producto!AT84</f>
        <v>0.73</v>
      </c>
      <c r="N85" s="25">
        <f>[9]Producto!AU84</f>
        <v>194.66666666666666</v>
      </c>
      <c r="O85" s="25">
        <f>[9]Producto!AV84</f>
        <v>266.66666666666669</v>
      </c>
      <c r="P85" s="24"/>
      <c r="Q85" s="24"/>
      <c r="R85" s="24"/>
      <c r="S85" s="23">
        <f>DimPlaneado[Turno A 
Horas Planeadas de Producción]*DimPlaneado[Cajas/Hora con eficiencia]</f>
        <v>0</v>
      </c>
      <c r="T85" s="23">
        <f>DimPlaneado[Turno B 
Horas Planeadas de Producción]*DimPlaneado[Cajas/Hora con eficiencia]</f>
        <v>0</v>
      </c>
      <c r="U85" s="23">
        <f>DimPlaneado[Turno C 
Horas Planeadas de Producción]*DimPlaneado[Cajas/Hora con eficiencia]</f>
        <v>0</v>
      </c>
      <c r="V85" s="23">
        <f>SUM(DimPlaneado[[#This Row],[Turno A 
Cajas]:[Turno C 
Cajas]])</f>
        <v>0</v>
      </c>
      <c r="W85" s="23"/>
      <c r="X85" s="23"/>
      <c r="Y85" s="23"/>
      <c r="AW85" s="97">
        <v>42928</v>
      </c>
      <c r="AX85" s="96" t="s">
        <v>43</v>
      </c>
      <c r="AY85" s="96" t="s">
        <v>13</v>
      </c>
      <c r="AZ85" s="96" t="s">
        <v>25</v>
      </c>
      <c r="BA85" s="98">
        <v>849.92</v>
      </c>
      <c r="BB85" s="99" t="s">
        <v>184</v>
      </c>
    </row>
    <row r="86" spans="1:54" hidden="1">
      <c r="A86" s="20">
        <f>[9]Producto!AE85</f>
        <v>556580</v>
      </c>
      <c r="B86" s="21">
        <f>[9]Producto!AF85</f>
        <v>1</v>
      </c>
      <c r="C86" s="27" t="str">
        <f>CONCATENATE(DimPlaneado[Código SAP],"000",DimPlaneado[Versión])</f>
        <v>5565800001</v>
      </c>
      <c r="D86" s="19" t="str">
        <f>[9]Producto!AH85</f>
        <v>Extrusora</v>
      </c>
      <c r="E86" s="19" t="str">
        <f>[9]Producto!AJ85</f>
        <v>Extruído</v>
      </c>
      <c r="F86" s="19">
        <f>[9]Producto!AK85</f>
        <v>413</v>
      </c>
      <c r="G86" s="19" t="str">
        <f>[9]Producto!AN85</f>
        <v>PINGÜINO MAGNUM TRUFA 18X100ML</v>
      </c>
      <c r="H86" s="18">
        <f>[9]Producto!AO85</f>
        <v>80</v>
      </c>
      <c r="I86" s="18">
        <f>[9]Producto!AP85</f>
        <v>1</v>
      </c>
      <c r="J86" s="26">
        <f>[9]Producto!AQ85</f>
        <v>80</v>
      </c>
      <c r="K86" s="17">
        <f>[9]Producto!AR85</f>
        <v>0.1</v>
      </c>
      <c r="L86" s="18">
        <f>[9]Producto!AS85</f>
        <v>18</v>
      </c>
      <c r="M86" s="17">
        <f>[9]Producto!AT85</f>
        <v>0.73</v>
      </c>
      <c r="N86" s="25">
        <f>[9]Producto!AU85</f>
        <v>194.66666666666666</v>
      </c>
      <c r="O86" s="25">
        <f>[9]Producto!AV85</f>
        <v>266.66666666666669</v>
      </c>
      <c r="P86" s="24"/>
      <c r="Q86" s="24"/>
      <c r="R86" s="24"/>
      <c r="S86" s="23">
        <f>DimPlaneado[Turno A 
Horas Planeadas de Producción]*DimPlaneado[Cajas/Hora con eficiencia]</f>
        <v>0</v>
      </c>
      <c r="T86" s="23">
        <f>DimPlaneado[Turno B 
Horas Planeadas de Producción]*DimPlaneado[Cajas/Hora con eficiencia]</f>
        <v>0</v>
      </c>
      <c r="U86" s="23">
        <f>DimPlaneado[Turno C 
Horas Planeadas de Producción]*DimPlaneado[Cajas/Hora con eficiencia]</f>
        <v>0</v>
      </c>
      <c r="V86" s="23">
        <f>SUM(DimPlaneado[[#This Row],[Turno A 
Cajas]:[Turno C 
Cajas]])</f>
        <v>0</v>
      </c>
      <c r="W86" s="23"/>
      <c r="X86" s="23"/>
      <c r="Y86" s="23"/>
      <c r="AW86" s="97">
        <v>42928</v>
      </c>
      <c r="AX86" s="96" t="s">
        <v>43</v>
      </c>
      <c r="AY86" s="96" t="s">
        <v>12</v>
      </c>
      <c r="AZ86" s="96" t="s">
        <v>26</v>
      </c>
      <c r="BA86" s="98">
        <v>901.30909090909108</v>
      </c>
      <c r="BB86" s="99"/>
    </row>
    <row r="87" spans="1:54" hidden="1">
      <c r="A87" s="20">
        <f>[9]Producto!AE86</f>
        <v>186508</v>
      </c>
      <c r="B87" s="21">
        <f>[9]Producto!AF86</f>
        <v>1</v>
      </c>
      <c r="C87" s="27" t="str">
        <f>CONCATENATE(DimPlaneado[Código SAP],"000",DimPlaneado[Versión])</f>
        <v>1865080001</v>
      </c>
      <c r="D87" s="19" t="str">
        <f>[9]Producto!AH86</f>
        <v>Extrusora</v>
      </c>
      <c r="E87" s="19" t="str">
        <f>[9]Producto!AJ86</f>
        <v>Extruído</v>
      </c>
      <c r="F87" s="19">
        <f>[9]Producto!AK86</f>
        <v>413</v>
      </c>
      <c r="G87" s="19" t="str">
        <f>[9]Producto!AN86</f>
        <v>PINGÜINO MAGNUM ALMENDRAS 10X6X115ML</v>
      </c>
      <c r="H87" s="18">
        <f>[9]Producto!AO86</f>
        <v>80</v>
      </c>
      <c r="I87" s="18">
        <f>[9]Producto!AP86</f>
        <v>1</v>
      </c>
      <c r="J87" s="26">
        <f>[9]Producto!AQ86</f>
        <v>80</v>
      </c>
      <c r="K87" s="17">
        <f>[9]Producto!AR86</f>
        <v>0.115</v>
      </c>
      <c r="L87" s="18">
        <f>[9]Producto!AS86</f>
        <v>22</v>
      </c>
      <c r="M87" s="17">
        <f>[9]Producto!AT86</f>
        <v>0.73</v>
      </c>
      <c r="N87" s="25">
        <f>[9]Producto!AU86</f>
        <v>159.27272727272728</v>
      </c>
      <c r="O87" s="25">
        <f>[9]Producto!AV86</f>
        <v>218.18181818181819</v>
      </c>
      <c r="P87" s="24"/>
      <c r="Q87" s="24"/>
      <c r="R87" s="24"/>
      <c r="S87" s="23">
        <f>DimPlaneado[Turno A 
Horas Planeadas de Producción]*DimPlaneado[Cajas/Hora con eficiencia]</f>
        <v>0</v>
      </c>
      <c r="T87" s="23">
        <f>DimPlaneado[Turno B 
Horas Planeadas de Producción]*DimPlaneado[Cajas/Hora con eficiencia]</f>
        <v>0</v>
      </c>
      <c r="U87" s="23">
        <f>DimPlaneado[Turno C 
Horas Planeadas de Producción]*DimPlaneado[Cajas/Hora con eficiencia]</f>
        <v>0</v>
      </c>
      <c r="V87" s="23">
        <f>SUM(DimPlaneado[[#This Row],[Turno A 
Cajas]:[Turno C 
Cajas]])</f>
        <v>0</v>
      </c>
      <c r="W87" s="23"/>
      <c r="X87" s="23"/>
      <c r="Y87" s="23"/>
      <c r="AW87" s="97">
        <v>42928</v>
      </c>
      <c r="AX87" s="96" t="s">
        <v>43</v>
      </c>
      <c r="AY87" s="96" t="s">
        <v>11</v>
      </c>
      <c r="AZ87" s="96" t="s">
        <v>24</v>
      </c>
      <c r="BA87" s="98">
        <v>1315.2000000000003</v>
      </c>
      <c r="BB87" s="99" t="s">
        <v>183</v>
      </c>
    </row>
    <row r="88" spans="1:54" hidden="1">
      <c r="A88" s="14">
        <f>[9]Producto!AE87</f>
        <v>567340</v>
      </c>
      <c r="B88" s="16">
        <f>[9]Producto!AF87</f>
        <v>1</v>
      </c>
      <c r="C88" s="15" t="str">
        <f>CONCATENATE(DimPlaneado[Código SAP],"000",DimPlaneado[Versión])</f>
        <v>5673400001</v>
      </c>
      <c r="D88" s="13" t="str">
        <f>[9]Producto!AH87</f>
        <v>Extrusora</v>
      </c>
      <c r="E88" s="13" t="str">
        <f>[9]Producto!AJ87</f>
        <v>Extruído</v>
      </c>
      <c r="F88" s="13">
        <f>[9]Producto!AK87</f>
        <v>413</v>
      </c>
      <c r="G88" s="13" t="str">
        <f>[9]Producto!AN87</f>
        <v>PINGÜINO MAGNUM NAKED 20X81.2ML</v>
      </c>
      <c r="H88" s="11">
        <f>[9]Producto!AO87</f>
        <v>90</v>
      </c>
      <c r="I88" s="11">
        <f>[9]Producto!AP87</f>
        <v>1</v>
      </c>
      <c r="J88" s="12">
        <f>[9]Producto!AQ87</f>
        <v>90</v>
      </c>
      <c r="K88" s="10">
        <f>[9]Producto!AR87</f>
        <v>8.1199999999999994E-2</v>
      </c>
      <c r="L88" s="11">
        <f>[9]Producto!AS87</f>
        <v>20</v>
      </c>
      <c r="M88" s="10">
        <f>[9]Producto!AT87</f>
        <v>0.73</v>
      </c>
      <c r="N88" s="9">
        <f>[9]Producto!AU87</f>
        <v>197.1</v>
      </c>
      <c r="O88" s="9">
        <f>[9]Producto!AV87</f>
        <v>270</v>
      </c>
      <c r="P88" s="8"/>
      <c r="Q88" s="8"/>
      <c r="R88" s="8"/>
      <c r="S88" s="7">
        <f>DimPlaneado[Turno A 
Horas Planeadas de Producción]*DimPlaneado[Cajas/Hora con eficiencia]</f>
        <v>0</v>
      </c>
      <c r="T88" s="7">
        <f>DimPlaneado[Turno B 
Horas Planeadas de Producción]*DimPlaneado[Cajas/Hora con eficiencia]</f>
        <v>0</v>
      </c>
      <c r="U88" s="7">
        <f>DimPlaneado[Turno C 
Horas Planeadas de Producción]*DimPlaneado[Cajas/Hora con eficiencia]</f>
        <v>0</v>
      </c>
      <c r="V88" s="7">
        <f>SUM(DimPlaneado[[#This Row],[Turno A 
Cajas]:[Turno C 
Cajas]])</f>
        <v>0</v>
      </c>
      <c r="W88" s="7"/>
      <c r="X88" s="7"/>
      <c r="Y88" s="7"/>
      <c r="AW88" s="97">
        <v>42928</v>
      </c>
      <c r="AX88" s="96" t="s">
        <v>43</v>
      </c>
      <c r="AY88" s="96" t="s">
        <v>14</v>
      </c>
      <c r="AZ88" s="96" t="s">
        <v>174</v>
      </c>
      <c r="BA88" s="98">
        <v>1011.2</v>
      </c>
      <c r="BB88" s="99"/>
    </row>
    <row r="89" spans="1:54" hidden="1">
      <c r="A89" s="14">
        <f>[9]Producto!AE88</f>
        <v>84169388</v>
      </c>
      <c r="B89" s="16">
        <f>[9]Producto!AF88</f>
        <v>1</v>
      </c>
      <c r="C89" s="15" t="str">
        <f>CONCATENATE(DimPlaneado[Código SAP],"000",DimPlaneado[Versión])</f>
        <v>841693880001</v>
      </c>
      <c r="D89" s="13" t="str">
        <f>[9]Producto!AH88</f>
        <v>Extrusora</v>
      </c>
      <c r="E89" s="13" t="str">
        <f>[9]Producto!AJ88</f>
        <v>Extruído</v>
      </c>
      <c r="F89" s="13">
        <f>[9]Producto!AK88</f>
        <v>413</v>
      </c>
      <c r="G89" s="13" t="str">
        <f>[9]Producto!AN88</f>
        <v>PINGÜINO MAGNUM CLASICO 18X100ML</v>
      </c>
      <c r="H89" s="11">
        <f>[9]Producto!AO88</f>
        <v>80</v>
      </c>
      <c r="I89" s="11">
        <f>[9]Producto!AP88</f>
        <v>1</v>
      </c>
      <c r="J89" s="12">
        <f>[9]Producto!AQ88</f>
        <v>80</v>
      </c>
      <c r="K89" s="10">
        <f>[9]Producto!AR88</f>
        <v>0.1</v>
      </c>
      <c r="L89" s="11">
        <f>[9]Producto!AS88</f>
        <v>18</v>
      </c>
      <c r="M89" s="10">
        <f>[9]Producto!AT88</f>
        <v>0.73</v>
      </c>
      <c r="N89" s="9">
        <f>[9]Producto!AU88</f>
        <v>194.66666666666666</v>
      </c>
      <c r="O89" s="9">
        <f>[9]Producto!AV88</f>
        <v>266.66666666666669</v>
      </c>
      <c r="P89" s="8"/>
      <c r="Q89" s="8"/>
      <c r="R89" s="8"/>
      <c r="S89" s="7">
        <f>DimPlaneado[Turno A 
Horas Planeadas de Producción]*DimPlaneado[Cajas/Hora con eficiencia]</f>
        <v>0</v>
      </c>
      <c r="T89" s="7">
        <f>DimPlaneado[Turno B 
Horas Planeadas de Producción]*DimPlaneado[Cajas/Hora con eficiencia]</f>
        <v>0</v>
      </c>
      <c r="U89" s="7">
        <f>DimPlaneado[Turno C 
Horas Planeadas de Producción]*DimPlaneado[Cajas/Hora con eficiencia]</f>
        <v>0</v>
      </c>
      <c r="V89" s="7">
        <f>SUM(DimPlaneado[[#This Row],[Turno A 
Cajas]:[Turno C 
Cajas]])</f>
        <v>0</v>
      </c>
      <c r="W89" s="7"/>
      <c r="X89" s="7"/>
      <c r="Y89" s="7"/>
      <c r="AW89" s="97">
        <v>42928</v>
      </c>
      <c r="AX89" s="96" t="s">
        <v>43</v>
      </c>
      <c r="AY89" s="96" t="s">
        <v>9</v>
      </c>
      <c r="AZ89" s="96" t="s">
        <v>179</v>
      </c>
      <c r="BA89" s="98">
        <v>984</v>
      </c>
      <c r="BB89" s="99"/>
    </row>
    <row r="90" spans="1:54" hidden="1">
      <c r="A90" s="14">
        <f>[9]Producto!AE89</f>
        <v>84169389</v>
      </c>
      <c r="B90" s="21">
        <f>[9]Producto!AF89</f>
        <v>1</v>
      </c>
      <c r="C90" s="34" t="str">
        <f>CONCATENATE(DimPlaneado[Código SAP],"000",DimPlaneado[Versión])</f>
        <v>841693890001</v>
      </c>
      <c r="D90" s="13" t="str">
        <f>[9]Producto!AH89</f>
        <v>Extrusora</v>
      </c>
      <c r="E90" s="13" t="str">
        <f>[9]Producto!AJ89</f>
        <v>Extruído</v>
      </c>
      <c r="F90" s="205">
        <f>[9]Producto!AK89</f>
        <v>413</v>
      </c>
      <c r="G90" s="13" t="str">
        <f>[9]Producto!AN89</f>
        <v>PINGÜINO MAGNUM ALMENDRAS 18X100ML</v>
      </c>
      <c r="H90" s="11">
        <f>[9]Producto!AO89</f>
        <v>80</v>
      </c>
      <c r="I90" s="11">
        <f>[9]Producto!AP89</f>
        <v>1</v>
      </c>
      <c r="J90" s="12">
        <f>[9]Producto!AQ89</f>
        <v>80</v>
      </c>
      <c r="K90" s="10">
        <f>[9]Producto!AR89</f>
        <v>0.1</v>
      </c>
      <c r="L90" s="11">
        <f>[9]Producto!AS89</f>
        <v>18</v>
      </c>
      <c r="M90" s="10">
        <f>[9]Producto!AT89</f>
        <v>0.73</v>
      </c>
      <c r="N90" s="9">
        <f>[9]Producto!AU89</f>
        <v>194.66666666666666</v>
      </c>
      <c r="O90" s="9">
        <f>[9]Producto!AV89</f>
        <v>266.66666666666669</v>
      </c>
      <c r="P90" s="8"/>
      <c r="Q90" s="8"/>
      <c r="R90" s="8"/>
      <c r="S90" s="7">
        <f>DimPlaneado[Turno A 
Horas Planeadas de Producción]*DimPlaneado[Cajas/Hora con eficiencia]</f>
        <v>0</v>
      </c>
      <c r="T90" s="7">
        <f>DimPlaneado[Turno B 
Horas Planeadas de Producción]*DimPlaneado[Cajas/Hora con eficiencia]</f>
        <v>0</v>
      </c>
      <c r="U90" s="7">
        <f>DimPlaneado[Turno C 
Horas Planeadas de Producción]*DimPlaneado[Cajas/Hora con eficiencia]</f>
        <v>0</v>
      </c>
      <c r="V90" s="7">
        <f>SUM(DimPlaneado[[#This Row],[Turno A 
Cajas]:[Turno C 
Cajas]])</f>
        <v>0</v>
      </c>
      <c r="W90" s="7"/>
      <c r="X90" s="7"/>
      <c r="Y90" s="7"/>
      <c r="AW90" s="97">
        <v>42928</v>
      </c>
      <c r="AX90" s="96" t="s">
        <v>43</v>
      </c>
      <c r="AY90" s="96" t="s">
        <v>10</v>
      </c>
      <c r="AZ90" s="96" t="s">
        <v>150</v>
      </c>
      <c r="BA90" s="98">
        <v>684.44444444444446</v>
      </c>
      <c r="BB90" s="99"/>
    </row>
    <row r="91" spans="1:54" hidden="1">
      <c r="A91" s="20">
        <f>[9]Producto!AE90</f>
        <v>67169861</v>
      </c>
      <c r="B91" s="21">
        <f>[9]Producto!AF90</f>
        <v>1</v>
      </c>
      <c r="C91" s="27" t="str">
        <f>CONCATENATE(DimPlaneado[Código SAP],"000",DimPlaneado[Versión])</f>
        <v>671698610001</v>
      </c>
      <c r="D91" s="19" t="str">
        <f>[9]Producto!AH90</f>
        <v>Extrusora</v>
      </c>
      <c r="E91" s="19" t="str">
        <f>[9]Producto!AJ90</f>
        <v>Extruído</v>
      </c>
      <c r="F91" s="19">
        <f>[9]Producto!AK90</f>
        <v>413</v>
      </c>
      <c r="G91" s="19" t="str">
        <f>[9]Producto!AN90</f>
        <v>PINGÜINO WHITE ALMOND 18X100ML</v>
      </c>
      <c r="H91" s="18">
        <f>[9]Producto!AO90</f>
        <v>80</v>
      </c>
      <c r="I91" s="18">
        <f>[9]Producto!AP90</f>
        <v>1</v>
      </c>
      <c r="J91" s="26">
        <f>[9]Producto!AQ90</f>
        <v>80</v>
      </c>
      <c r="K91" s="17">
        <f>[9]Producto!AR90</f>
        <v>0.1</v>
      </c>
      <c r="L91" s="18">
        <f>[9]Producto!AS90</f>
        <v>18</v>
      </c>
      <c r="M91" s="17">
        <f>[9]Producto!AT90</f>
        <v>0.73</v>
      </c>
      <c r="N91" s="25">
        <f>[9]Producto!AU90</f>
        <v>194.66666666666666</v>
      </c>
      <c r="O91" s="25">
        <f>[9]Producto!AV90</f>
        <v>266.66666666666669</v>
      </c>
      <c r="P91" s="24"/>
      <c r="Q91" s="24"/>
      <c r="R91" s="24"/>
      <c r="S91" s="23">
        <f>DimPlaneado[Turno A 
Horas Planeadas de Producción]*DimPlaneado[Cajas/Hora con eficiencia]</f>
        <v>0</v>
      </c>
      <c r="T91" s="23">
        <f>DimPlaneado[Turno B 
Horas Planeadas de Producción]*DimPlaneado[Cajas/Hora con eficiencia]</f>
        <v>0</v>
      </c>
      <c r="U91" s="23">
        <f>DimPlaneado[Turno C 
Horas Planeadas de Producción]*DimPlaneado[Cajas/Hora con eficiencia]</f>
        <v>0</v>
      </c>
      <c r="V91" s="23">
        <f>SUM(DimPlaneado[[#This Row],[Turno A 
Cajas]:[Turno C 
Cajas]])</f>
        <v>0</v>
      </c>
      <c r="W91" s="23"/>
      <c r="X91" s="23"/>
      <c r="Y91" s="23"/>
      <c r="AW91" s="97">
        <v>42928</v>
      </c>
      <c r="AX91" s="96" t="s">
        <v>43</v>
      </c>
      <c r="AY91" s="96" t="s">
        <v>7</v>
      </c>
      <c r="AZ91" s="96" t="s">
        <v>180</v>
      </c>
      <c r="BA91" s="98">
        <v>511.2</v>
      </c>
      <c r="BB91" s="99" t="s">
        <v>185</v>
      </c>
    </row>
    <row r="92" spans="1:54" hidden="1">
      <c r="A92" s="20">
        <f>[9]Producto!AE91</f>
        <v>558300</v>
      </c>
      <c r="B92" s="21">
        <f>[9]Producto!AF91</f>
        <v>1</v>
      </c>
      <c r="C92" s="27" t="str">
        <f>CONCATENATE(DimPlaneado[Código SAP],"000",DimPlaneado[Versión])</f>
        <v>5583000001</v>
      </c>
      <c r="D92" s="19" t="str">
        <f>[9]Producto!AH91</f>
        <v>Polocup</v>
      </c>
      <c r="E92" s="19" t="str">
        <f>[9]Producto!AJ91</f>
        <v>Cones</v>
      </c>
      <c r="F92" s="19">
        <f>[9]Producto!AK91</f>
        <v>414</v>
      </c>
      <c r="G92" s="19" t="str">
        <f>[9]Producto!AN91</f>
        <v>PINGUINO CORNETTO CHOC MIX VAIN 22X120ML</v>
      </c>
      <c r="H92" s="18">
        <f>[9]Producto!AO91</f>
        <v>45</v>
      </c>
      <c r="I92" s="18">
        <f>[9]Producto!AP91</f>
        <v>2</v>
      </c>
      <c r="J92" s="26">
        <f>[9]Producto!AQ91</f>
        <v>90</v>
      </c>
      <c r="K92" s="17">
        <f>[9]Producto!AR91</f>
        <v>0.12</v>
      </c>
      <c r="L92" s="18">
        <f>[9]Producto!AS91</f>
        <v>22</v>
      </c>
      <c r="M92" s="17">
        <f>[9]Producto!AT91</f>
        <v>0.73499999999999999</v>
      </c>
      <c r="N92" s="25">
        <f>[9]Producto!AU91</f>
        <v>180.40909090909091</v>
      </c>
      <c r="O92" s="25">
        <f>[9]Producto!AV91</f>
        <v>245.45454545454547</v>
      </c>
      <c r="P92" s="24"/>
      <c r="Q92" s="24"/>
      <c r="R92" s="24"/>
      <c r="S92" s="23">
        <f>DimPlaneado[Turno A 
Horas Planeadas de Producción]*DimPlaneado[Cajas/Hora con eficiencia]</f>
        <v>0</v>
      </c>
      <c r="T92" s="23">
        <f>DimPlaneado[Turno B 
Horas Planeadas de Producción]*DimPlaneado[Cajas/Hora con eficiencia]</f>
        <v>0</v>
      </c>
      <c r="U92" s="23">
        <f>DimPlaneado[Turno C 
Horas Planeadas de Producción]*DimPlaneado[Cajas/Hora con eficiencia]</f>
        <v>0</v>
      </c>
      <c r="V92" s="23">
        <f>SUM(DimPlaneado[[#This Row],[Turno A 
Cajas]:[Turno C 
Cajas]])</f>
        <v>0</v>
      </c>
      <c r="W92" s="23"/>
      <c r="X92" s="23"/>
      <c r="Y92" s="23"/>
      <c r="AW92" s="97">
        <v>42928</v>
      </c>
      <c r="AX92" s="96" t="s">
        <v>43</v>
      </c>
      <c r="AY92" s="96" t="s">
        <v>7</v>
      </c>
      <c r="AZ92" s="96" t="s">
        <v>181</v>
      </c>
      <c r="BA92" s="98">
        <v>5793.5999999999995</v>
      </c>
      <c r="BB92" s="99"/>
    </row>
    <row r="93" spans="1:54" hidden="1">
      <c r="A93" s="20">
        <f>[9]Producto!AE92</f>
        <v>84163250</v>
      </c>
      <c r="B93" s="21">
        <f>[9]Producto!AF92</f>
        <v>1</v>
      </c>
      <c r="C93" s="27" t="str">
        <f>CONCATENATE(DimPlaneado[Código SAP],"000",DimPlaneado[Versión])</f>
        <v>841632500001</v>
      </c>
      <c r="D93" s="19" t="str">
        <f>[9]Producto!AH92</f>
        <v>Polocup</v>
      </c>
      <c r="E93" s="19" t="str">
        <f>[9]Producto!AJ92</f>
        <v>Cones</v>
      </c>
      <c r="F93" s="19">
        <f>[9]Producto!AK92</f>
        <v>414</v>
      </c>
      <c r="G93" s="19" t="str">
        <f>[9]Producto!AN92</f>
        <v>PINGUINO CORNETTO CHOC MIX VAIN 22X110ML</v>
      </c>
      <c r="H93" s="18">
        <f>[9]Producto!AO92</f>
        <v>45</v>
      </c>
      <c r="I93" s="18">
        <f>[9]Producto!AP92</f>
        <v>2</v>
      </c>
      <c r="J93" s="26">
        <f>[9]Producto!AQ92</f>
        <v>90</v>
      </c>
      <c r="K93" s="17">
        <f>[9]Producto!AR92</f>
        <v>0.11</v>
      </c>
      <c r="L93" s="18">
        <f>[9]Producto!AS92</f>
        <v>22</v>
      </c>
      <c r="M93" s="17">
        <f>[9]Producto!AT92</f>
        <v>0.73499999999999999</v>
      </c>
      <c r="N93" s="25">
        <f>[9]Producto!AU92</f>
        <v>180.40909090909091</v>
      </c>
      <c r="O93" s="25">
        <f>[9]Producto!AV92</f>
        <v>245.45454545454547</v>
      </c>
      <c r="P93" s="24"/>
      <c r="Q93" s="24"/>
      <c r="R93" s="24"/>
      <c r="S93" s="23">
        <f>DimPlaneado[Turno A 
Horas Planeadas de Producción]*DimPlaneado[Cajas/Hora con eficiencia]</f>
        <v>0</v>
      </c>
      <c r="T93" s="23">
        <f>DimPlaneado[Turno B 
Horas Planeadas de Producción]*DimPlaneado[Cajas/Hora con eficiencia]</f>
        <v>0</v>
      </c>
      <c r="U93" s="23">
        <f>DimPlaneado[Turno C 
Horas Planeadas de Producción]*DimPlaneado[Cajas/Hora con eficiencia]</f>
        <v>0</v>
      </c>
      <c r="V93" s="23">
        <f>SUM(DimPlaneado[[#This Row],[Turno A 
Cajas]:[Turno C 
Cajas]])</f>
        <v>0</v>
      </c>
      <c r="W93" s="23"/>
      <c r="X93" s="23"/>
      <c r="Y93" s="23"/>
      <c r="AW93" s="97">
        <v>42928</v>
      </c>
      <c r="AX93" s="96" t="s">
        <v>43</v>
      </c>
      <c r="AY93" s="96" t="s">
        <v>4</v>
      </c>
      <c r="AZ93" s="96" t="s">
        <v>157</v>
      </c>
      <c r="BA93" s="98">
        <v>984</v>
      </c>
      <c r="BB93" s="99"/>
    </row>
    <row r="94" spans="1:54" hidden="1">
      <c r="A94" s="20">
        <f>[9]Producto!AE93</f>
        <v>558296</v>
      </c>
      <c r="B94" s="21">
        <f>[9]Producto!AF93</f>
        <v>1</v>
      </c>
      <c r="C94" s="27" t="str">
        <f>CONCATENATE(DimPlaneado[Código SAP],"000",DimPlaneado[Versión])</f>
        <v>5582960001</v>
      </c>
      <c r="D94" s="19" t="str">
        <f>[9]Producto!AH93</f>
        <v>Polocup</v>
      </c>
      <c r="E94" s="19" t="str">
        <f>[9]Producto!AJ93</f>
        <v>Cones</v>
      </c>
      <c r="F94" s="19">
        <f>[9]Producto!AK93</f>
        <v>414</v>
      </c>
      <c r="G94" s="19" t="str">
        <f>[9]Producto!AN93</f>
        <v>PINGUINO CORNETTO CLASICO 22X120ML</v>
      </c>
      <c r="H94" s="18">
        <f>[9]Producto!AO93</f>
        <v>45</v>
      </c>
      <c r="I94" s="18">
        <f>[9]Producto!AP93</f>
        <v>2</v>
      </c>
      <c r="J94" s="26">
        <f>[9]Producto!AQ93</f>
        <v>90</v>
      </c>
      <c r="K94" s="17">
        <f>[9]Producto!AR93</f>
        <v>0.12</v>
      </c>
      <c r="L94" s="18">
        <f>[9]Producto!AS93</f>
        <v>22</v>
      </c>
      <c r="M94" s="17">
        <f>[9]Producto!AT93</f>
        <v>0.5</v>
      </c>
      <c r="N94" s="25">
        <f>[9]Producto!AU93</f>
        <v>122.72727272727273</v>
      </c>
      <c r="O94" s="25">
        <f>[9]Producto!AV93</f>
        <v>245.45454545454547</v>
      </c>
      <c r="P94" s="24"/>
      <c r="Q94" s="24"/>
      <c r="R94" s="24"/>
      <c r="S94" s="23">
        <f>DimPlaneado[Turno A 
Horas Planeadas de Producción]*DimPlaneado[Cajas/Hora con eficiencia]</f>
        <v>0</v>
      </c>
      <c r="T94" s="23">
        <f>DimPlaneado[Turno B 
Horas Planeadas de Producción]*DimPlaneado[Cajas/Hora con eficiencia]</f>
        <v>0</v>
      </c>
      <c r="U94" s="23">
        <f>DimPlaneado[Turno C 
Horas Planeadas de Producción]*DimPlaneado[Cajas/Hora con eficiencia]</f>
        <v>0</v>
      </c>
      <c r="V94" s="23">
        <f>SUM(DimPlaneado[[#This Row],[Turno A 
Cajas]:[Turno C 
Cajas]])</f>
        <v>0</v>
      </c>
      <c r="W94" s="23"/>
      <c r="X94" s="23"/>
      <c r="Y94" s="23"/>
      <c r="AW94" s="97">
        <v>42928</v>
      </c>
      <c r="AX94" s="96" t="s">
        <v>43</v>
      </c>
      <c r="AY94" s="96" t="s">
        <v>8</v>
      </c>
      <c r="AZ94" s="96" t="s">
        <v>177</v>
      </c>
      <c r="BA94" s="98">
        <v>279.45000000000005</v>
      </c>
      <c r="BB94" s="99"/>
    </row>
    <row r="95" spans="1:54" hidden="1">
      <c r="A95" s="20">
        <f>[9]Producto!AE94</f>
        <v>84159908</v>
      </c>
      <c r="B95" s="21">
        <f>[9]Producto!AF94</f>
        <v>1</v>
      </c>
      <c r="C95" s="27" t="str">
        <f>CONCATENATE(DimPlaneado[Código SAP],"000",DimPlaneado[Versión])</f>
        <v>841599080001</v>
      </c>
      <c r="D95" s="19" t="str">
        <f>[9]Producto!AH94</f>
        <v>Polocup</v>
      </c>
      <c r="E95" s="19" t="str">
        <f>[9]Producto!AJ94</f>
        <v>Cones</v>
      </c>
      <c r="F95" s="19">
        <f>[9]Producto!AK94</f>
        <v>414</v>
      </c>
      <c r="G95" s="19" t="str">
        <f>[9]Producto!AN94</f>
        <v>PINGUINO CORNETTO FRESA 22X120ML</v>
      </c>
      <c r="H95" s="18">
        <f>[9]Producto!AO94</f>
        <v>45</v>
      </c>
      <c r="I95" s="18">
        <f>[9]Producto!AP94</f>
        <v>2</v>
      </c>
      <c r="J95" s="26">
        <f>[9]Producto!AQ94</f>
        <v>90</v>
      </c>
      <c r="K95" s="17">
        <f>[9]Producto!AR94</f>
        <v>0.12</v>
      </c>
      <c r="L95" s="18">
        <f>[9]Producto!AS94</f>
        <v>22</v>
      </c>
      <c r="M95" s="17">
        <f>[9]Producto!AT94</f>
        <v>0.5</v>
      </c>
      <c r="N95" s="25">
        <f>[9]Producto!AU94</f>
        <v>122.72727272727273</v>
      </c>
      <c r="O95" s="25">
        <f>[9]Producto!AV94</f>
        <v>245.45454545454547</v>
      </c>
      <c r="P95" s="24"/>
      <c r="Q95" s="24"/>
      <c r="R95" s="24"/>
      <c r="S95" s="23">
        <f>DimPlaneado[Turno A 
Horas Planeadas de Producción]*DimPlaneado[Cajas/Hora con eficiencia]</f>
        <v>0</v>
      </c>
      <c r="T95" s="23">
        <f>DimPlaneado[Turno B 
Horas Planeadas de Producción]*DimPlaneado[Cajas/Hora con eficiencia]</f>
        <v>0</v>
      </c>
      <c r="U95" s="23">
        <f>DimPlaneado[Turno C 
Horas Planeadas de Producción]*DimPlaneado[Cajas/Hora con eficiencia]</f>
        <v>0</v>
      </c>
      <c r="V95" s="23">
        <f>SUM(DimPlaneado[[#This Row],[Turno A 
Cajas]:[Turno C 
Cajas]])</f>
        <v>0</v>
      </c>
      <c r="W95" s="23"/>
      <c r="X95" s="23"/>
      <c r="Y95" s="23"/>
      <c r="AW95" s="97">
        <v>42928</v>
      </c>
      <c r="AX95" s="96" t="s">
        <v>43</v>
      </c>
      <c r="AY95" s="96" t="s">
        <v>8</v>
      </c>
      <c r="AZ95" s="96" t="s">
        <v>182</v>
      </c>
      <c r="BA95" s="98">
        <v>425.25000000000006</v>
      </c>
      <c r="BB95" s="99"/>
    </row>
    <row r="96" spans="1:54" hidden="1">
      <c r="A96" s="20">
        <f>[9]Producto!AE95</f>
        <v>84163249</v>
      </c>
      <c r="B96" s="21">
        <f>[9]Producto!AF95</f>
        <v>1</v>
      </c>
      <c r="C96" s="27" t="str">
        <f>CONCATENATE(DimPlaneado[Código SAP],"000",DimPlaneado[Versión])</f>
        <v>841632490001</v>
      </c>
      <c r="D96" s="19" t="str">
        <f>[9]Producto!AH95</f>
        <v>Polocup</v>
      </c>
      <c r="E96" s="19" t="str">
        <f>[9]Producto!AJ95</f>
        <v>Cones</v>
      </c>
      <c r="F96" s="19">
        <f>[9]Producto!AK95</f>
        <v>414</v>
      </c>
      <c r="G96" s="19" t="str">
        <f>[9]Producto!AN95</f>
        <v>PINGUINO CORNETTO FRESA 22X110ML</v>
      </c>
      <c r="H96" s="18">
        <f>[9]Producto!AO95</f>
        <v>45</v>
      </c>
      <c r="I96" s="18">
        <f>[9]Producto!AP95</f>
        <v>2</v>
      </c>
      <c r="J96" s="26">
        <f>[9]Producto!AQ95</f>
        <v>90</v>
      </c>
      <c r="K96" s="17">
        <f>[9]Producto!AR95</f>
        <v>0.11</v>
      </c>
      <c r="L96" s="18">
        <f>[9]Producto!AS95</f>
        <v>22</v>
      </c>
      <c r="M96" s="17">
        <f>[9]Producto!AT95</f>
        <v>0.73499999999999999</v>
      </c>
      <c r="N96" s="25">
        <f>[9]Producto!AU95</f>
        <v>180.40909090909091</v>
      </c>
      <c r="O96" s="25">
        <f>[9]Producto!AV95</f>
        <v>245.45454545454547</v>
      </c>
      <c r="P96" s="24"/>
      <c r="Q96" s="24"/>
      <c r="R96" s="24"/>
      <c r="S96" s="23">
        <f>DimPlaneado[Turno A 
Horas Planeadas de Producción]*DimPlaneado[Cajas/Hora con eficiencia]</f>
        <v>0</v>
      </c>
      <c r="T96" s="23">
        <f>DimPlaneado[Turno B 
Horas Planeadas de Producción]*DimPlaneado[Cajas/Hora con eficiencia]</f>
        <v>0</v>
      </c>
      <c r="U96" s="23">
        <f>DimPlaneado[Turno C 
Horas Planeadas de Producción]*DimPlaneado[Cajas/Hora con eficiencia]</f>
        <v>0</v>
      </c>
      <c r="V96" s="23">
        <f>SUM(DimPlaneado[[#This Row],[Turno A 
Cajas]:[Turno C 
Cajas]])</f>
        <v>0</v>
      </c>
      <c r="W96" s="23"/>
      <c r="X96" s="23"/>
      <c r="Y96" s="23"/>
      <c r="AW96" s="97">
        <v>42928</v>
      </c>
      <c r="AX96" s="96" t="s">
        <v>41</v>
      </c>
      <c r="AY96" s="96" t="s">
        <v>13</v>
      </c>
      <c r="AZ96" s="96" t="s">
        <v>25</v>
      </c>
      <c r="BA96" s="98">
        <v>512</v>
      </c>
      <c r="BB96" s="99" t="s">
        <v>161</v>
      </c>
    </row>
    <row r="97" spans="1:54" hidden="1">
      <c r="A97" s="20">
        <f>[9]Producto!AE96</f>
        <v>84163301</v>
      </c>
      <c r="B97" s="21">
        <f>[9]Producto!AF96</f>
        <v>1</v>
      </c>
      <c r="C97" s="27" t="str">
        <f>CONCATENATE(DimPlaneado[Código SAP],"000",DimPlaneado[Versión])</f>
        <v>841633010001</v>
      </c>
      <c r="D97" s="19" t="str">
        <f>[9]Producto!AH96</f>
        <v>Polocup</v>
      </c>
      <c r="E97" s="19" t="str">
        <f>[9]Producto!AJ96</f>
        <v>Cones</v>
      </c>
      <c r="F97" s="19">
        <f>[9]Producto!AK96</f>
        <v>414</v>
      </c>
      <c r="G97" s="19" t="str">
        <f>[9]Producto!AN96</f>
        <v>PINGUINO CORNETTO CLASICO VAIN 22X110ML</v>
      </c>
      <c r="H97" s="18">
        <f>[9]Producto!AO96</f>
        <v>45</v>
      </c>
      <c r="I97" s="18">
        <f>[9]Producto!AP96</f>
        <v>2</v>
      </c>
      <c r="J97" s="26">
        <f>[9]Producto!AQ96</f>
        <v>90</v>
      </c>
      <c r="K97" s="17">
        <f>[9]Producto!AR96</f>
        <v>0.11</v>
      </c>
      <c r="L97" s="18">
        <f>[9]Producto!AS96</f>
        <v>22</v>
      </c>
      <c r="M97" s="17">
        <f>[9]Producto!AT96</f>
        <v>0.73499999999999999</v>
      </c>
      <c r="N97" s="25">
        <f>[9]Producto!AU96</f>
        <v>180.40909090909091</v>
      </c>
      <c r="O97" s="25">
        <f>[9]Producto!AV96</f>
        <v>245.45454545454547</v>
      </c>
      <c r="P97" s="24"/>
      <c r="Q97" s="24"/>
      <c r="R97" s="24"/>
      <c r="S97" s="23">
        <f>DimPlaneado[Turno A 
Horas Planeadas de Producción]*DimPlaneado[Cajas/Hora con eficiencia]</f>
        <v>0</v>
      </c>
      <c r="T97" s="23">
        <f>DimPlaneado[Turno B 
Horas Planeadas de Producción]*DimPlaneado[Cajas/Hora con eficiencia]</f>
        <v>0</v>
      </c>
      <c r="U97" s="23">
        <f>DimPlaneado[Turno C 
Horas Planeadas de Producción]*DimPlaneado[Cajas/Hora con eficiencia]</f>
        <v>0</v>
      </c>
      <c r="V97" s="23">
        <f>SUM(DimPlaneado[[#This Row],[Turno A 
Cajas]:[Turno C 
Cajas]])</f>
        <v>0</v>
      </c>
      <c r="W97" s="23"/>
      <c r="X97" s="23"/>
      <c r="Y97" s="23"/>
      <c r="AW97" s="97">
        <v>42928</v>
      </c>
      <c r="AX97" s="96" t="s">
        <v>40</v>
      </c>
      <c r="AY97" s="96" t="s">
        <v>13</v>
      </c>
      <c r="AZ97" s="96" t="s">
        <v>25</v>
      </c>
      <c r="BA97" s="98">
        <v>512</v>
      </c>
      <c r="BB97" s="99" t="s">
        <v>125</v>
      </c>
    </row>
    <row r="98" spans="1:54" hidden="1">
      <c r="A98" s="14">
        <f>[9]Producto!AE97</f>
        <v>84163248</v>
      </c>
      <c r="B98" s="16">
        <f>[9]Producto!AF97</f>
        <v>1</v>
      </c>
      <c r="C98" s="15" t="str">
        <f>CONCATENATE(DimPlaneado[Código SAP],"000",DimPlaneado[Versión])</f>
        <v>841632480001</v>
      </c>
      <c r="D98" s="13" t="str">
        <f>[9]Producto!AH97</f>
        <v>Polocup</v>
      </c>
      <c r="E98" s="13" t="str">
        <f>[9]Producto!AJ97</f>
        <v>Cups</v>
      </c>
      <c r="F98" s="13">
        <f>[9]Producto!AK97</f>
        <v>414</v>
      </c>
      <c r="G98" s="13" t="str">
        <f>[9]Producto!AN97</f>
        <v>PINGUINO VASITO VAINILLA 40X100ML</v>
      </c>
      <c r="H98" s="11">
        <f>[9]Producto!AO97</f>
        <v>50</v>
      </c>
      <c r="I98" s="11">
        <f>[9]Producto!AP97</f>
        <v>2</v>
      </c>
      <c r="J98" s="12">
        <f>[9]Producto!AQ97</f>
        <v>100</v>
      </c>
      <c r="K98" s="10">
        <f>[9]Producto!AR97</f>
        <v>0.1</v>
      </c>
      <c r="L98" s="11">
        <f>[9]Producto!AS97</f>
        <v>40</v>
      </c>
      <c r="M98" s="10">
        <f>[9]Producto!AT97</f>
        <v>0.82</v>
      </c>
      <c r="N98" s="9">
        <f>[9]Producto!AU97</f>
        <v>123</v>
      </c>
      <c r="O98" s="9">
        <f>[9]Producto!AV97</f>
        <v>150</v>
      </c>
      <c r="P98" s="8"/>
      <c r="Q98" s="8"/>
      <c r="R98" s="8"/>
      <c r="S98" s="7">
        <f>DimPlaneado[Turno A 
Horas Planeadas de Producción]*DimPlaneado[Cajas/Hora con eficiencia]</f>
        <v>0</v>
      </c>
      <c r="T98" s="7">
        <f>DimPlaneado[Turno B 
Horas Planeadas de Producción]*DimPlaneado[Cajas/Hora con eficiencia]</f>
        <v>0</v>
      </c>
      <c r="U98" s="7">
        <f>DimPlaneado[Turno C 
Horas Planeadas de Producción]*DimPlaneado[Cajas/Hora con eficiencia]</f>
        <v>0</v>
      </c>
      <c r="V98" s="7">
        <f>SUM(DimPlaneado[[#This Row],[Turno A 
Cajas]:[Turno C 
Cajas]])</f>
        <v>0</v>
      </c>
      <c r="W98" s="7"/>
      <c r="X98" s="7"/>
      <c r="Y98" s="7"/>
      <c r="AW98" s="97">
        <v>42928</v>
      </c>
      <c r="AX98" s="96" t="s">
        <v>41</v>
      </c>
      <c r="AY98" s="96" t="s">
        <v>12</v>
      </c>
      <c r="AZ98" s="96" t="s">
        <v>26</v>
      </c>
      <c r="BA98" s="98">
        <v>901.30909090909108</v>
      </c>
      <c r="BB98" s="99" t="s">
        <v>187</v>
      </c>
    </row>
    <row r="99" spans="1:54" hidden="1">
      <c r="A99" s="14">
        <f>[9]Producto!AE98</f>
        <v>84163246</v>
      </c>
      <c r="B99" s="16">
        <f>[9]Producto!AF98</f>
        <v>1</v>
      </c>
      <c r="C99" s="15" t="str">
        <f>CONCATENATE(DimPlaneado[Código SAP],"000",DimPlaneado[Versión])</f>
        <v>841632460001</v>
      </c>
      <c r="D99" s="13" t="str">
        <f>[9]Producto!AH98</f>
        <v>Polocup</v>
      </c>
      <c r="E99" s="13" t="str">
        <f>[9]Producto!AJ98</f>
        <v>Cups</v>
      </c>
      <c r="F99" s="13">
        <f>[9]Producto!AK98</f>
        <v>414</v>
      </c>
      <c r="G99" s="13" t="str">
        <f>[9]Producto!AN98</f>
        <v>PINGUINO VASITO CHOCOLATE 40X100ML</v>
      </c>
      <c r="H99" s="11">
        <f>[9]Producto!AO98</f>
        <v>50</v>
      </c>
      <c r="I99" s="11">
        <f>[9]Producto!AP98</f>
        <v>2</v>
      </c>
      <c r="J99" s="12">
        <f>[9]Producto!AQ98</f>
        <v>100</v>
      </c>
      <c r="K99" s="10">
        <f>[9]Producto!AR98</f>
        <v>0.1</v>
      </c>
      <c r="L99" s="11">
        <f>[9]Producto!AS98</f>
        <v>40</v>
      </c>
      <c r="M99" s="10">
        <f>[9]Producto!AT98</f>
        <v>0.82</v>
      </c>
      <c r="N99" s="9">
        <f>[9]Producto!AU98</f>
        <v>123</v>
      </c>
      <c r="O99" s="9">
        <f>[9]Producto!AV98</f>
        <v>150</v>
      </c>
      <c r="P99" s="8"/>
      <c r="Q99" s="8"/>
      <c r="R99" s="8"/>
      <c r="S99" s="7">
        <f>DimPlaneado[Turno A 
Horas Planeadas de Producción]*DimPlaneado[Cajas/Hora con eficiencia]</f>
        <v>0</v>
      </c>
      <c r="T99" s="7">
        <f>DimPlaneado[Turno B 
Horas Planeadas de Producción]*DimPlaneado[Cajas/Hora con eficiencia]</f>
        <v>0</v>
      </c>
      <c r="U99" s="7">
        <f>DimPlaneado[Turno C 
Horas Planeadas de Producción]*DimPlaneado[Cajas/Hora con eficiencia]</f>
        <v>0</v>
      </c>
      <c r="V99" s="7">
        <f>SUM(DimPlaneado[[#This Row],[Turno A 
Cajas]:[Turno C 
Cajas]])</f>
        <v>0</v>
      </c>
      <c r="W99" s="7"/>
      <c r="X99" s="7"/>
      <c r="Y99" s="7"/>
      <c r="AW99" s="97">
        <v>42928</v>
      </c>
      <c r="AX99" s="96" t="s">
        <v>40</v>
      </c>
      <c r="AY99" s="96" t="s">
        <v>12</v>
      </c>
      <c r="AZ99" s="96" t="s">
        <v>26</v>
      </c>
      <c r="BA99" s="98">
        <v>901.30909090909108</v>
      </c>
      <c r="BB99" s="99" t="s">
        <v>161</v>
      </c>
    </row>
    <row r="100" spans="1:54" hidden="1">
      <c r="A100" s="20">
        <f>[9]Producto!AE99</f>
        <v>84163247</v>
      </c>
      <c r="B100" s="21">
        <f>[9]Producto!AF99</f>
        <v>1</v>
      </c>
      <c r="C100" s="27" t="str">
        <f>CONCATENATE(DimPlaneado[Código SAP],"000",DimPlaneado[Versión])</f>
        <v>841632470001</v>
      </c>
      <c r="D100" s="19" t="str">
        <f>[9]Producto!AH99</f>
        <v>Polocup</v>
      </c>
      <c r="E100" s="19" t="str">
        <f>[9]Producto!AJ99</f>
        <v>Cups</v>
      </c>
      <c r="F100" s="19">
        <f>[9]Producto!AK99</f>
        <v>414</v>
      </c>
      <c r="G100" s="19" t="str">
        <f>[9]Producto!AN99</f>
        <v>PINGUINO VASITO FRUTILLA 40X100ML</v>
      </c>
      <c r="H100" s="18">
        <f>[9]Producto!AO99</f>
        <v>50</v>
      </c>
      <c r="I100" s="18">
        <f>[9]Producto!AP99</f>
        <v>2</v>
      </c>
      <c r="J100" s="26">
        <f>[9]Producto!AQ99</f>
        <v>100</v>
      </c>
      <c r="K100" s="17">
        <f>[9]Producto!AR99</f>
        <v>0.1</v>
      </c>
      <c r="L100" s="18">
        <f>[9]Producto!AS99</f>
        <v>40</v>
      </c>
      <c r="M100" s="17">
        <f>[9]Producto!AT99</f>
        <v>0.82</v>
      </c>
      <c r="N100" s="25">
        <f>[9]Producto!AU99</f>
        <v>123</v>
      </c>
      <c r="O100" s="25">
        <f>[9]Producto!AV99</f>
        <v>150</v>
      </c>
      <c r="P100" s="24"/>
      <c r="Q100" s="24"/>
      <c r="R100" s="24"/>
      <c r="S100" s="23">
        <f>DimPlaneado[Turno A 
Horas Planeadas de Producción]*DimPlaneado[Cajas/Hora con eficiencia]</f>
        <v>0</v>
      </c>
      <c r="T100" s="23">
        <f>DimPlaneado[Turno B 
Horas Planeadas de Producción]*DimPlaneado[Cajas/Hora con eficiencia]</f>
        <v>0</v>
      </c>
      <c r="U100" s="23">
        <f>DimPlaneado[Turno C 
Horas Planeadas de Producción]*DimPlaneado[Cajas/Hora con eficiencia]</f>
        <v>0</v>
      </c>
      <c r="V100" s="23">
        <f>SUM(DimPlaneado[[#This Row],[Turno A 
Cajas]:[Turno C 
Cajas]])</f>
        <v>0</v>
      </c>
      <c r="W100" s="23"/>
      <c r="X100" s="23"/>
      <c r="Y100" s="23"/>
      <c r="AW100" s="97">
        <v>42928</v>
      </c>
      <c r="AX100" s="96" t="s">
        <v>41</v>
      </c>
      <c r="AY100" s="96" t="s">
        <v>11</v>
      </c>
      <c r="AZ100" s="96" t="s">
        <v>24</v>
      </c>
      <c r="BA100" s="98">
        <v>1315.2000000000003</v>
      </c>
      <c r="BB100" s="99" t="s">
        <v>190</v>
      </c>
    </row>
    <row r="101" spans="1:54" hidden="1">
      <c r="A101" s="20">
        <f>[9]Producto!AE100</f>
        <v>84157937</v>
      </c>
      <c r="B101" s="21">
        <f>[9]Producto!AF100</f>
        <v>1</v>
      </c>
      <c r="C101" s="27" t="str">
        <f>CONCATENATE(DimPlaneado[Código SAP],"000",DimPlaneado[Versión])</f>
        <v>841579370001</v>
      </c>
      <c r="D101" s="19" t="str">
        <f>[9]Producto!AH100</f>
        <v>Sanduchera</v>
      </c>
      <c r="E101" s="19" t="str">
        <f>[9]Producto!AJ100</f>
        <v>Extruído</v>
      </c>
      <c r="F101" s="19">
        <f>[9]Producto!AK100</f>
        <v>415</v>
      </c>
      <c r="G101" s="19" t="str">
        <f>[9]Producto!AN100</f>
        <v>PINGUINO SANDUCHE VAINILLA 54X135ML</v>
      </c>
      <c r="H101" s="18">
        <f>[9]Producto!AO100</f>
        <v>110</v>
      </c>
      <c r="I101" s="18">
        <f>[9]Producto!AP100</f>
        <v>1</v>
      </c>
      <c r="J101" s="26">
        <f>[9]Producto!AQ100</f>
        <v>110</v>
      </c>
      <c r="K101" s="17">
        <f>[9]Producto!AR100</f>
        <v>0.13500000000000001</v>
      </c>
      <c r="L101" s="18">
        <f>[9]Producto!AS100</f>
        <v>54</v>
      </c>
      <c r="M101" s="17">
        <f>[9]Producto!AT100</f>
        <v>0.7</v>
      </c>
      <c r="N101" s="25">
        <f>[9]Producto!AU100</f>
        <v>85.555555555555557</v>
      </c>
      <c r="O101" s="25">
        <f>[9]Producto!AV100</f>
        <v>122.22222222222223</v>
      </c>
      <c r="P101" s="24"/>
      <c r="Q101" s="24"/>
      <c r="R101" s="24"/>
      <c r="S101" s="23">
        <f>DimPlaneado[Turno A 
Horas Planeadas de Producción]*DimPlaneado[Cajas/Hora con eficiencia]</f>
        <v>0</v>
      </c>
      <c r="T101" s="23">
        <f>DimPlaneado[Turno B 
Horas Planeadas de Producción]*DimPlaneado[Cajas/Hora con eficiencia]</f>
        <v>0</v>
      </c>
      <c r="U101" s="23">
        <f>DimPlaneado[Turno C 
Horas Planeadas de Producción]*DimPlaneado[Cajas/Hora con eficiencia]</f>
        <v>0</v>
      </c>
      <c r="V101" s="23">
        <f>SUM(DimPlaneado[[#This Row],[Turno A 
Cajas]:[Turno C 
Cajas]])</f>
        <v>0</v>
      </c>
      <c r="W101" s="23"/>
      <c r="X101" s="23"/>
      <c r="Y101" s="23"/>
      <c r="AW101" s="97">
        <v>42928</v>
      </c>
      <c r="AX101" s="96" t="s">
        <v>40</v>
      </c>
      <c r="AY101" s="96" t="s">
        <v>11</v>
      </c>
      <c r="AZ101" s="96" t="s">
        <v>24</v>
      </c>
      <c r="BA101" s="98">
        <v>1315.2000000000003</v>
      </c>
      <c r="BB101" s="99" t="s">
        <v>197</v>
      </c>
    </row>
    <row r="102" spans="1:54" hidden="1">
      <c r="A102" s="20">
        <f>[9]Producto!AE101</f>
        <v>84169390</v>
      </c>
      <c r="B102" s="21">
        <f>[9]Producto!AF101</f>
        <v>1</v>
      </c>
      <c r="C102" s="27" t="str">
        <f>CONCATENATE(DimPlaneado[Código SAP],"000",DimPlaneado[Versión])</f>
        <v>841693900001</v>
      </c>
      <c r="D102" s="19" t="str">
        <f>[9]Producto!AH101</f>
        <v>Sanduchera</v>
      </c>
      <c r="E102" s="19" t="str">
        <f>[9]Producto!AJ101</f>
        <v>Extruído</v>
      </c>
      <c r="F102" s="19">
        <f>[9]Producto!AK101</f>
        <v>415</v>
      </c>
      <c r="G102" s="19" t="str">
        <f>[9]Producto!AN101</f>
        <v>PINGUINO SANDUCHE VAIN/CHOCO 54X135ML</v>
      </c>
      <c r="H102" s="18">
        <f>[9]Producto!AO101</f>
        <v>110</v>
      </c>
      <c r="I102" s="18">
        <f>[9]Producto!AP101</f>
        <v>1</v>
      </c>
      <c r="J102" s="26">
        <f>[9]Producto!AQ101</f>
        <v>110</v>
      </c>
      <c r="K102" s="17">
        <f>[9]Producto!AR101</f>
        <v>0.13500000000000001</v>
      </c>
      <c r="L102" s="18">
        <f>[9]Producto!AS101</f>
        <v>54</v>
      </c>
      <c r="M102" s="17">
        <f>[9]Producto!AT101</f>
        <v>0.7</v>
      </c>
      <c r="N102" s="25">
        <f>[9]Producto!AU101</f>
        <v>85.555555555555557</v>
      </c>
      <c r="O102" s="25">
        <f>[9]Producto!AV101</f>
        <v>122.22222222222223</v>
      </c>
      <c r="P102" s="24"/>
      <c r="Q102" s="24"/>
      <c r="R102" s="24"/>
      <c r="S102" s="23">
        <f>DimPlaneado[Turno A 
Horas Planeadas de Producción]*DimPlaneado[Cajas/Hora con eficiencia]</f>
        <v>0</v>
      </c>
      <c r="T102" s="23">
        <f>DimPlaneado[Turno B 
Horas Planeadas de Producción]*DimPlaneado[Cajas/Hora con eficiencia]</f>
        <v>0</v>
      </c>
      <c r="U102" s="23">
        <f>DimPlaneado[Turno C 
Horas Planeadas de Producción]*DimPlaneado[Cajas/Hora con eficiencia]</f>
        <v>0</v>
      </c>
      <c r="V102" s="23">
        <f>SUM(DimPlaneado[[#This Row],[Turno A 
Cajas]:[Turno C 
Cajas]])</f>
        <v>0</v>
      </c>
      <c r="W102" s="23"/>
      <c r="X102" s="23"/>
      <c r="Y102" s="23"/>
      <c r="AW102" s="97">
        <v>42928</v>
      </c>
      <c r="AX102" s="96" t="s">
        <v>41</v>
      </c>
      <c r="AY102" s="96" t="s">
        <v>14</v>
      </c>
      <c r="AZ102" s="96" t="s">
        <v>174</v>
      </c>
      <c r="BA102" s="98">
        <v>1011.2</v>
      </c>
      <c r="BB102" s="99"/>
    </row>
    <row r="103" spans="1:54" hidden="1">
      <c r="A103" s="20">
        <f>[9]Producto!AE102</f>
        <v>84157937</v>
      </c>
      <c r="B103" s="21">
        <f>[9]Producto!AF102</f>
        <v>2</v>
      </c>
      <c r="C103" s="27" t="str">
        <f>CONCATENATE(DimPlaneado[Código SAP],"000",DimPlaneado[Versión])</f>
        <v>841579370002</v>
      </c>
      <c r="D103" s="19" t="str">
        <f>[9]Producto!AH102</f>
        <v>Sanduchera</v>
      </c>
      <c r="E103" s="19" t="str">
        <f>[9]Producto!AJ102</f>
        <v>Extruído</v>
      </c>
      <c r="F103" s="19">
        <f>[9]Producto!AK102</f>
        <v>415</v>
      </c>
      <c r="G103" s="19" t="str">
        <f>[9]Producto!AN102</f>
        <v>PINGUINO SANDUCHE VAINILLA 55X135ML</v>
      </c>
      <c r="H103" s="18">
        <f>[9]Producto!AO102</f>
        <v>110</v>
      </c>
      <c r="I103" s="18">
        <f>[9]Producto!AP102</f>
        <v>1</v>
      </c>
      <c r="J103" s="26">
        <f>[9]Producto!AQ102</f>
        <v>110</v>
      </c>
      <c r="K103" s="17">
        <f>[9]Producto!AR102</f>
        <v>0.13500000000000001</v>
      </c>
      <c r="L103" s="18">
        <f>[9]Producto!AS102</f>
        <v>55</v>
      </c>
      <c r="M103" s="17">
        <f>[9]Producto!AT102</f>
        <v>0.7</v>
      </c>
      <c r="N103" s="25">
        <f>[9]Producto!AU102</f>
        <v>84</v>
      </c>
      <c r="O103" s="25">
        <f>[9]Producto!AV102</f>
        <v>120</v>
      </c>
      <c r="P103" s="24"/>
      <c r="Q103" s="24"/>
      <c r="R103" s="24"/>
      <c r="S103" s="23">
        <f>DimPlaneado[Turno A 
Horas Planeadas de Producción]*DimPlaneado[Cajas/Hora con eficiencia]</f>
        <v>0</v>
      </c>
      <c r="T103" s="23">
        <f>DimPlaneado[Turno B 
Horas Planeadas de Producción]*DimPlaneado[Cajas/Hora con eficiencia]</f>
        <v>0</v>
      </c>
      <c r="U103" s="23">
        <f>DimPlaneado[Turno C 
Horas Planeadas de Producción]*DimPlaneado[Cajas/Hora con eficiencia]</f>
        <v>0</v>
      </c>
      <c r="V103" s="23">
        <f>SUM(DimPlaneado[[#This Row],[Turno A 
Cajas]:[Turno C 
Cajas]])</f>
        <v>0</v>
      </c>
      <c r="W103" s="23"/>
      <c r="X103" s="23"/>
      <c r="Y103" s="23"/>
      <c r="AW103" s="97">
        <v>42928</v>
      </c>
      <c r="AX103" s="96" t="s">
        <v>40</v>
      </c>
      <c r="AY103" s="96" t="s">
        <v>14</v>
      </c>
      <c r="AZ103" s="96" t="s">
        <v>174</v>
      </c>
      <c r="BA103" s="98">
        <v>1011.2</v>
      </c>
      <c r="BB103" s="99"/>
    </row>
    <row r="104" spans="1:54" hidden="1">
      <c r="A104" s="14">
        <f>[9]Producto!AE103</f>
        <v>84169390</v>
      </c>
      <c r="B104" s="16">
        <f>[9]Producto!AF103</f>
        <v>2</v>
      </c>
      <c r="C104" s="15" t="str">
        <f>CONCATENATE(DimPlaneado[Código SAP],"000",DimPlaneado[Versión])</f>
        <v>841693900002</v>
      </c>
      <c r="D104" s="13" t="str">
        <f>[9]Producto!AH103</f>
        <v>Sanduchera</v>
      </c>
      <c r="E104" s="13" t="str">
        <f>[9]Producto!AJ103</f>
        <v>Extruído</v>
      </c>
      <c r="F104" s="13">
        <f>[9]Producto!AK103</f>
        <v>415</v>
      </c>
      <c r="G104" s="13" t="str">
        <f>[9]Producto!AN103</f>
        <v>PINGUINO SANDUCHE VAIN/CHOCO 55X135ML</v>
      </c>
      <c r="H104" s="11">
        <f>[9]Producto!AO103</f>
        <v>110</v>
      </c>
      <c r="I104" s="11">
        <f>[9]Producto!AP103</f>
        <v>1</v>
      </c>
      <c r="J104" s="12">
        <f>[9]Producto!AQ103</f>
        <v>110</v>
      </c>
      <c r="K104" s="10">
        <f>[9]Producto!AR103</f>
        <v>0.13500000000000001</v>
      </c>
      <c r="L104" s="11">
        <f>[9]Producto!AS103</f>
        <v>55</v>
      </c>
      <c r="M104" s="10">
        <f>[9]Producto!AT103</f>
        <v>0.7</v>
      </c>
      <c r="N104" s="9">
        <f>[9]Producto!AU103</f>
        <v>84</v>
      </c>
      <c r="O104" s="9">
        <f>[9]Producto!AV103</f>
        <v>120</v>
      </c>
      <c r="P104" s="8"/>
      <c r="Q104" s="8"/>
      <c r="R104" s="8"/>
      <c r="S104" s="7">
        <f>DimPlaneado[Turno A 
Horas Planeadas de Producción]*DimPlaneado[Cajas/Hora con eficiencia]</f>
        <v>0</v>
      </c>
      <c r="T104" s="7">
        <f>DimPlaneado[Turno B 
Horas Planeadas de Producción]*DimPlaneado[Cajas/Hora con eficiencia]</f>
        <v>0</v>
      </c>
      <c r="U104" s="7">
        <f>DimPlaneado[Turno C 
Horas Planeadas de Producción]*DimPlaneado[Cajas/Hora con eficiencia]</f>
        <v>0</v>
      </c>
      <c r="V104" s="7">
        <f>SUM(DimPlaneado[[#This Row],[Turno A 
Cajas]:[Turno C 
Cajas]])</f>
        <v>0</v>
      </c>
      <c r="W104" s="7"/>
      <c r="X104" s="7"/>
      <c r="Y104" s="7"/>
      <c r="AW104" s="97">
        <v>42928</v>
      </c>
      <c r="AX104" s="96" t="s">
        <v>41</v>
      </c>
      <c r="AY104" s="96" t="s">
        <v>9</v>
      </c>
      <c r="AZ104" s="96" t="s">
        <v>179</v>
      </c>
      <c r="BA104" s="98">
        <v>984</v>
      </c>
      <c r="BB104" s="99" t="s">
        <v>195</v>
      </c>
    </row>
    <row r="105" spans="1:54" hidden="1">
      <c r="A105" s="20">
        <f>[9]Producto!AE104</f>
        <v>84157953</v>
      </c>
      <c r="B105" s="21">
        <f>[9]Producto!AF104</f>
        <v>1</v>
      </c>
      <c r="C105" s="27" t="str">
        <f>CONCATENATE(DimPlaneado[Código SAP],"000",DimPlaneado[Versión])</f>
        <v>841579530001</v>
      </c>
      <c r="D105" s="19" t="str">
        <f>[9]Producto!AH104</f>
        <v>Sanduchera</v>
      </c>
      <c r="E105" s="19" t="str">
        <f>[9]Producto!AJ104</f>
        <v>Extruído</v>
      </c>
      <c r="F105" s="19">
        <f>[9]Producto!AK104</f>
        <v>415</v>
      </c>
      <c r="G105" s="19" t="str">
        <f>[9]Producto!AN104</f>
        <v>PINGUINO SANDUCHE VAIN/CHOCO 54X135ML</v>
      </c>
      <c r="H105" s="18">
        <f>[9]Producto!AO104</f>
        <v>110</v>
      </c>
      <c r="I105" s="18">
        <f>[9]Producto!AP104</f>
        <v>1</v>
      </c>
      <c r="J105" s="26">
        <f>[9]Producto!AQ104</f>
        <v>110</v>
      </c>
      <c r="K105" s="17">
        <f>[9]Producto!AR104</f>
        <v>0.13500000000000001</v>
      </c>
      <c r="L105" s="18">
        <f>[9]Producto!AS104</f>
        <v>54</v>
      </c>
      <c r="M105" s="17">
        <f>[9]Producto!AT104</f>
        <v>0.7</v>
      </c>
      <c r="N105" s="25">
        <f>[9]Producto!AU104</f>
        <v>85.555555555555557</v>
      </c>
      <c r="O105" s="25">
        <f>[9]Producto!AV104</f>
        <v>122.22222222222223</v>
      </c>
      <c r="P105" s="24"/>
      <c r="Q105" s="24"/>
      <c r="R105" s="24"/>
      <c r="S105" s="23">
        <f>DimPlaneado[Turno A 
Horas Planeadas de Producción]*DimPlaneado[Cajas/Hora con eficiencia]</f>
        <v>0</v>
      </c>
      <c r="T105" s="23">
        <f>DimPlaneado[Turno B 
Horas Planeadas de Producción]*DimPlaneado[Cajas/Hora con eficiencia]</f>
        <v>0</v>
      </c>
      <c r="U105" s="23">
        <f>DimPlaneado[Turno C 
Horas Planeadas de Producción]*DimPlaneado[Cajas/Hora con eficiencia]</f>
        <v>0</v>
      </c>
      <c r="V105" s="23">
        <f>SUM(DimPlaneado[[#This Row],[Turno A 
Cajas]:[Turno C 
Cajas]])</f>
        <v>0</v>
      </c>
      <c r="W105" s="23"/>
      <c r="X105" s="23"/>
      <c r="Y105" s="23"/>
      <c r="AW105" s="97">
        <v>42928</v>
      </c>
      <c r="AX105" s="96" t="s">
        <v>40</v>
      </c>
      <c r="AY105" s="96" t="s">
        <v>9</v>
      </c>
      <c r="AZ105" s="96" t="s">
        <v>179</v>
      </c>
      <c r="BA105" s="98">
        <v>984</v>
      </c>
      <c r="BB105" s="99" t="s">
        <v>196</v>
      </c>
    </row>
    <row r="106" spans="1:54" hidden="1">
      <c r="A106" s="20">
        <f>[9]Producto!AE105</f>
        <v>84158040</v>
      </c>
      <c r="B106" s="21">
        <f>[9]Producto!AF105</f>
        <v>1</v>
      </c>
      <c r="C106" s="27" t="str">
        <f>CONCATENATE(DimPlaneado[Código SAP],"000",DimPlaneado[Versión])</f>
        <v>841580400001</v>
      </c>
      <c r="D106" s="19" t="str">
        <f>[9]Producto!AH105</f>
        <v>Flexline</v>
      </c>
      <c r="E106" s="19" t="str">
        <f>[9]Producto!AJ105</f>
        <v>Cakes</v>
      </c>
      <c r="F106" s="19">
        <f>[9]Producto!AK105</f>
        <v>419</v>
      </c>
      <c r="G106" s="19" t="str">
        <f>[9]Producto!AN105</f>
        <v>PINGUINO TORTA HELADA FESTIVAL 2.5L</v>
      </c>
      <c r="H106" s="18">
        <f>[9]Producto!AO105</f>
        <v>15</v>
      </c>
      <c r="I106" s="18">
        <f>[9]Producto!AP105</f>
        <v>1</v>
      </c>
      <c r="J106" s="26">
        <f>[9]Producto!AQ105</f>
        <v>15</v>
      </c>
      <c r="K106" s="17">
        <f>[9]Producto!AR105</f>
        <v>2.5</v>
      </c>
      <c r="L106" s="18">
        <f>[9]Producto!AS105</f>
        <v>1</v>
      </c>
      <c r="M106" s="17">
        <f>[9]Producto!AT105</f>
        <v>0.6</v>
      </c>
      <c r="N106" s="25">
        <f>[9]Producto!AU105</f>
        <v>540</v>
      </c>
      <c r="O106" s="25">
        <f>[9]Producto!AV105</f>
        <v>900</v>
      </c>
      <c r="P106" s="24"/>
      <c r="Q106" s="24"/>
      <c r="R106" s="24"/>
      <c r="S106" s="23">
        <f>DimPlaneado[Turno A 
Horas Planeadas de Producción]*DimPlaneado[Cajas/Hora con eficiencia]</f>
        <v>0</v>
      </c>
      <c r="T106" s="23">
        <f>DimPlaneado[Turno B 
Horas Planeadas de Producción]*DimPlaneado[Cajas/Hora con eficiencia]</f>
        <v>0</v>
      </c>
      <c r="U106" s="23">
        <f>DimPlaneado[Turno C 
Horas Planeadas de Producción]*DimPlaneado[Cajas/Hora con eficiencia]</f>
        <v>0</v>
      </c>
      <c r="V106" s="23">
        <f>SUM(DimPlaneado[[#This Row],[Turno A 
Cajas]:[Turno C 
Cajas]])</f>
        <v>0</v>
      </c>
      <c r="W106" s="23"/>
      <c r="X106" s="23"/>
      <c r="Y106" s="23"/>
      <c r="AW106" s="97">
        <v>42928</v>
      </c>
      <c r="AX106" s="96" t="s">
        <v>41</v>
      </c>
      <c r="AY106" s="96" t="s">
        <v>10</v>
      </c>
      <c r="AZ106" s="96" t="s">
        <v>150</v>
      </c>
      <c r="BA106" s="98">
        <v>684.44444444444446</v>
      </c>
      <c r="BB106" s="99" t="s">
        <v>191</v>
      </c>
    </row>
    <row r="107" spans="1:54" hidden="1">
      <c r="A107" s="20">
        <f>[9]Producto!AE106</f>
        <v>84158207</v>
      </c>
      <c r="B107" s="21">
        <f>[9]Producto!AF106</f>
        <v>1</v>
      </c>
      <c r="C107" s="27" t="str">
        <f>CONCATENATE(DimPlaneado[Código SAP],"000",DimPlaneado[Versión])</f>
        <v>841582070001</v>
      </c>
      <c r="D107" s="19" t="str">
        <f>[9]Producto!AH106</f>
        <v>Flexline</v>
      </c>
      <c r="E107" s="19" t="str">
        <f>[9]Producto!AJ106</f>
        <v>Cakes</v>
      </c>
      <c r="F107" s="19">
        <f>[9]Producto!AK106</f>
        <v>419</v>
      </c>
      <c r="G107" s="19" t="str">
        <f>[9]Producto!AN106</f>
        <v>PINGUINO TORTA HELADA CAPRICHO 1.5L</v>
      </c>
      <c r="H107" s="18">
        <f>[9]Producto!AO106</f>
        <v>15</v>
      </c>
      <c r="I107" s="18">
        <f>[9]Producto!AP106</f>
        <v>1</v>
      </c>
      <c r="J107" s="26">
        <f>[9]Producto!AQ106</f>
        <v>15</v>
      </c>
      <c r="K107" s="17">
        <f>[9]Producto!AR106</f>
        <v>1.5</v>
      </c>
      <c r="L107" s="18">
        <f>[9]Producto!AS106</f>
        <v>1</v>
      </c>
      <c r="M107" s="17">
        <f>[9]Producto!AT106</f>
        <v>0.6</v>
      </c>
      <c r="N107" s="25">
        <f>[9]Producto!AU106</f>
        <v>540</v>
      </c>
      <c r="O107" s="25">
        <f>[9]Producto!AV106</f>
        <v>900</v>
      </c>
      <c r="P107" s="24"/>
      <c r="Q107" s="24"/>
      <c r="R107" s="24"/>
      <c r="S107" s="23">
        <f>DimPlaneado[Turno A 
Horas Planeadas de Producción]*DimPlaneado[Cajas/Hora con eficiencia]</f>
        <v>0</v>
      </c>
      <c r="T107" s="23">
        <f>DimPlaneado[Turno B 
Horas Planeadas de Producción]*DimPlaneado[Cajas/Hora con eficiencia]</f>
        <v>0</v>
      </c>
      <c r="U107" s="23">
        <f>DimPlaneado[Turno C 
Horas Planeadas de Producción]*DimPlaneado[Cajas/Hora con eficiencia]</f>
        <v>0</v>
      </c>
      <c r="V107" s="23">
        <f>SUM(DimPlaneado[[#This Row],[Turno A 
Cajas]:[Turno C 
Cajas]])</f>
        <v>0</v>
      </c>
      <c r="W107" s="23"/>
      <c r="X107" s="23"/>
      <c r="Y107" s="23"/>
      <c r="AW107" s="97">
        <v>42928</v>
      </c>
      <c r="AX107" s="96" t="s">
        <v>40</v>
      </c>
      <c r="AY107" s="96" t="s">
        <v>10</v>
      </c>
      <c r="AZ107" s="96" t="s">
        <v>150</v>
      </c>
      <c r="BA107" s="98">
        <v>684.44444444444446</v>
      </c>
      <c r="BB107" s="99"/>
    </row>
    <row r="108" spans="1:54" hidden="1">
      <c r="A108" s="20">
        <f>[9]Producto!AE107</f>
        <v>552163</v>
      </c>
      <c r="B108" s="21">
        <f>[9]Producto!AF107</f>
        <v>1</v>
      </c>
      <c r="C108" s="27" t="str">
        <f>CONCATENATE(DimPlaneado[Código SAP],"000",DimPlaneado[Versión])</f>
        <v>5521630001</v>
      </c>
      <c r="D108" s="19" t="str">
        <f>[9]Producto!AH107</f>
        <v>Flexline</v>
      </c>
      <c r="E108" s="19" t="str">
        <f>[9]Producto!AJ107</f>
        <v>Tubs IC</v>
      </c>
      <c r="F108" s="19">
        <f>[9]Producto!AK107</f>
        <v>419</v>
      </c>
      <c r="G108" s="19" t="str">
        <f>[9]Producto!AN107</f>
        <v>PINGUINO RECETAS TRES LECHES 900ML</v>
      </c>
      <c r="H108" s="18">
        <f>[9]Producto!AO107</f>
        <v>17</v>
      </c>
      <c r="I108" s="18">
        <f>[9]Producto!AP107</f>
        <v>2</v>
      </c>
      <c r="J108" s="26">
        <f>[9]Producto!AQ107</f>
        <v>34</v>
      </c>
      <c r="K108" s="17">
        <f>[9]Producto!AR107</f>
        <v>0.9</v>
      </c>
      <c r="L108" s="18">
        <f>[9]Producto!AS107</f>
        <v>1</v>
      </c>
      <c r="M108" s="17">
        <f>[9]Producto!AT107</f>
        <v>0.71</v>
      </c>
      <c r="N108" s="25">
        <f>[9]Producto!AU107</f>
        <v>1448.3999999999999</v>
      </c>
      <c r="O108" s="25">
        <f>[9]Producto!AV107</f>
        <v>2040</v>
      </c>
      <c r="P108" s="24"/>
      <c r="Q108" s="24"/>
      <c r="R108" s="24"/>
      <c r="S108" s="23">
        <f>DimPlaneado[Turno A 
Horas Planeadas de Producción]*DimPlaneado[Cajas/Hora con eficiencia]</f>
        <v>0</v>
      </c>
      <c r="T108" s="23">
        <f>DimPlaneado[Turno B 
Horas Planeadas de Producción]*DimPlaneado[Cajas/Hora con eficiencia]</f>
        <v>0</v>
      </c>
      <c r="U108" s="23">
        <f>DimPlaneado[Turno C 
Horas Planeadas de Producción]*DimPlaneado[Cajas/Hora con eficiencia]</f>
        <v>0</v>
      </c>
      <c r="V108" s="23">
        <f>SUM(DimPlaneado[[#This Row],[Turno A 
Cajas]:[Turno C 
Cajas]])</f>
        <v>0</v>
      </c>
      <c r="W108" s="23"/>
      <c r="X108" s="23"/>
      <c r="Y108" s="23"/>
      <c r="AW108" s="97">
        <v>42928</v>
      </c>
      <c r="AX108" s="96" t="s">
        <v>41</v>
      </c>
      <c r="AY108" s="96" t="s">
        <v>7</v>
      </c>
      <c r="AZ108" s="96" t="s">
        <v>181</v>
      </c>
      <c r="BA108" s="98">
        <v>11587.199999999999</v>
      </c>
      <c r="BB108" s="99" t="s">
        <v>192</v>
      </c>
    </row>
    <row r="109" spans="1:54" hidden="1">
      <c r="A109" s="20">
        <f>[9]Producto!AE108</f>
        <v>84170799</v>
      </c>
      <c r="B109" s="21">
        <f>[9]Producto!AF108</f>
        <v>1</v>
      </c>
      <c r="C109" s="27" t="str">
        <f>CONCATENATE(DimPlaneado[Código SAP],"000",DimPlaneado[Versión])</f>
        <v>841707990001</v>
      </c>
      <c r="D109" s="19" t="str">
        <f>[9]Producto!AH108</f>
        <v>Flexline</v>
      </c>
      <c r="E109" s="19" t="str">
        <f>[9]Producto!AJ108</f>
        <v>Tubs IC</v>
      </c>
      <c r="F109" s="19">
        <f>[9]Producto!AK108</f>
        <v>419</v>
      </c>
      <c r="G109" s="19" t="str">
        <f>[9]Producto!AN108</f>
        <v>PINGUINO SANDUCHE 1X900ML</v>
      </c>
      <c r="H109" s="18">
        <f>[9]Producto!AO108</f>
        <v>17</v>
      </c>
      <c r="I109" s="18">
        <f>[9]Producto!AP108</f>
        <v>2</v>
      </c>
      <c r="J109" s="26">
        <f>[9]Producto!AQ108</f>
        <v>34</v>
      </c>
      <c r="K109" s="17">
        <f>[9]Producto!AR108</f>
        <v>0.9</v>
      </c>
      <c r="L109" s="18">
        <f>[9]Producto!AS108</f>
        <v>1</v>
      </c>
      <c r="M109" s="17">
        <f>[9]Producto!AT108</f>
        <v>0.71</v>
      </c>
      <c r="N109" s="25">
        <f>[9]Producto!AU108</f>
        <v>1448.3999999999999</v>
      </c>
      <c r="O109" s="25">
        <f>[9]Producto!AV108</f>
        <v>2040</v>
      </c>
      <c r="P109" s="24"/>
      <c r="Q109" s="24"/>
      <c r="R109" s="24"/>
      <c r="S109" s="23">
        <f>DimPlaneado[Turno A 
Horas Planeadas de Producción]*DimPlaneado[Cajas/Hora con eficiencia]</f>
        <v>0</v>
      </c>
      <c r="T109" s="23">
        <f>DimPlaneado[Turno B 
Horas Planeadas de Producción]*DimPlaneado[Cajas/Hora con eficiencia]</f>
        <v>0</v>
      </c>
      <c r="U109" s="23">
        <f>DimPlaneado[Turno C 
Horas Planeadas de Producción]*DimPlaneado[Cajas/Hora con eficiencia]</f>
        <v>0</v>
      </c>
      <c r="V109" s="23">
        <f>SUM(DimPlaneado[[#This Row],[Turno A 
Cajas]:[Turno C 
Cajas]])</f>
        <v>0</v>
      </c>
      <c r="W109" s="23"/>
      <c r="X109" s="23"/>
      <c r="Y109" s="23"/>
      <c r="AW109" s="97">
        <v>42928</v>
      </c>
      <c r="AX109" s="96" t="s">
        <v>40</v>
      </c>
      <c r="AY109" s="96" t="s">
        <v>7</v>
      </c>
      <c r="AZ109" s="96" t="s">
        <v>181</v>
      </c>
      <c r="BA109" s="98">
        <v>7241.9999999999991</v>
      </c>
      <c r="BB109" s="99" t="s">
        <v>193</v>
      </c>
    </row>
    <row r="110" spans="1:54" hidden="1">
      <c r="A110" s="20">
        <f>[9]Producto!AE109</f>
        <v>84170796</v>
      </c>
      <c r="B110" s="21">
        <f>[9]Producto!AF109</f>
        <v>1</v>
      </c>
      <c r="C110" s="27" t="str">
        <f>CONCATENATE(DimPlaneado[Código SAP],"000",DimPlaneado[Versión])</f>
        <v>841707960001</v>
      </c>
      <c r="D110" s="19" t="str">
        <f>[9]Producto!AH109</f>
        <v>Flexline</v>
      </c>
      <c r="E110" s="19" t="str">
        <f>[9]Producto!AJ109</f>
        <v>Tubs IC</v>
      </c>
      <c r="F110" s="19">
        <f>[9]Producto!AK109</f>
        <v>419</v>
      </c>
      <c r="G110" s="19" t="str">
        <f>[9]Producto!AN109</f>
        <v>PINGUINO OREO 1X900ML</v>
      </c>
      <c r="H110" s="18">
        <f>[9]Producto!AO109</f>
        <v>17</v>
      </c>
      <c r="I110" s="18">
        <f>[9]Producto!AP109</f>
        <v>2</v>
      </c>
      <c r="J110" s="26">
        <f>[9]Producto!AQ109</f>
        <v>34</v>
      </c>
      <c r="K110" s="17">
        <f>[9]Producto!AR109</f>
        <v>0.9</v>
      </c>
      <c r="L110" s="18">
        <f>[9]Producto!AS109</f>
        <v>1</v>
      </c>
      <c r="M110" s="17">
        <f>[9]Producto!AT109</f>
        <v>0.71</v>
      </c>
      <c r="N110" s="25">
        <f>[9]Producto!AU109</f>
        <v>1448.3999999999999</v>
      </c>
      <c r="O110" s="25">
        <f>[9]Producto!AV109</f>
        <v>2040</v>
      </c>
      <c r="P110" s="24"/>
      <c r="Q110" s="24"/>
      <c r="R110" s="24"/>
      <c r="S110" s="23">
        <f>DimPlaneado[Turno A 
Horas Planeadas de Producción]*DimPlaneado[Cajas/Hora con eficiencia]</f>
        <v>0</v>
      </c>
      <c r="T110" s="23">
        <f>DimPlaneado[Turno B 
Horas Planeadas de Producción]*DimPlaneado[Cajas/Hora con eficiencia]</f>
        <v>0</v>
      </c>
      <c r="U110" s="23">
        <f>DimPlaneado[Turno C 
Horas Planeadas de Producción]*DimPlaneado[Cajas/Hora con eficiencia]</f>
        <v>0</v>
      </c>
      <c r="V110" s="23">
        <f>SUM(DimPlaneado[[#This Row],[Turno A 
Cajas]:[Turno C 
Cajas]])</f>
        <v>0</v>
      </c>
      <c r="W110" s="23"/>
      <c r="X110" s="23"/>
      <c r="Y110" s="23"/>
      <c r="AW110" s="97">
        <v>42928</v>
      </c>
      <c r="AX110" s="96" t="s">
        <v>40</v>
      </c>
      <c r="AY110" s="96" t="s">
        <v>7</v>
      </c>
      <c r="AZ110" s="96" t="s">
        <v>186</v>
      </c>
      <c r="BA110" s="98">
        <v>383.4</v>
      </c>
      <c r="BB110" s="99" t="s">
        <v>194</v>
      </c>
    </row>
    <row r="111" spans="1:54" hidden="1">
      <c r="A111" s="20">
        <f>[9]Producto!AE110</f>
        <v>84170795</v>
      </c>
      <c r="B111" s="21">
        <f>[9]Producto!AF110</f>
        <v>1</v>
      </c>
      <c r="C111" s="27" t="str">
        <f>CONCATENATE(DimPlaneado[Código SAP],"000",DimPlaneado[Versión])</f>
        <v>841707950001</v>
      </c>
      <c r="D111" s="19" t="str">
        <f>[9]Producto!AH110</f>
        <v>Flexline</v>
      </c>
      <c r="E111" s="19" t="str">
        <f>[9]Producto!AJ110</f>
        <v>Tubs IC</v>
      </c>
      <c r="F111" s="19">
        <f>[9]Producto!AK110</f>
        <v>419</v>
      </c>
      <c r="G111" s="19" t="str">
        <f>[9]Producto!AN110</f>
        <v>PINGUINO MANJAR DE ALMENDRAS 1X900ML</v>
      </c>
      <c r="H111" s="18">
        <f>[9]Producto!AO110</f>
        <v>17</v>
      </c>
      <c r="I111" s="18">
        <f>[9]Producto!AP110</f>
        <v>2</v>
      </c>
      <c r="J111" s="26">
        <f>[9]Producto!AQ110</f>
        <v>34</v>
      </c>
      <c r="K111" s="17">
        <f>[9]Producto!AR110</f>
        <v>0.9</v>
      </c>
      <c r="L111" s="18">
        <f>[9]Producto!AS110</f>
        <v>1</v>
      </c>
      <c r="M111" s="17">
        <f>[9]Producto!AT110</f>
        <v>0.71</v>
      </c>
      <c r="N111" s="25">
        <f>[9]Producto!AU110</f>
        <v>1448.3999999999999</v>
      </c>
      <c r="O111" s="25">
        <f>[9]Producto!AV110</f>
        <v>2040</v>
      </c>
      <c r="P111" s="24"/>
      <c r="Q111" s="24"/>
      <c r="R111" s="24"/>
      <c r="S111" s="23">
        <f>DimPlaneado[Turno A 
Horas Planeadas de Producción]*DimPlaneado[Cajas/Hora con eficiencia]</f>
        <v>0</v>
      </c>
      <c r="T111" s="23">
        <f>DimPlaneado[Turno B 
Horas Planeadas de Producción]*DimPlaneado[Cajas/Hora con eficiencia]</f>
        <v>0</v>
      </c>
      <c r="U111" s="23">
        <f>DimPlaneado[Turno C 
Horas Planeadas de Producción]*DimPlaneado[Cajas/Hora con eficiencia]</f>
        <v>0</v>
      </c>
      <c r="V111" s="23">
        <f>SUM(DimPlaneado[[#This Row],[Turno A 
Cajas]:[Turno C 
Cajas]])</f>
        <v>0</v>
      </c>
      <c r="W111" s="23"/>
      <c r="X111" s="23"/>
      <c r="Y111" s="23"/>
      <c r="AW111" s="97">
        <v>42928</v>
      </c>
      <c r="AX111" s="96" t="s">
        <v>40</v>
      </c>
      <c r="AY111" s="96" t="s">
        <v>4</v>
      </c>
      <c r="AZ111" s="96" t="s">
        <v>30</v>
      </c>
      <c r="BA111" s="98">
        <v>975.79999999999984</v>
      </c>
      <c r="BB111" s="99" t="s">
        <v>125</v>
      </c>
    </row>
    <row r="112" spans="1:54" hidden="1">
      <c r="A112" s="20">
        <f>[9]Producto!AE111</f>
        <v>84170776</v>
      </c>
      <c r="B112" s="21">
        <f>[9]Producto!AF111</f>
        <v>1</v>
      </c>
      <c r="C112" s="27" t="str">
        <f>CONCATENATE(DimPlaneado[Código SAP],"000",DimPlaneado[Versión])</f>
        <v>841707760001</v>
      </c>
      <c r="D112" s="19" t="str">
        <f>[9]Producto!AH111</f>
        <v>Flexline</v>
      </c>
      <c r="E112" s="19" t="str">
        <f>[9]Producto!AJ111</f>
        <v>Tubs IC</v>
      </c>
      <c r="F112" s="19">
        <f>[9]Producto!AK111</f>
        <v>419</v>
      </c>
      <c r="G112" s="19" t="str">
        <f>[9]Producto!AN111</f>
        <v>MANICHO 1X900ML.</v>
      </c>
      <c r="H112" s="18">
        <f>[9]Producto!AO111</f>
        <v>17</v>
      </c>
      <c r="I112" s="18">
        <f>[9]Producto!AP111</f>
        <v>2</v>
      </c>
      <c r="J112" s="26">
        <f>[9]Producto!AQ111</f>
        <v>34</v>
      </c>
      <c r="K112" s="17">
        <f>[9]Producto!AR111</f>
        <v>0.9</v>
      </c>
      <c r="L112" s="18">
        <f>[9]Producto!AS111</f>
        <v>1</v>
      </c>
      <c r="M112" s="17">
        <f>[9]Producto!AT111</f>
        <v>0.71</v>
      </c>
      <c r="N112" s="25">
        <f>[9]Producto!AU111</f>
        <v>1448.3999999999999</v>
      </c>
      <c r="O112" s="25">
        <f>[9]Producto!AV111</f>
        <v>2040</v>
      </c>
      <c r="P112" s="24"/>
      <c r="Q112" s="24"/>
      <c r="R112" s="24"/>
      <c r="S112" s="23">
        <f>DimPlaneado[Turno A 
Horas Planeadas de Producción]*DimPlaneado[Cajas/Hora con eficiencia]</f>
        <v>0</v>
      </c>
      <c r="T112" s="23">
        <f>DimPlaneado[Turno B 
Horas Planeadas de Producción]*DimPlaneado[Cajas/Hora con eficiencia]</f>
        <v>0</v>
      </c>
      <c r="U112" s="23">
        <f>DimPlaneado[Turno C 
Horas Planeadas de Producción]*DimPlaneado[Cajas/Hora con eficiencia]</f>
        <v>0</v>
      </c>
      <c r="V112" s="23">
        <f>SUM(DimPlaneado[[#This Row],[Turno A 
Cajas]:[Turno C 
Cajas]])</f>
        <v>0</v>
      </c>
      <c r="W112" s="23"/>
      <c r="X112" s="23"/>
      <c r="Y112" s="23"/>
      <c r="AW112" s="97">
        <v>42928</v>
      </c>
      <c r="AX112" s="96" t="s">
        <v>41</v>
      </c>
      <c r="AY112" s="96" t="s">
        <v>4</v>
      </c>
      <c r="AZ112" s="96" t="s">
        <v>157</v>
      </c>
      <c r="BA112" s="98">
        <v>984</v>
      </c>
      <c r="BB112" s="99" t="s">
        <v>121</v>
      </c>
    </row>
    <row r="113" spans="1:54" hidden="1">
      <c r="A113" s="20">
        <f>[9]Producto!AE112</f>
        <v>552200</v>
      </c>
      <c r="B113" s="21">
        <f>[9]Producto!AF112</f>
        <v>1</v>
      </c>
      <c r="C113" s="27" t="str">
        <f>CONCATENATE(DimPlaneado[Código SAP],"000",DimPlaneado[Versión])</f>
        <v>5522000001</v>
      </c>
      <c r="D113" s="19" t="str">
        <f>[9]Producto!AH112</f>
        <v>Flexline</v>
      </c>
      <c r="E113" s="19" t="str">
        <f>[9]Producto!AJ112</f>
        <v>Tubs IC</v>
      </c>
      <c r="F113" s="19">
        <f>[9]Producto!AK112</f>
        <v>419</v>
      </c>
      <c r="G113" s="19" t="str">
        <f>[9]Producto!AN112</f>
        <v>PINGUINO CREMOSSITO NAPOLITANO 1X900ML</v>
      </c>
      <c r="H113" s="18">
        <f>[9]Producto!AO112</f>
        <v>17</v>
      </c>
      <c r="I113" s="18">
        <f>[9]Producto!AP112</f>
        <v>2</v>
      </c>
      <c r="J113" s="26">
        <f>[9]Producto!AQ112</f>
        <v>34</v>
      </c>
      <c r="K113" s="17">
        <f>[9]Producto!AR112</f>
        <v>0.9</v>
      </c>
      <c r="L113" s="18">
        <f>[9]Producto!AS112</f>
        <v>1</v>
      </c>
      <c r="M113" s="17">
        <f>[9]Producto!AT112</f>
        <v>0.71</v>
      </c>
      <c r="N113" s="25">
        <f>[9]Producto!AU112</f>
        <v>1448.3999999999999</v>
      </c>
      <c r="O113" s="25">
        <f>[9]Producto!AV112</f>
        <v>2040</v>
      </c>
      <c r="P113" s="24"/>
      <c r="Q113" s="24"/>
      <c r="R113" s="24"/>
      <c r="S113" s="23">
        <f>DimPlaneado[Turno A 
Horas Planeadas de Producción]*DimPlaneado[Cajas/Hora con eficiencia]</f>
        <v>0</v>
      </c>
      <c r="T113" s="23">
        <f>DimPlaneado[Turno B 
Horas Planeadas de Producción]*DimPlaneado[Cajas/Hora con eficiencia]</f>
        <v>0</v>
      </c>
      <c r="U113" s="23">
        <f>DimPlaneado[Turno C 
Horas Planeadas de Producción]*DimPlaneado[Cajas/Hora con eficiencia]</f>
        <v>0</v>
      </c>
      <c r="V113" s="23">
        <f>SUM(DimPlaneado[[#This Row],[Turno A 
Cajas]:[Turno C 
Cajas]])</f>
        <v>0</v>
      </c>
      <c r="W113" s="23"/>
      <c r="X113" s="23"/>
      <c r="Y113" s="23"/>
      <c r="AW113" s="97">
        <v>42928</v>
      </c>
      <c r="AX113" s="96" t="s">
        <v>40</v>
      </c>
      <c r="AY113" s="96" t="s">
        <v>4</v>
      </c>
      <c r="AZ113" s="96" t="s">
        <v>157</v>
      </c>
      <c r="BA113" s="98">
        <v>123</v>
      </c>
      <c r="BB113" s="99" t="s">
        <v>188</v>
      </c>
    </row>
    <row r="114" spans="1:54" hidden="1">
      <c r="A114" s="20">
        <f>[9]Producto!AE113</f>
        <v>549089</v>
      </c>
      <c r="B114" s="21">
        <f>[9]Producto!AF113</f>
        <v>1</v>
      </c>
      <c r="C114" s="27" t="str">
        <f>CONCATENATE(DimPlaneado[Código SAP],"000",DimPlaneado[Versión])</f>
        <v>5490890001</v>
      </c>
      <c r="D114" s="19" t="str">
        <f>[9]Producto!AH113</f>
        <v>Flexline</v>
      </c>
      <c r="E114" s="19" t="str">
        <f>[9]Producto!AJ113</f>
        <v>Tubs IC</v>
      </c>
      <c r="F114" s="19">
        <f>[9]Producto!AK113</f>
        <v>419</v>
      </c>
      <c r="G114" s="19" t="str">
        <f>[9]Producto!AN113</f>
        <v>PINGUINO CREMOSSITO NAPOLITAN TAMB1X10LT</v>
      </c>
      <c r="H114" s="18">
        <f>[9]Producto!AO113</f>
        <v>3</v>
      </c>
      <c r="I114" s="18">
        <f>[9]Producto!AP113</f>
        <v>1</v>
      </c>
      <c r="J114" s="26">
        <f>[9]Producto!AQ113</f>
        <v>3</v>
      </c>
      <c r="K114" s="17">
        <f>[9]Producto!AR113</f>
        <v>10</v>
      </c>
      <c r="L114" s="18">
        <f>[9]Producto!AS113</f>
        <v>1</v>
      </c>
      <c r="M114" s="17">
        <f>[9]Producto!AT113</f>
        <v>0.71</v>
      </c>
      <c r="N114" s="25">
        <f>[9]Producto!AU113</f>
        <v>127.8</v>
      </c>
      <c r="O114" s="25">
        <f>[9]Producto!AV113</f>
        <v>180</v>
      </c>
      <c r="P114" s="24"/>
      <c r="Q114" s="24"/>
      <c r="R114" s="24"/>
      <c r="S114" s="23">
        <f>DimPlaneado[Turno A 
Horas Planeadas de Producción]*DimPlaneado[Cajas/Hora con eficiencia]</f>
        <v>0</v>
      </c>
      <c r="T114" s="23">
        <f>DimPlaneado[Turno B 
Horas Planeadas de Producción]*DimPlaneado[Cajas/Hora con eficiencia]</f>
        <v>0</v>
      </c>
      <c r="U114" s="23">
        <f>DimPlaneado[Turno C 
Horas Planeadas de Producción]*DimPlaneado[Cajas/Hora con eficiencia]</f>
        <v>0</v>
      </c>
      <c r="V114" s="23">
        <f>SUM(DimPlaneado[[#This Row],[Turno A 
Cajas]:[Turno C 
Cajas]])</f>
        <v>0</v>
      </c>
      <c r="W114" s="23"/>
      <c r="X114" s="23"/>
      <c r="Y114" s="23"/>
      <c r="AW114" s="97">
        <v>42928</v>
      </c>
      <c r="AX114" s="96" t="s">
        <v>40</v>
      </c>
      <c r="AY114" s="96" t="s">
        <v>5</v>
      </c>
      <c r="AZ114" s="96" t="s">
        <v>28</v>
      </c>
      <c r="BA114" s="98">
        <v>716.8</v>
      </c>
      <c r="BB114" s="99" t="s">
        <v>189</v>
      </c>
    </row>
    <row r="115" spans="1:54" hidden="1">
      <c r="A115" s="20">
        <f>[9]Producto!AE114</f>
        <v>552191</v>
      </c>
      <c r="B115" s="21">
        <f>[9]Producto!AF114</f>
        <v>1</v>
      </c>
      <c r="C115" s="27" t="str">
        <f>CONCATENATE(DimPlaneado[Código SAP],"000",DimPlaneado[Versión])</f>
        <v>5521910001</v>
      </c>
      <c r="D115" s="19" t="str">
        <f>[9]Producto!AH114</f>
        <v>Flexline</v>
      </c>
      <c r="E115" s="19" t="str">
        <f>[9]Producto!AJ114</f>
        <v>Tubs IC</v>
      </c>
      <c r="F115" s="19">
        <f>[9]Producto!AK114</f>
        <v>419</v>
      </c>
      <c r="G115" s="19" t="str">
        <f>[9]Producto!AN114</f>
        <v>PINGUINO CREMOSSITO MARMOL MORA 1X900ML</v>
      </c>
      <c r="H115" s="18">
        <f>[9]Producto!AO114</f>
        <v>30</v>
      </c>
      <c r="I115" s="18">
        <f>[9]Producto!AP114</f>
        <v>1</v>
      </c>
      <c r="J115" s="26">
        <f>[9]Producto!AQ114</f>
        <v>30</v>
      </c>
      <c r="K115" s="17">
        <f>[9]Producto!AR114</f>
        <v>0.9</v>
      </c>
      <c r="L115" s="18">
        <f>[9]Producto!AS114</f>
        <v>1</v>
      </c>
      <c r="M115" s="17">
        <f>[9]Producto!AT114</f>
        <v>0.71</v>
      </c>
      <c r="N115" s="25">
        <f>[9]Producto!AU114</f>
        <v>1278</v>
      </c>
      <c r="O115" s="25">
        <f>[9]Producto!AV114</f>
        <v>1800</v>
      </c>
      <c r="P115" s="24"/>
      <c r="Q115" s="24"/>
      <c r="R115" s="24"/>
      <c r="S115" s="23">
        <f>DimPlaneado[Turno A 
Horas Planeadas de Producción]*DimPlaneado[Cajas/Hora con eficiencia]</f>
        <v>0</v>
      </c>
      <c r="T115" s="23">
        <f>DimPlaneado[Turno B 
Horas Planeadas de Producción]*DimPlaneado[Cajas/Hora con eficiencia]</f>
        <v>0</v>
      </c>
      <c r="U115" s="23">
        <f>DimPlaneado[Turno C 
Horas Planeadas de Producción]*DimPlaneado[Cajas/Hora con eficiencia]</f>
        <v>0</v>
      </c>
      <c r="V115" s="23">
        <f>SUM(DimPlaneado[[#This Row],[Turno A 
Cajas]:[Turno C 
Cajas]])</f>
        <v>0</v>
      </c>
      <c r="W115" s="23"/>
      <c r="X115" s="23"/>
      <c r="Y115" s="23"/>
      <c r="AW115" s="97">
        <v>42928</v>
      </c>
      <c r="AX115" s="96" t="s">
        <v>41</v>
      </c>
      <c r="AY115" s="96" t="s">
        <v>8</v>
      </c>
      <c r="AZ115" s="96" t="s">
        <v>182</v>
      </c>
      <c r="BA115" s="98">
        <v>680.40000000000009</v>
      </c>
      <c r="BB115" s="99" t="s">
        <v>121</v>
      </c>
    </row>
    <row r="116" spans="1:54" hidden="1">
      <c r="A116" s="20">
        <f>[9]Producto!AE115</f>
        <v>549061</v>
      </c>
      <c r="B116" s="21">
        <f>[9]Producto!AF115</f>
        <v>1</v>
      </c>
      <c r="C116" s="27" t="str">
        <f>CONCATENATE(DimPlaneado[Código SAP],"000",DimPlaneado[Versión])</f>
        <v>5490610001</v>
      </c>
      <c r="D116" s="19" t="str">
        <f>[9]Producto!AH115</f>
        <v>Flexline</v>
      </c>
      <c r="E116" s="19" t="str">
        <f>[9]Producto!AJ115</f>
        <v>Tubs IC</v>
      </c>
      <c r="F116" s="19">
        <f>[9]Producto!AK115</f>
        <v>419</v>
      </c>
      <c r="G116" s="19" t="str">
        <f>[9]Producto!AN115</f>
        <v>PINGUINO MARMOLEADO MORA TAMB1X10LT</v>
      </c>
      <c r="H116" s="18">
        <f>[9]Producto!AO115</f>
        <v>3</v>
      </c>
      <c r="I116" s="18">
        <f>[9]Producto!AP115</f>
        <v>1</v>
      </c>
      <c r="J116" s="26">
        <f>[9]Producto!AQ115</f>
        <v>3</v>
      </c>
      <c r="K116" s="17">
        <f>[9]Producto!AR115</f>
        <v>10</v>
      </c>
      <c r="L116" s="18">
        <f>[9]Producto!AS115</f>
        <v>1</v>
      </c>
      <c r="M116" s="17">
        <f>[9]Producto!AT115</f>
        <v>0.71</v>
      </c>
      <c r="N116" s="25">
        <f>[9]Producto!AU115</f>
        <v>127.8</v>
      </c>
      <c r="O116" s="25">
        <f>[9]Producto!AV115</f>
        <v>180</v>
      </c>
      <c r="P116" s="24"/>
      <c r="Q116" s="24"/>
      <c r="R116" s="24"/>
      <c r="S116" s="23">
        <f>DimPlaneado[Turno A 
Horas Planeadas de Producción]*DimPlaneado[Cajas/Hora con eficiencia]</f>
        <v>0</v>
      </c>
      <c r="T116" s="23">
        <f>DimPlaneado[Turno B 
Horas Planeadas de Producción]*DimPlaneado[Cajas/Hora con eficiencia]</f>
        <v>0</v>
      </c>
      <c r="U116" s="23">
        <f>DimPlaneado[Turno C 
Horas Planeadas de Producción]*DimPlaneado[Cajas/Hora con eficiencia]</f>
        <v>0</v>
      </c>
      <c r="V116" s="23">
        <f>SUM(DimPlaneado[[#This Row],[Turno A 
Cajas]:[Turno C 
Cajas]])</f>
        <v>0</v>
      </c>
      <c r="W116" s="23"/>
      <c r="X116" s="23"/>
      <c r="Y116" s="23"/>
      <c r="AW116" s="97">
        <v>42929</v>
      </c>
      <c r="AX116" s="96" t="s">
        <v>43</v>
      </c>
      <c r="AY116" s="96" t="s">
        <v>13</v>
      </c>
      <c r="AZ116" s="96" t="s">
        <v>198</v>
      </c>
      <c r="BA116" s="98">
        <v>1024</v>
      </c>
      <c r="BB116" s="99" t="s">
        <v>199</v>
      </c>
    </row>
    <row r="117" spans="1:54" hidden="1">
      <c r="A117" s="20">
        <f>[9]Producto!AE116</f>
        <v>552195</v>
      </c>
      <c r="B117" s="21">
        <f>[9]Producto!AF116</f>
        <v>1</v>
      </c>
      <c r="C117" s="27" t="str">
        <f>CONCATENATE(DimPlaneado[Código SAP],"000",DimPlaneado[Versión])</f>
        <v>5521950001</v>
      </c>
      <c r="D117" s="19" t="str">
        <f>[9]Producto!AH116</f>
        <v>Flexline</v>
      </c>
      <c r="E117" s="19" t="str">
        <f>[9]Producto!AJ116</f>
        <v>Tubs IC</v>
      </c>
      <c r="F117" s="19">
        <f>[9]Producto!AK116</f>
        <v>419</v>
      </c>
      <c r="G117" s="19" t="str">
        <f>[9]Producto!AN116</f>
        <v>PINGUINO CREMOSSITO FRUTILLA 1X900ML</v>
      </c>
      <c r="H117" s="18">
        <f>[9]Producto!AO116</f>
        <v>17</v>
      </c>
      <c r="I117" s="18">
        <f>[9]Producto!AP116</f>
        <v>2</v>
      </c>
      <c r="J117" s="26">
        <f>[9]Producto!AQ116</f>
        <v>34</v>
      </c>
      <c r="K117" s="17">
        <f>[9]Producto!AR116</f>
        <v>0.9</v>
      </c>
      <c r="L117" s="18">
        <f>[9]Producto!AS116</f>
        <v>1</v>
      </c>
      <c r="M117" s="17">
        <f>[9]Producto!AT116</f>
        <v>0.71</v>
      </c>
      <c r="N117" s="25">
        <f>[9]Producto!AU116</f>
        <v>1448.3999999999999</v>
      </c>
      <c r="O117" s="25">
        <f>[9]Producto!AV116</f>
        <v>2040</v>
      </c>
      <c r="P117" s="24"/>
      <c r="Q117" s="24"/>
      <c r="R117" s="24"/>
      <c r="S117" s="23">
        <f>DimPlaneado[Turno A 
Horas Planeadas de Producción]*DimPlaneado[Cajas/Hora con eficiencia]</f>
        <v>0</v>
      </c>
      <c r="T117" s="23">
        <f>DimPlaneado[Turno B 
Horas Planeadas de Producción]*DimPlaneado[Cajas/Hora con eficiencia]</f>
        <v>0</v>
      </c>
      <c r="U117" s="23">
        <f>DimPlaneado[Turno C 
Horas Planeadas de Producción]*DimPlaneado[Cajas/Hora con eficiencia]</f>
        <v>0</v>
      </c>
      <c r="V117" s="23">
        <f>SUM(DimPlaneado[[#This Row],[Turno A 
Cajas]:[Turno C 
Cajas]])</f>
        <v>0</v>
      </c>
      <c r="W117" s="23"/>
      <c r="X117" s="23"/>
      <c r="Y117" s="23"/>
      <c r="AW117" s="97">
        <v>42929</v>
      </c>
      <c r="AX117" s="96" t="s">
        <v>43</v>
      </c>
      <c r="AY117" s="96" t="s">
        <v>12</v>
      </c>
      <c r="AZ117" s="96" t="s">
        <v>26</v>
      </c>
      <c r="BA117" s="98">
        <v>901.30909090909108</v>
      </c>
      <c r="BB117" s="99"/>
    </row>
    <row r="118" spans="1:54" hidden="1">
      <c r="A118" s="20">
        <f>[9]Producto!AE117</f>
        <v>549076</v>
      </c>
      <c r="B118" s="21">
        <f>[9]Producto!AF117</f>
        <v>1</v>
      </c>
      <c r="C118" s="30" t="str">
        <f>CONCATENATE(DimPlaneado[Código SAP],"000",DimPlaneado[Versión])</f>
        <v>5490760001</v>
      </c>
      <c r="D118" s="19" t="str">
        <f>[9]Producto!AH117</f>
        <v>Flexline</v>
      </c>
      <c r="E118" s="19" t="str">
        <f>[9]Producto!AJ117</f>
        <v>Tubs IC</v>
      </c>
      <c r="F118" s="19">
        <f>[9]Producto!AK117</f>
        <v>419</v>
      </c>
      <c r="G118" s="19" t="str">
        <f>[9]Producto!AN117</f>
        <v>PINGUINO CREMOSSITO FRUTILLA TAMB 1X10LT</v>
      </c>
      <c r="H118" s="18">
        <f>[9]Producto!AO117</f>
        <v>3</v>
      </c>
      <c r="I118" s="18">
        <f>[9]Producto!AP117</f>
        <v>1</v>
      </c>
      <c r="J118" s="29">
        <f>[9]Producto!AQ117</f>
        <v>3</v>
      </c>
      <c r="K118" s="17">
        <f>[9]Producto!AR117</f>
        <v>10</v>
      </c>
      <c r="L118" s="18">
        <f>[9]Producto!AS117</f>
        <v>1</v>
      </c>
      <c r="M118" s="17">
        <f>[9]Producto!AT117</f>
        <v>0.71</v>
      </c>
      <c r="N118" s="28">
        <f>[9]Producto!AU117</f>
        <v>127.8</v>
      </c>
      <c r="O118" s="28">
        <f>[9]Producto!AV117</f>
        <v>180</v>
      </c>
      <c r="P118" s="24"/>
      <c r="Q118" s="24"/>
      <c r="R118" s="24"/>
      <c r="S118" s="23">
        <f>DimPlaneado[Turno A 
Horas Planeadas de Producción]*DimPlaneado[Cajas/Hora con eficiencia]</f>
        <v>0</v>
      </c>
      <c r="T118" s="23">
        <f>DimPlaneado[Turno B 
Horas Planeadas de Producción]*DimPlaneado[Cajas/Hora con eficiencia]</f>
        <v>0</v>
      </c>
      <c r="U118" s="23">
        <f>DimPlaneado[Turno C 
Horas Planeadas de Producción]*DimPlaneado[Cajas/Hora con eficiencia]</f>
        <v>0</v>
      </c>
      <c r="V118" s="23">
        <f>SUM(DimPlaneado[[#This Row],[Turno A 
Cajas]:[Turno C 
Cajas]])</f>
        <v>0</v>
      </c>
      <c r="W118" s="23"/>
      <c r="X118" s="23"/>
      <c r="Y118" s="23"/>
      <c r="AW118" s="97">
        <v>42929</v>
      </c>
      <c r="AX118" s="96" t="s">
        <v>43</v>
      </c>
      <c r="AY118" s="96" t="s">
        <v>11</v>
      </c>
      <c r="AZ118" s="96" t="s">
        <v>24</v>
      </c>
      <c r="BA118" s="98">
        <v>1315.2000000000003</v>
      </c>
      <c r="BB118" s="99"/>
    </row>
    <row r="119" spans="1:54" hidden="1">
      <c r="A119" s="20">
        <f>[9]Producto!AE118</f>
        <v>552187</v>
      </c>
      <c r="B119" s="21">
        <f>[9]Producto!AF118</f>
        <v>1</v>
      </c>
      <c r="C119" s="30" t="str">
        <f>CONCATENATE(DimPlaneado[Código SAP],"000",DimPlaneado[Versión])</f>
        <v>5521870001</v>
      </c>
      <c r="D119" s="19" t="str">
        <f>[9]Producto!AH118</f>
        <v>Flexline</v>
      </c>
      <c r="E119" s="19" t="str">
        <f>[9]Producto!AJ118</f>
        <v>Tubs IC</v>
      </c>
      <c r="F119" s="19">
        <f>[9]Producto!AK118</f>
        <v>419</v>
      </c>
      <c r="G119" s="19" t="str">
        <f>[9]Producto!AN118</f>
        <v>PINGUINO CREMOSSITO VAINILLA 1X900ML</v>
      </c>
      <c r="H119" s="18">
        <f>[9]Producto!AO118</f>
        <v>17</v>
      </c>
      <c r="I119" s="18">
        <f>[9]Producto!AP118</f>
        <v>2</v>
      </c>
      <c r="J119" s="29">
        <f>[9]Producto!AQ118</f>
        <v>34</v>
      </c>
      <c r="K119" s="17">
        <f>[9]Producto!AR118</f>
        <v>0.9</v>
      </c>
      <c r="L119" s="18">
        <f>[9]Producto!AS118</f>
        <v>1</v>
      </c>
      <c r="M119" s="17">
        <f>[9]Producto!AT118</f>
        <v>0.71</v>
      </c>
      <c r="N119" s="28">
        <f>[9]Producto!AU118</f>
        <v>1448.3999999999999</v>
      </c>
      <c r="O119" s="28">
        <f>[9]Producto!AV118</f>
        <v>2040</v>
      </c>
      <c r="P119" s="24"/>
      <c r="Q119" s="24"/>
      <c r="R119" s="24"/>
      <c r="S119" s="23">
        <f>DimPlaneado[Turno A 
Horas Planeadas de Producción]*DimPlaneado[Cajas/Hora con eficiencia]</f>
        <v>0</v>
      </c>
      <c r="T119" s="23">
        <f>DimPlaneado[Turno B 
Horas Planeadas de Producción]*DimPlaneado[Cajas/Hora con eficiencia]</f>
        <v>0</v>
      </c>
      <c r="U119" s="23">
        <f>DimPlaneado[Turno C 
Horas Planeadas de Producción]*DimPlaneado[Cajas/Hora con eficiencia]</f>
        <v>0</v>
      </c>
      <c r="V119" s="23">
        <f>SUM(DimPlaneado[[#This Row],[Turno A 
Cajas]:[Turno C 
Cajas]])</f>
        <v>0</v>
      </c>
      <c r="W119" s="23"/>
      <c r="X119" s="23"/>
      <c r="Y119" s="23"/>
      <c r="AW119" s="97">
        <v>42929</v>
      </c>
      <c r="AX119" s="96" t="s">
        <v>43</v>
      </c>
      <c r="AY119" s="96" t="s">
        <v>14</v>
      </c>
      <c r="AZ119" s="96" t="s">
        <v>174</v>
      </c>
      <c r="BA119" s="98">
        <v>1011.2</v>
      </c>
      <c r="BB119" s="99"/>
    </row>
    <row r="120" spans="1:54" hidden="1">
      <c r="A120" s="20">
        <f>[9]Producto!AE119</f>
        <v>549431</v>
      </c>
      <c r="B120" s="21">
        <f>[9]Producto!AF119</f>
        <v>1</v>
      </c>
      <c r="C120" s="30" t="str">
        <f>CONCATENATE(DimPlaneado[Código SAP],"000",DimPlaneado[Versión])</f>
        <v>5494310001</v>
      </c>
      <c r="D120" s="19" t="str">
        <f>[9]Producto!AH119</f>
        <v>Flexline</v>
      </c>
      <c r="E120" s="19" t="str">
        <f>[9]Producto!AJ119</f>
        <v>Tubs IC</v>
      </c>
      <c r="F120" s="19">
        <f>[9]Producto!AK119</f>
        <v>419</v>
      </c>
      <c r="G120" s="19" t="str">
        <f>[9]Producto!AN119</f>
        <v>PINGUINO CREMOSSITO VAINILLA TAMB 1X10L</v>
      </c>
      <c r="H120" s="18">
        <f>[9]Producto!AO119</f>
        <v>3</v>
      </c>
      <c r="I120" s="18">
        <f>[9]Producto!AP119</f>
        <v>1</v>
      </c>
      <c r="J120" s="29">
        <f>[9]Producto!AQ119</f>
        <v>3</v>
      </c>
      <c r="K120" s="17">
        <f>[9]Producto!AR119</f>
        <v>10</v>
      </c>
      <c r="L120" s="18">
        <f>[9]Producto!AS119</f>
        <v>1</v>
      </c>
      <c r="M120" s="17">
        <f>[9]Producto!AT119</f>
        <v>0.71</v>
      </c>
      <c r="N120" s="28">
        <f>[9]Producto!AU119</f>
        <v>127.8</v>
      </c>
      <c r="O120" s="28">
        <f>[9]Producto!AV119</f>
        <v>180</v>
      </c>
      <c r="P120" s="24"/>
      <c r="Q120" s="24"/>
      <c r="R120" s="24"/>
      <c r="S120" s="23">
        <f>DimPlaneado[Turno A 
Horas Planeadas de Producción]*DimPlaneado[Cajas/Hora con eficiencia]</f>
        <v>0</v>
      </c>
      <c r="T120" s="23">
        <f>DimPlaneado[Turno B 
Horas Planeadas de Producción]*DimPlaneado[Cajas/Hora con eficiencia]</f>
        <v>0</v>
      </c>
      <c r="U120" s="23">
        <f>DimPlaneado[Turno C 
Horas Planeadas de Producción]*DimPlaneado[Cajas/Hora con eficiencia]</f>
        <v>0</v>
      </c>
      <c r="V120" s="23">
        <f>SUM(DimPlaneado[[#This Row],[Turno A 
Cajas]:[Turno C 
Cajas]])</f>
        <v>0</v>
      </c>
      <c r="W120" s="23"/>
      <c r="X120" s="23"/>
      <c r="Y120" s="23"/>
      <c r="AW120" s="97">
        <v>42929</v>
      </c>
      <c r="AX120" s="96" t="s">
        <v>43</v>
      </c>
      <c r="AY120" s="96" t="s">
        <v>9</v>
      </c>
      <c r="AZ120" s="96" t="s">
        <v>179</v>
      </c>
      <c r="BA120" s="98">
        <v>984</v>
      </c>
      <c r="BB120" s="99"/>
    </row>
    <row r="121" spans="1:54" hidden="1">
      <c r="A121" s="20">
        <f>[9]Producto!AE120</f>
        <v>552192</v>
      </c>
      <c r="B121" s="21">
        <f>[9]Producto!AF120</f>
        <v>1</v>
      </c>
      <c r="C121" s="30" t="str">
        <f>CONCATENATE(DimPlaneado[Código SAP],"000",DimPlaneado[Versión])</f>
        <v>5521920001</v>
      </c>
      <c r="D121" s="19" t="str">
        <f>[9]Producto!AH120</f>
        <v>Flexline</v>
      </c>
      <c r="E121" s="19" t="str">
        <f>[9]Producto!AJ120</f>
        <v>Tubs IC</v>
      </c>
      <c r="F121" s="19">
        <f>[9]Producto!AK120</f>
        <v>419</v>
      </c>
      <c r="G121" s="19" t="str">
        <f>[9]Producto!AN120</f>
        <v>PINGUINO CREMOSSITO CHOCOLATE 1X900ML</v>
      </c>
      <c r="H121" s="18">
        <f>[9]Producto!AO120</f>
        <v>17</v>
      </c>
      <c r="I121" s="18">
        <f>[9]Producto!AP120</f>
        <v>2</v>
      </c>
      <c r="J121" s="29">
        <f>[9]Producto!AQ120</f>
        <v>34</v>
      </c>
      <c r="K121" s="17">
        <f>[9]Producto!AR120</f>
        <v>0.9</v>
      </c>
      <c r="L121" s="18">
        <f>[9]Producto!AS120</f>
        <v>1</v>
      </c>
      <c r="M121" s="17">
        <f>[9]Producto!AT120</f>
        <v>0.71</v>
      </c>
      <c r="N121" s="28">
        <f>[9]Producto!AU120</f>
        <v>1448.3999999999999</v>
      </c>
      <c r="O121" s="28">
        <f>[9]Producto!AV120</f>
        <v>2040</v>
      </c>
      <c r="P121" s="24"/>
      <c r="Q121" s="24"/>
      <c r="R121" s="24"/>
      <c r="S121" s="23">
        <f>DimPlaneado[Turno A 
Horas Planeadas de Producción]*DimPlaneado[Cajas/Hora con eficiencia]</f>
        <v>0</v>
      </c>
      <c r="T121" s="23">
        <f>DimPlaneado[Turno B 
Horas Planeadas de Producción]*DimPlaneado[Cajas/Hora con eficiencia]</f>
        <v>0</v>
      </c>
      <c r="U121" s="23">
        <f>DimPlaneado[Turno C 
Horas Planeadas de Producción]*DimPlaneado[Cajas/Hora con eficiencia]</f>
        <v>0</v>
      </c>
      <c r="V121" s="23">
        <f>SUM(DimPlaneado[[#This Row],[Turno A 
Cajas]:[Turno C 
Cajas]])</f>
        <v>0</v>
      </c>
      <c r="W121" s="23"/>
      <c r="X121" s="23"/>
      <c r="Y121" s="23"/>
      <c r="AW121" s="97">
        <v>42929</v>
      </c>
      <c r="AX121" s="96" t="s">
        <v>43</v>
      </c>
      <c r="AY121" s="96" t="s">
        <v>10</v>
      </c>
      <c r="AZ121" s="96" t="s">
        <v>150</v>
      </c>
      <c r="BA121" s="98">
        <v>513.33333333333337</v>
      </c>
      <c r="BB121" s="99"/>
    </row>
    <row r="122" spans="1:54" hidden="1">
      <c r="A122" s="20">
        <f>[9]Producto!AE121</f>
        <v>549065</v>
      </c>
      <c r="B122" s="21">
        <f>[9]Producto!AF121</f>
        <v>1</v>
      </c>
      <c r="C122" s="30" t="str">
        <f>CONCATENATE(DimPlaneado[Código SAP],"000",DimPlaneado[Versión])</f>
        <v>5490650001</v>
      </c>
      <c r="D122" s="19" t="str">
        <f>[9]Producto!AH121</f>
        <v>Flexline</v>
      </c>
      <c r="E122" s="19" t="str">
        <f>[9]Producto!AJ121</f>
        <v>Tubs IC</v>
      </c>
      <c r="F122" s="19">
        <f>[9]Producto!AK121</f>
        <v>419</v>
      </c>
      <c r="G122" s="19" t="str">
        <f>[9]Producto!AN121</f>
        <v>PINGUINO CREMOSSITO CHOCOLATE TAMB 1X10L</v>
      </c>
      <c r="H122" s="18">
        <f>[9]Producto!AO121</f>
        <v>3</v>
      </c>
      <c r="I122" s="18">
        <f>[9]Producto!AP121</f>
        <v>1</v>
      </c>
      <c r="J122" s="29">
        <f>[9]Producto!AQ121</f>
        <v>3</v>
      </c>
      <c r="K122" s="17">
        <f>[9]Producto!AR121</f>
        <v>10</v>
      </c>
      <c r="L122" s="18">
        <f>[9]Producto!AS121</f>
        <v>1</v>
      </c>
      <c r="M122" s="17">
        <f>[9]Producto!AT121</f>
        <v>0.71</v>
      </c>
      <c r="N122" s="28">
        <f>[9]Producto!AU121</f>
        <v>127.8</v>
      </c>
      <c r="O122" s="28">
        <f>[9]Producto!AV121</f>
        <v>180</v>
      </c>
      <c r="P122" s="24"/>
      <c r="Q122" s="24"/>
      <c r="R122" s="24"/>
      <c r="S122" s="23">
        <f>DimPlaneado[Turno A 
Horas Planeadas de Producción]*DimPlaneado[Cajas/Hora con eficiencia]</f>
        <v>0</v>
      </c>
      <c r="T122" s="23">
        <f>DimPlaneado[Turno B 
Horas Planeadas de Producción]*DimPlaneado[Cajas/Hora con eficiencia]</f>
        <v>0</v>
      </c>
      <c r="U122" s="23">
        <f>DimPlaneado[Turno C 
Horas Planeadas de Producción]*DimPlaneado[Cajas/Hora con eficiencia]</f>
        <v>0</v>
      </c>
      <c r="V122" s="23">
        <f>SUM(DimPlaneado[[#This Row],[Turno A 
Cajas]:[Turno C 
Cajas]])</f>
        <v>0</v>
      </c>
      <c r="W122" s="23"/>
      <c r="X122" s="23"/>
      <c r="Y122" s="23"/>
      <c r="AW122" s="97">
        <v>42929</v>
      </c>
      <c r="AX122" s="96" t="s">
        <v>43</v>
      </c>
      <c r="AY122" s="96" t="s">
        <v>7</v>
      </c>
      <c r="AZ122" s="96" t="s">
        <v>200</v>
      </c>
      <c r="BA122" s="98">
        <v>1022.4</v>
      </c>
      <c r="BB122" s="99" t="s">
        <v>201</v>
      </c>
    </row>
    <row r="123" spans="1:54" hidden="1">
      <c r="A123" s="20">
        <f>[9]Producto!AE122</f>
        <v>552165</v>
      </c>
      <c r="B123" s="21">
        <f>[9]Producto!AF122</f>
        <v>1</v>
      </c>
      <c r="C123" s="30" t="str">
        <f>CONCATENATE(DimPlaneado[Código SAP],"000",DimPlaneado[Versión])</f>
        <v>5521650001</v>
      </c>
      <c r="D123" s="19" t="str">
        <f>[9]Producto!AH122</f>
        <v>Flexline</v>
      </c>
      <c r="E123" s="19" t="str">
        <f>[9]Producto!AJ122</f>
        <v>Tubs IC</v>
      </c>
      <c r="F123" s="19">
        <f>[9]Producto!AK122</f>
        <v>419</v>
      </c>
      <c r="G123" s="19" t="str">
        <f>[9]Producto!AN122</f>
        <v>PINGUINO CREMOSSITO RON PASAS 1X900ML</v>
      </c>
      <c r="H123" s="18">
        <f>[9]Producto!AO122</f>
        <v>17</v>
      </c>
      <c r="I123" s="18">
        <f>[9]Producto!AP122</f>
        <v>2</v>
      </c>
      <c r="J123" s="29">
        <f>[9]Producto!AQ122</f>
        <v>34</v>
      </c>
      <c r="K123" s="17">
        <f>[9]Producto!AR122</f>
        <v>0.9</v>
      </c>
      <c r="L123" s="18">
        <f>[9]Producto!AS122</f>
        <v>1</v>
      </c>
      <c r="M123" s="17">
        <f>[9]Producto!AT122</f>
        <v>0.71</v>
      </c>
      <c r="N123" s="28">
        <f>[9]Producto!AU122</f>
        <v>1448.3999999999999</v>
      </c>
      <c r="O123" s="28">
        <f>[9]Producto!AV122</f>
        <v>2040</v>
      </c>
      <c r="P123" s="24"/>
      <c r="Q123" s="24"/>
      <c r="R123" s="24"/>
      <c r="S123" s="23">
        <f>DimPlaneado[Turno A 
Horas Planeadas de Producción]*DimPlaneado[Cajas/Hora con eficiencia]</f>
        <v>0</v>
      </c>
      <c r="T123" s="23">
        <f>DimPlaneado[Turno B 
Horas Planeadas de Producción]*DimPlaneado[Cajas/Hora con eficiencia]</f>
        <v>0</v>
      </c>
      <c r="U123" s="23">
        <f>DimPlaneado[Turno C 
Horas Planeadas de Producción]*DimPlaneado[Cajas/Hora con eficiencia]</f>
        <v>0</v>
      </c>
      <c r="V123" s="23">
        <f>SUM(DimPlaneado[[#This Row],[Turno A 
Cajas]:[Turno C 
Cajas]])</f>
        <v>0</v>
      </c>
      <c r="W123" s="23"/>
      <c r="X123" s="23"/>
      <c r="Y123" s="23"/>
      <c r="AW123" s="97">
        <v>42929</v>
      </c>
      <c r="AX123" s="96" t="s">
        <v>43</v>
      </c>
      <c r="AY123" s="96" t="s">
        <v>4</v>
      </c>
      <c r="AZ123" s="96" t="s">
        <v>30</v>
      </c>
      <c r="BA123" s="98">
        <v>1115.1999999999998</v>
      </c>
      <c r="BB123" s="99"/>
    </row>
    <row r="124" spans="1:54" hidden="1">
      <c r="A124" s="20">
        <f>[9]Producto!AE123</f>
        <v>549434</v>
      </c>
      <c r="B124" s="21">
        <f>[9]Producto!AF123</f>
        <v>1</v>
      </c>
      <c r="C124" s="30" t="str">
        <f>CONCATENATE(DimPlaneado[Código SAP],"000",DimPlaneado[Versión])</f>
        <v>5494340001</v>
      </c>
      <c r="D124" s="19" t="str">
        <f>[9]Producto!AH123</f>
        <v>Flexline</v>
      </c>
      <c r="E124" s="19" t="str">
        <f>[9]Producto!AJ123</f>
        <v>Tubs IC</v>
      </c>
      <c r="F124" s="19">
        <f>[9]Producto!AK123</f>
        <v>419</v>
      </c>
      <c r="G124" s="19" t="str">
        <f>[9]Producto!AN123</f>
        <v>PINGUINO CREMOSSITO RON PASAS TAMB 1X10L</v>
      </c>
      <c r="H124" s="18">
        <f>[9]Producto!AO123</f>
        <v>3</v>
      </c>
      <c r="I124" s="18">
        <f>[9]Producto!AP123</f>
        <v>1</v>
      </c>
      <c r="J124" s="29">
        <f>[9]Producto!AQ123</f>
        <v>3</v>
      </c>
      <c r="K124" s="17">
        <f>[9]Producto!AR123</f>
        <v>10</v>
      </c>
      <c r="L124" s="18">
        <f>[9]Producto!AS123</f>
        <v>1</v>
      </c>
      <c r="M124" s="17">
        <f>[9]Producto!AT123</f>
        <v>0.71</v>
      </c>
      <c r="N124" s="28">
        <f>[9]Producto!AU123</f>
        <v>127.8</v>
      </c>
      <c r="O124" s="28">
        <f>[9]Producto!AV123</f>
        <v>180</v>
      </c>
      <c r="P124" s="24"/>
      <c r="Q124" s="24"/>
      <c r="R124" s="24"/>
      <c r="S124" s="23">
        <f>DimPlaneado[Turno A 
Horas Planeadas de Producción]*DimPlaneado[Cajas/Hora con eficiencia]</f>
        <v>0</v>
      </c>
      <c r="T124" s="23">
        <f>DimPlaneado[Turno B 
Horas Planeadas de Producción]*DimPlaneado[Cajas/Hora con eficiencia]</f>
        <v>0</v>
      </c>
      <c r="U124" s="23">
        <f>DimPlaneado[Turno C 
Horas Planeadas de Producción]*DimPlaneado[Cajas/Hora con eficiencia]</f>
        <v>0</v>
      </c>
      <c r="V124" s="23">
        <f>SUM(DimPlaneado[[#This Row],[Turno A 
Cajas]:[Turno C 
Cajas]])</f>
        <v>0</v>
      </c>
      <c r="W124" s="23"/>
      <c r="X124" s="23"/>
      <c r="Y124" s="23"/>
      <c r="AW124" s="97">
        <v>42929</v>
      </c>
      <c r="AX124" s="96" t="s">
        <v>43</v>
      </c>
      <c r="AY124" s="96" t="s">
        <v>5</v>
      </c>
      <c r="AZ124" s="96" t="s">
        <v>28</v>
      </c>
      <c r="BA124" s="98">
        <v>716.8</v>
      </c>
      <c r="BB124" s="99"/>
    </row>
    <row r="125" spans="1:54" hidden="1">
      <c r="A125" s="20">
        <f>[9]Producto!AE124</f>
        <v>552183</v>
      </c>
      <c r="B125" s="21">
        <f>[9]Producto!AF124</f>
        <v>1</v>
      </c>
      <c r="C125" s="30" t="str">
        <f>CONCATENATE(DimPlaneado[Código SAP],"000",DimPlaneado[Versión])</f>
        <v>5521830001</v>
      </c>
      <c r="D125" s="19" t="str">
        <f>[9]Producto!AH124</f>
        <v>Flexline</v>
      </c>
      <c r="E125" s="19" t="str">
        <f>[9]Producto!AJ124</f>
        <v>Tubs IC</v>
      </c>
      <c r="F125" s="19">
        <f>[9]Producto!AK124</f>
        <v>419</v>
      </c>
      <c r="G125" s="19" t="str">
        <f>[9]Producto!AN124</f>
        <v>PINGUINO OREO 1X900ML</v>
      </c>
      <c r="H125" s="18">
        <f>[9]Producto!AO124</f>
        <v>17</v>
      </c>
      <c r="I125" s="18">
        <f>[9]Producto!AP124</f>
        <v>2</v>
      </c>
      <c r="J125" s="29">
        <f>[9]Producto!AQ124</f>
        <v>34</v>
      </c>
      <c r="K125" s="17">
        <f>[9]Producto!AR124</f>
        <v>0.9</v>
      </c>
      <c r="L125" s="18">
        <f>[9]Producto!AS124</f>
        <v>1</v>
      </c>
      <c r="M125" s="17">
        <f>[9]Producto!AT124</f>
        <v>0.71</v>
      </c>
      <c r="N125" s="28">
        <f>[9]Producto!AU124</f>
        <v>1448.3999999999999</v>
      </c>
      <c r="O125" s="28">
        <f>[9]Producto!AV124</f>
        <v>2040</v>
      </c>
      <c r="P125" s="24"/>
      <c r="Q125" s="24"/>
      <c r="R125" s="24"/>
      <c r="S125" s="23">
        <f>DimPlaneado[Turno A 
Horas Planeadas de Producción]*DimPlaneado[Cajas/Hora con eficiencia]</f>
        <v>0</v>
      </c>
      <c r="T125" s="23">
        <f>DimPlaneado[Turno B 
Horas Planeadas de Producción]*DimPlaneado[Cajas/Hora con eficiencia]</f>
        <v>0</v>
      </c>
      <c r="U125" s="23">
        <f>DimPlaneado[Turno C 
Horas Planeadas de Producción]*DimPlaneado[Cajas/Hora con eficiencia]</f>
        <v>0</v>
      </c>
      <c r="V125" s="23">
        <f>SUM(DimPlaneado[[#This Row],[Turno A 
Cajas]:[Turno C 
Cajas]])</f>
        <v>0</v>
      </c>
      <c r="W125" s="23"/>
      <c r="X125" s="23"/>
      <c r="Y125" s="23"/>
      <c r="AW125" s="97">
        <v>42929</v>
      </c>
      <c r="AX125" s="96" t="s">
        <v>41</v>
      </c>
      <c r="AY125" s="96" t="s">
        <v>13</v>
      </c>
      <c r="AZ125" s="96" t="s">
        <v>198</v>
      </c>
      <c r="BA125" s="98">
        <v>1024</v>
      </c>
      <c r="BB125" s="99" t="s">
        <v>217</v>
      </c>
    </row>
    <row r="126" spans="1:54" hidden="1">
      <c r="A126" s="20">
        <f>[9]Producto!AE125</f>
        <v>550125</v>
      </c>
      <c r="B126" s="21">
        <f>[9]Producto!AF125</f>
        <v>1</v>
      </c>
      <c r="C126" s="30" t="str">
        <f>CONCATENATE(DimPlaneado[Código SAP],"000",DimPlaneado[Versión])</f>
        <v>5501250001</v>
      </c>
      <c r="D126" s="19" t="str">
        <f>[9]Producto!AH125</f>
        <v>Flexline</v>
      </c>
      <c r="E126" s="19" t="str">
        <f>[9]Producto!AJ125</f>
        <v>Tubs IC</v>
      </c>
      <c r="F126" s="19">
        <f>[9]Producto!AK125</f>
        <v>419</v>
      </c>
      <c r="G126" s="19" t="str">
        <f>[9]Producto!AN125</f>
        <v>PINGUINO OREO TAMB 1X10L</v>
      </c>
      <c r="H126" s="18">
        <f>[9]Producto!AO125</f>
        <v>3</v>
      </c>
      <c r="I126" s="18">
        <f>[9]Producto!AP125</f>
        <v>1</v>
      </c>
      <c r="J126" s="29">
        <f>[9]Producto!AQ125</f>
        <v>3</v>
      </c>
      <c r="K126" s="17">
        <f>[9]Producto!AR125</f>
        <v>10</v>
      </c>
      <c r="L126" s="18">
        <f>[9]Producto!AS125</f>
        <v>1</v>
      </c>
      <c r="M126" s="17">
        <f>[9]Producto!AT125</f>
        <v>0.71</v>
      </c>
      <c r="N126" s="28">
        <f>[9]Producto!AU125</f>
        <v>127.8</v>
      </c>
      <c r="O126" s="28">
        <f>[9]Producto!AV125</f>
        <v>180</v>
      </c>
      <c r="P126" s="24"/>
      <c r="Q126" s="24"/>
      <c r="R126" s="24"/>
      <c r="S126" s="23">
        <f>DimPlaneado[Turno A 
Horas Planeadas de Producción]*DimPlaneado[Cajas/Hora con eficiencia]</f>
        <v>0</v>
      </c>
      <c r="T126" s="23">
        <f>DimPlaneado[Turno B 
Horas Planeadas de Producción]*DimPlaneado[Cajas/Hora con eficiencia]</f>
        <v>0</v>
      </c>
      <c r="U126" s="23">
        <f>DimPlaneado[Turno C 
Horas Planeadas de Producción]*DimPlaneado[Cajas/Hora con eficiencia]</f>
        <v>0</v>
      </c>
      <c r="V126" s="23">
        <f>SUM(DimPlaneado[[#This Row],[Turno A 
Cajas]:[Turno C 
Cajas]])</f>
        <v>0</v>
      </c>
      <c r="W126" s="23"/>
      <c r="X126" s="23"/>
      <c r="Y126" s="23"/>
      <c r="AW126" s="97">
        <v>42929</v>
      </c>
      <c r="AX126" s="96" t="s">
        <v>40</v>
      </c>
      <c r="AY126" s="96" t="s">
        <v>13</v>
      </c>
      <c r="AZ126" s="96" t="s">
        <v>198</v>
      </c>
      <c r="BA126" s="98">
        <v>1024</v>
      </c>
      <c r="BB126" s="99" t="s">
        <v>216</v>
      </c>
    </row>
    <row r="127" spans="1:54" hidden="1">
      <c r="A127" s="20">
        <f>[9]Producto!AE126</f>
        <v>552193</v>
      </c>
      <c r="B127" s="21">
        <f>[9]Producto!AF126</f>
        <v>1</v>
      </c>
      <c r="C127" s="30" t="str">
        <f>CONCATENATE(DimPlaneado[Código SAP],"000",DimPlaneado[Versión])</f>
        <v>5521930001</v>
      </c>
      <c r="D127" s="19" t="str">
        <f>[9]Producto!AH126</f>
        <v>Flexline</v>
      </c>
      <c r="E127" s="19" t="str">
        <f>[9]Producto!AJ126</f>
        <v>Tubs IC</v>
      </c>
      <c r="F127" s="19">
        <f>[9]Producto!AK126</f>
        <v>419</v>
      </c>
      <c r="G127" s="19" t="str">
        <f>[9]Producto!AN126</f>
        <v>PINGUINO CEREZAS Y VAINILLA 1X900ML</v>
      </c>
      <c r="H127" s="18">
        <f>[9]Producto!AO126</f>
        <v>25</v>
      </c>
      <c r="I127" s="18">
        <f>[9]Producto!AP126</f>
        <v>1</v>
      </c>
      <c r="J127" s="29">
        <f>[9]Producto!AQ126</f>
        <v>25</v>
      </c>
      <c r="K127" s="17">
        <f>[9]Producto!AR126</f>
        <v>0.9</v>
      </c>
      <c r="L127" s="18">
        <f>[9]Producto!AS126</f>
        <v>1</v>
      </c>
      <c r="M127" s="17">
        <f>[9]Producto!AT126</f>
        <v>0.71</v>
      </c>
      <c r="N127" s="28">
        <f>[9]Producto!AU126</f>
        <v>1065</v>
      </c>
      <c r="O127" s="28">
        <f>[9]Producto!AV126</f>
        <v>1500</v>
      </c>
      <c r="P127" s="24"/>
      <c r="Q127" s="24"/>
      <c r="R127" s="24"/>
      <c r="S127" s="23">
        <f>DimPlaneado[Turno A 
Horas Planeadas de Producción]*DimPlaneado[Cajas/Hora con eficiencia]</f>
        <v>0</v>
      </c>
      <c r="T127" s="23">
        <f>DimPlaneado[Turno B 
Horas Planeadas de Producción]*DimPlaneado[Cajas/Hora con eficiencia]</f>
        <v>0</v>
      </c>
      <c r="U127" s="23">
        <f>DimPlaneado[Turno C 
Horas Planeadas de Producción]*DimPlaneado[Cajas/Hora con eficiencia]</f>
        <v>0</v>
      </c>
      <c r="V127" s="23">
        <f>SUM(DimPlaneado[[#This Row],[Turno A 
Cajas]:[Turno C 
Cajas]])</f>
        <v>0</v>
      </c>
      <c r="W127" s="23"/>
      <c r="X127" s="23"/>
      <c r="Y127" s="23"/>
      <c r="AW127" s="97">
        <v>42929</v>
      </c>
      <c r="AX127" s="96" t="s">
        <v>41</v>
      </c>
      <c r="AY127" s="96" t="s">
        <v>12</v>
      </c>
      <c r="AZ127" s="96" t="s">
        <v>26</v>
      </c>
      <c r="BA127" s="98">
        <v>901.30909090909108</v>
      </c>
      <c r="BB127" s="99" t="s">
        <v>219</v>
      </c>
    </row>
    <row r="128" spans="1:54" hidden="1">
      <c r="A128" s="20">
        <f>[9]Producto!AE127</f>
        <v>549039</v>
      </c>
      <c r="B128" s="21">
        <f>[9]Producto!AF127</f>
        <v>1</v>
      </c>
      <c r="C128" s="30" t="str">
        <f>CONCATENATE(DimPlaneado[Código SAP],"000",DimPlaneado[Versión])</f>
        <v>5490390001</v>
      </c>
      <c r="D128" s="19" t="str">
        <f>[9]Producto!AH127</f>
        <v>Flexline</v>
      </c>
      <c r="E128" s="19" t="str">
        <f>[9]Producto!AJ127</f>
        <v>Tubs IC</v>
      </c>
      <c r="F128" s="19">
        <f>[9]Producto!AK127</f>
        <v>419</v>
      </c>
      <c r="G128" s="19" t="str">
        <f>[9]Producto!AN127</f>
        <v>PINGUINO CEREZAS Y VAINILLA TAMB1X10LT</v>
      </c>
      <c r="H128" s="18">
        <f>[9]Producto!AO127</f>
        <v>2.5</v>
      </c>
      <c r="I128" s="18">
        <f>[9]Producto!AP127</f>
        <v>1</v>
      </c>
      <c r="J128" s="29">
        <f>[9]Producto!AQ127</f>
        <v>2.5</v>
      </c>
      <c r="K128" s="17">
        <f>[9]Producto!AR127</f>
        <v>10</v>
      </c>
      <c r="L128" s="18">
        <f>[9]Producto!AS127</f>
        <v>1</v>
      </c>
      <c r="M128" s="17">
        <f>[9]Producto!AT127</f>
        <v>0.71</v>
      </c>
      <c r="N128" s="28">
        <f>[9]Producto!AU127</f>
        <v>106.5</v>
      </c>
      <c r="O128" s="28">
        <f>[9]Producto!AV127</f>
        <v>150</v>
      </c>
      <c r="P128" s="24"/>
      <c r="Q128" s="24"/>
      <c r="R128" s="24"/>
      <c r="S128" s="23">
        <f>DimPlaneado[Turno A 
Horas Planeadas de Producción]*DimPlaneado[Cajas/Hora con eficiencia]</f>
        <v>0</v>
      </c>
      <c r="T128" s="23">
        <f>DimPlaneado[Turno B 
Horas Planeadas de Producción]*DimPlaneado[Cajas/Hora con eficiencia]</f>
        <v>0</v>
      </c>
      <c r="U128" s="23">
        <f>DimPlaneado[Turno C 
Horas Planeadas de Producción]*DimPlaneado[Cajas/Hora con eficiencia]</f>
        <v>0</v>
      </c>
      <c r="V128" s="23">
        <f>SUM(DimPlaneado[[#This Row],[Turno A 
Cajas]:[Turno C 
Cajas]])</f>
        <v>0</v>
      </c>
      <c r="W128" s="23"/>
      <c r="X128" s="23"/>
      <c r="Y128" s="23"/>
      <c r="AW128" s="97">
        <v>42929</v>
      </c>
      <c r="AX128" s="96" t="s">
        <v>40</v>
      </c>
      <c r="AY128" s="96" t="s">
        <v>12</v>
      </c>
      <c r="AZ128" s="96" t="s">
        <v>202</v>
      </c>
      <c r="BA128" s="98">
        <v>864</v>
      </c>
      <c r="BB128" s="99" t="s">
        <v>125</v>
      </c>
    </row>
    <row r="129" spans="1:54" hidden="1">
      <c r="A129" s="20">
        <f>[9]Producto!AE128</f>
        <v>552182</v>
      </c>
      <c r="B129" s="21">
        <f>[9]Producto!AF128</f>
        <v>1</v>
      </c>
      <c r="C129" s="30" t="str">
        <f>CONCATENATE(DimPlaneado[Código SAP],"000",DimPlaneado[Versión])</f>
        <v>5521820001</v>
      </c>
      <c r="D129" s="19" t="str">
        <f>[9]Producto!AH128</f>
        <v>Flexline</v>
      </c>
      <c r="E129" s="19" t="str">
        <f>[9]Producto!AJ128</f>
        <v>Tubs IC</v>
      </c>
      <c r="F129" s="19">
        <f>[9]Producto!AK128</f>
        <v>419</v>
      </c>
      <c r="G129" s="19" t="str">
        <f>[9]Producto!AN128</f>
        <v>PINGUINO SANDUCHE 1X900ML</v>
      </c>
      <c r="H129" s="18">
        <f>[9]Producto!AO128</f>
        <v>17</v>
      </c>
      <c r="I129" s="18">
        <f>[9]Producto!AP128</f>
        <v>2</v>
      </c>
      <c r="J129" s="29">
        <f>[9]Producto!AQ128</f>
        <v>34</v>
      </c>
      <c r="K129" s="17">
        <f>[9]Producto!AR128</f>
        <v>0.9</v>
      </c>
      <c r="L129" s="18">
        <f>[9]Producto!AS128</f>
        <v>1</v>
      </c>
      <c r="M129" s="17">
        <f>[9]Producto!AT128</f>
        <v>0.71</v>
      </c>
      <c r="N129" s="28">
        <f>[9]Producto!AU128</f>
        <v>1448.3999999999999</v>
      </c>
      <c r="O129" s="28">
        <f>[9]Producto!AV128</f>
        <v>2040</v>
      </c>
      <c r="P129" s="24"/>
      <c r="Q129" s="24"/>
      <c r="R129" s="24"/>
      <c r="S129" s="23">
        <f>DimPlaneado[Turno A 
Horas Planeadas de Producción]*DimPlaneado[Cajas/Hora con eficiencia]</f>
        <v>0</v>
      </c>
      <c r="T129" s="23">
        <f>DimPlaneado[Turno B 
Horas Planeadas de Producción]*DimPlaneado[Cajas/Hora con eficiencia]</f>
        <v>0</v>
      </c>
      <c r="U129" s="23">
        <f>DimPlaneado[Turno C 
Horas Planeadas de Producción]*DimPlaneado[Cajas/Hora con eficiencia]</f>
        <v>0</v>
      </c>
      <c r="V129" s="23">
        <f>SUM(DimPlaneado[[#This Row],[Turno A 
Cajas]:[Turno C 
Cajas]])</f>
        <v>0</v>
      </c>
      <c r="W129" s="23"/>
      <c r="X129" s="23"/>
      <c r="Y129" s="23"/>
      <c r="AW129" s="97">
        <v>42929</v>
      </c>
      <c r="AX129" s="96" t="s">
        <v>41</v>
      </c>
      <c r="AY129" s="96" t="s">
        <v>11</v>
      </c>
      <c r="AZ129" s="96" t="s">
        <v>24</v>
      </c>
      <c r="BA129" s="98">
        <v>1315.2000000000003</v>
      </c>
      <c r="BB129" s="99" t="s">
        <v>210</v>
      </c>
    </row>
    <row r="130" spans="1:54" hidden="1">
      <c r="A130" s="20">
        <f>[9]Producto!AE129</f>
        <v>549103</v>
      </c>
      <c r="B130" s="21">
        <f>[9]Producto!AF129</f>
        <v>1</v>
      </c>
      <c r="C130" s="30" t="str">
        <f>CONCATENATE(DimPlaneado[Código SAP],"000",DimPlaneado[Versión])</f>
        <v>5491030001</v>
      </c>
      <c r="D130" s="19" t="str">
        <f>[9]Producto!AH129</f>
        <v>Flexline</v>
      </c>
      <c r="E130" s="19" t="str">
        <f>[9]Producto!AJ129</f>
        <v>Tubs IC</v>
      </c>
      <c r="F130" s="19">
        <f>[9]Producto!AK129</f>
        <v>419</v>
      </c>
      <c r="G130" s="19" t="str">
        <f>[9]Producto!AN129</f>
        <v>PINGUINO SANDUCHE TAMB 1X10LT</v>
      </c>
      <c r="H130" s="18">
        <f>[9]Producto!AO129</f>
        <v>2.7</v>
      </c>
      <c r="I130" s="18">
        <f>[9]Producto!AP129</f>
        <v>1</v>
      </c>
      <c r="J130" s="29">
        <f>[9]Producto!AQ129</f>
        <v>2.7</v>
      </c>
      <c r="K130" s="17">
        <f>[9]Producto!AR129</f>
        <v>10</v>
      </c>
      <c r="L130" s="18">
        <f>[9]Producto!AS129</f>
        <v>1</v>
      </c>
      <c r="M130" s="17">
        <f>[9]Producto!AT129</f>
        <v>0.71</v>
      </c>
      <c r="N130" s="28">
        <f>[9]Producto!AU129</f>
        <v>115.02</v>
      </c>
      <c r="O130" s="28">
        <f>[9]Producto!AV129</f>
        <v>162</v>
      </c>
      <c r="P130" s="24"/>
      <c r="Q130" s="24"/>
      <c r="R130" s="24"/>
      <c r="S130" s="23">
        <f>DimPlaneado[Turno A 
Horas Planeadas de Producción]*DimPlaneado[Cajas/Hora con eficiencia]</f>
        <v>0</v>
      </c>
      <c r="T130" s="23">
        <f>DimPlaneado[Turno B 
Horas Planeadas de Producción]*DimPlaneado[Cajas/Hora con eficiencia]</f>
        <v>0</v>
      </c>
      <c r="U130" s="23">
        <f>DimPlaneado[Turno C 
Horas Planeadas de Producción]*DimPlaneado[Cajas/Hora con eficiencia]</f>
        <v>0</v>
      </c>
      <c r="V130" s="23">
        <f>SUM(DimPlaneado[[#This Row],[Turno A 
Cajas]:[Turno C 
Cajas]])</f>
        <v>0</v>
      </c>
      <c r="W130" s="23"/>
      <c r="X130" s="23"/>
      <c r="Y130" s="23"/>
      <c r="AW130" s="97">
        <v>42929</v>
      </c>
      <c r="AX130" s="96" t="s">
        <v>40</v>
      </c>
      <c r="AY130" s="96" t="s">
        <v>11</v>
      </c>
      <c r="AZ130" s="96" t="s">
        <v>24</v>
      </c>
      <c r="BA130" s="98">
        <v>1315.2000000000003</v>
      </c>
      <c r="BB130" s="99" t="s">
        <v>210</v>
      </c>
    </row>
    <row r="131" spans="1:54" hidden="1">
      <c r="A131" s="20">
        <f>[9]Producto!AE130</f>
        <v>552190</v>
      </c>
      <c r="B131" s="21">
        <f>[9]Producto!AF130</f>
        <v>1</v>
      </c>
      <c r="C131" s="30" t="str">
        <f>CONCATENATE(DimPlaneado[Código SAP],"000",DimPlaneado[Versión])</f>
        <v>5521900001</v>
      </c>
      <c r="D131" s="19" t="str">
        <f>[9]Producto!AH130</f>
        <v>Flexline</v>
      </c>
      <c r="E131" s="19" t="str">
        <f>[9]Producto!AJ130</f>
        <v>Tubs IC</v>
      </c>
      <c r="F131" s="19">
        <f>[9]Producto!AK130</f>
        <v>419</v>
      </c>
      <c r="G131" s="19" t="str">
        <f>[9]Producto!AN130</f>
        <v>PINGUINO MANJAR DE ALMENDRAS 1X900ML</v>
      </c>
      <c r="H131" s="18">
        <f>[9]Producto!AO130</f>
        <v>17</v>
      </c>
      <c r="I131" s="18">
        <f>[9]Producto!AP130</f>
        <v>2</v>
      </c>
      <c r="J131" s="29">
        <f>[9]Producto!AQ130</f>
        <v>34</v>
      </c>
      <c r="K131" s="17">
        <f>[9]Producto!AR130</f>
        <v>0.9</v>
      </c>
      <c r="L131" s="18">
        <f>[9]Producto!AS130</f>
        <v>1</v>
      </c>
      <c r="M131" s="17">
        <f>[9]Producto!AT130</f>
        <v>0.71</v>
      </c>
      <c r="N131" s="28">
        <f>[9]Producto!AU130</f>
        <v>1448.3999999999999</v>
      </c>
      <c r="O131" s="28">
        <f>[9]Producto!AV130</f>
        <v>2040</v>
      </c>
      <c r="P131" s="24"/>
      <c r="Q131" s="24"/>
      <c r="R131" s="24"/>
      <c r="S131" s="23">
        <f>DimPlaneado[Turno A 
Horas Planeadas de Producción]*DimPlaneado[Cajas/Hora con eficiencia]</f>
        <v>0</v>
      </c>
      <c r="T131" s="23">
        <f>DimPlaneado[Turno B 
Horas Planeadas de Producción]*DimPlaneado[Cajas/Hora con eficiencia]</f>
        <v>0</v>
      </c>
      <c r="U131" s="23">
        <f>DimPlaneado[Turno C 
Horas Planeadas de Producción]*DimPlaneado[Cajas/Hora con eficiencia]</f>
        <v>0</v>
      </c>
      <c r="V131" s="23">
        <f>SUM(DimPlaneado[[#This Row],[Turno A 
Cajas]:[Turno C 
Cajas]])</f>
        <v>0</v>
      </c>
      <c r="W131" s="23"/>
      <c r="X131" s="23"/>
      <c r="Y131" s="23"/>
      <c r="AW131" s="97">
        <v>42929</v>
      </c>
      <c r="AX131" s="96" t="s">
        <v>41</v>
      </c>
      <c r="AY131" s="96" t="s">
        <v>14</v>
      </c>
      <c r="AZ131" s="96" t="s">
        <v>174</v>
      </c>
      <c r="BA131" s="98">
        <v>1011.2</v>
      </c>
      <c r="BB131" s="99" t="s">
        <v>214</v>
      </c>
    </row>
    <row r="132" spans="1:54" hidden="1">
      <c r="A132" s="20">
        <f>[9]Producto!AE131</f>
        <v>550123</v>
      </c>
      <c r="B132" s="21">
        <f>[9]Producto!AF131</f>
        <v>1</v>
      </c>
      <c r="C132" s="30" t="str">
        <f>CONCATENATE(DimPlaneado[Código SAP],"000",DimPlaneado[Versión])</f>
        <v>5501230001</v>
      </c>
      <c r="D132" s="19" t="str">
        <f>[9]Producto!AH131</f>
        <v>Flexline</v>
      </c>
      <c r="E132" s="19" t="str">
        <f>[9]Producto!AJ131</f>
        <v>Tubs IC</v>
      </c>
      <c r="F132" s="19">
        <f>[9]Producto!AK131</f>
        <v>419</v>
      </c>
      <c r="G132" s="19" t="str">
        <f>[9]Producto!AN131</f>
        <v>PINGUINO MANJAR DE ALMENDRA TAMB 1X10L</v>
      </c>
      <c r="H132" s="18">
        <f>[9]Producto!AO131</f>
        <v>3</v>
      </c>
      <c r="I132" s="18">
        <f>[9]Producto!AP131</f>
        <v>1</v>
      </c>
      <c r="J132" s="29">
        <f>[9]Producto!AQ131</f>
        <v>3</v>
      </c>
      <c r="K132" s="17">
        <f>[9]Producto!AR131</f>
        <v>10</v>
      </c>
      <c r="L132" s="18">
        <f>[9]Producto!AS131</f>
        <v>1</v>
      </c>
      <c r="M132" s="17">
        <f>[9]Producto!AT131</f>
        <v>0.71</v>
      </c>
      <c r="N132" s="28">
        <f>[9]Producto!AU131</f>
        <v>127.8</v>
      </c>
      <c r="O132" s="28">
        <f>[9]Producto!AV131</f>
        <v>180</v>
      </c>
      <c r="P132" s="24"/>
      <c r="Q132" s="24"/>
      <c r="R132" s="24"/>
      <c r="S132" s="23">
        <f>DimPlaneado[Turno A 
Horas Planeadas de Producción]*DimPlaneado[Cajas/Hora con eficiencia]</f>
        <v>0</v>
      </c>
      <c r="T132" s="23">
        <f>DimPlaneado[Turno B 
Horas Planeadas de Producción]*DimPlaneado[Cajas/Hora con eficiencia]</f>
        <v>0</v>
      </c>
      <c r="U132" s="23">
        <f>DimPlaneado[Turno C 
Horas Planeadas de Producción]*DimPlaneado[Cajas/Hora con eficiencia]</f>
        <v>0</v>
      </c>
      <c r="V132" s="23">
        <f>SUM(DimPlaneado[[#This Row],[Turno A 
Cajas]:[Turno C 
Cajas]])</f>
        <v>0</v>
      </c>
      <c r="W132" s="23"/>
      <c r="X132" s="23"/>
      <c r="Y132" s="23"/>
      <c r="AW132" s="97">
        <v>42929</v>
      </c>
      <c r="AX132" s="96" t="s">
        <v>40</v>
      </c>
      <c r="AY132" s="96" t="s">
        <v>14</v>
      </c>
      <c r="AZ132" s="96" t="s">
        <v>174</v>
      </c>
      <c r="BA132" s="98">
        <v>1011.2</v>
      </c>
      <c r="BB132" s="99" t="s">
        <v>215</v>
      </c>
    </row>
    <row r="133" spans="1:54" hidden="1">
      <c r="A133" s="20">
        <f>[9]Producto!AE132</f>
        <v>552189</v>
      </c>
      <c r="B133" s="21">
        <f>[9]Producto!AF132</f>
        <v>1</v>
      </c>
      <c r="C133" s="30" t="str">
        <f>CONCATENATE(DimPlaneado[Código SAP],"000",DimPlaneado[Versión])</f>
        <v>5521890001</v>
      </c>
      <c r="D133" s="19" t="str">
        <f>[9]Producto!AH132</f>
        <v>Flexline</v>
      </c>
      <c r="E133" s="19" t="str">
        <f>[9]Producto!AJ132</f>
        <v>Tubs IC</v>
      </c>
      <c r="F133" s="19">
        <f>[9]Producto!AK132</f>
        <v>419</v>
      </c>
      <c r="G133" s="19" t="str">
        <f>[9]Producto!AN132</f>
        <v>PINGUINO TOP HELADO VAINILLA GOUMERT 900ml</v>
      </c>
      <c r="H133" s="18">
        <f>[9]Producto!AO132</f>
        <v>17</v>
      </c>
      <c r="I133" s="18">
        <f>[9]Producto!AP132</f>
        <v>2</v>
      </c>
      <c r="J133" s="29">
        <f>[9]Producto!AQ132</f>
        <v>34</v>
      </c>
      <c r="K133" s="17">
        <f>[9]Producto!AR132</f>
        <v>0.9</v>
      </c>
      <c r="L133" s="18">
        <f>[9]Producto!AS132</f>
        <v>1</v>
      </c>
      <c r="M133" s="17">
        <f>[9]Producto!AT132</f>
        <v>0.71</v>
      </c>
      <c r="N133" s="28">
        <f>[9]Producto!AU132</f>
        <v>1448.3999999999999</v>
      </c>
      <c r="O133" s="28">
        <f>[9]Producto!AV132</f>
        <v>2040</v>
      </c>
      <c r="P133" s="24"/>
      <c r="Q133" s="24"/>
      <c r="R133" s="24"/>
      <c r="S133" s="23">
        <f>DimPlaneado[Turno A 
Horas Planeadas de Producción]*DimPlaneado[Cajas/Hora con eficiencia]</f>
        <v>0</v>
      </c>
      <c r="T133" s="23">
        <f>DimPlaneado[Turno B 
Horas Planeadas de Producción]*DimPlaneado[Cajas/Hora con eficiencia]</f>
        <v>0</v>
      </c>
      <c r="U133" s="23">
        <f>DimPlaneado[Turno C 
Horas Planeadas de Producción]*DimPlaneado[Cajas/Hora con eficiencia]</f>
        <v>0</v>
      </c>
      <c r="V133" s="23">
        <f>SUM(DimPlaneado[[#This Row],[Turno A 
Cajas]:[Turno C 
Cajas]])</f>
        <v>0</v>
      </c>
      <c r="W133" s="23"/>
      <c r="X133" s="23"/>
      <c r="Y133" s="23"/>
      <c r="AW133" s="97">
        <v>42929</v>
      </c>
      <c r="AX133" s="96" t="s">
        <v>41</v>
      </c>
      <c r="AY133" s="96" t="s">
        <v>9</v>
      </c>
      <c r="AZ133" s="96" t="s">
        <v>203</v>
      </c>
      <c r="BA133" s="98">
        <v>1443.2727272727273</v>
      </c>
      <c r="BB133" s="99" t="s">
        <v>125</v>
      </c>
    </row>
    <row r="134" spans="1:54" hidden="1">
      <c r="A134" s="20">
        <f>[9]Producto!AE133</f>
        <v>550128</v>
      </c>
      <c r="B134" s="21">
        <f>[9]Producto!AF133</f>
        <v>1</v>
      </c>
      <c r="C134" s="30" t="str">
        <f>CONCATENATE(DimPlaneado[Código SAP],"000",DimPlaneado[Versión])</f>
        <v>5501280001</v>
      </c>
      <c r="D134" s="19" t="str">
        <f>[9]Producto!AH133</f>
        <v>Flexline</v>
      </c>
      <c r="E134" s="19" t="str">
        <f>[9]Producto!AJ133</f>
        <v>Tubs IC</v>
      </c>
      <c r="F134" s="19">
        <f>[9]Producto!AK133</f>
        <v>419</v>
      </c>
      <c r="G134" s="19" t="str">
        <f>[9]Producto!AN133</f>
        <v>PINGUINO VAINILLA GOURMET TAMB 1X10L</v>
      </c>
      <c r="H134" s="18">
        <f>[9]Producto!AO133</f>
        <v>3</v>
      </c>
      <c r="I134" s="18">
        <f>[9]Producto!AP133</f>
        <v>1</v>
      </c>
      <c r="J134" s="29">
        <f>[9]Producto!AQ133</f>
        <v>3</v>
      </c>
      <c r="K134" s="17">
        <f>[9]Producto!AR133</f>
        <v>10</v>
      </c>
      <c r="L134" s="18">
        <f>[9]Producto!AS133</f>
        <v>1</v>
      </c>
      <c r="M134" s="17">
        <f>[9]Producto!AT133</f>
        <v>0.71</v>
      </c>
      <c r="N134" s="28">
        <f>[9]Producto!AU133</f>
        <v>127.8</v>
      </c>
      <c r="O134" s="28">
        <f>[9]Producto!AV133</f>
        <v>180</v>
      </c>
      <c r="P134" s="24"/>
      <c r="Q134" s="24"/>
      <c r="R134" s="24"/>
      <c r="S134" s="23">
        <f>DimPlaneado[Turno A 
Horas Planeadas de Producción]*DimPlaneado[Cajas/Hora con eficiencia]</f>
        <v>0</v>
      </c>
      <c r="T134" s="23">
        <f>DimPlaneado[Turno B 
Horas Planeadas de Producción]*DimPlaneado[Cajas/Hora con eficiencia]</f>
        <v>0</v>
      </c>
      <c r="U134" s="23">
        <f>DimPlaneado[Turno C 
Horas Planeadas de Producción]*DimPlaneado[Cajas/Hora con eficiencia]</f>
        <v>0</v>
      </c>
      <c r="V134" s="23">
        <f>SUM(DimPlaneado[[#This Row],[Turno A 
Cajas]:[Turno C 
Cajas]])</f>
        <v>0</v>
      </c>
      <c r="W134" s="23"/>
      <c r="X134" s="23"/>
      <c r="Y134" s="23"/>
      <c r="AW134" s="97">
        <v>42929</v>
      </c>
      <c r="AX134" s="96" t="s">
        <v>40</v>
      </c>
      <c r="AY134" s="96" t="s">
        <v>9</v>
      </c>
      <c r="AZ134" s="96" t="s">
        <v>203</v>
      </c>
      <c r="BA134" s="98">
        <v>1443.2727272727273</v>
      </c>
      <c r="BB134" s="99" t="s">
        <v>218</v>
      </c>
    </row>
    <row r="135" spans="1:54" hidden="1">
      <c r="A135" s="20">
        <f>[9]Producto!AE134</f>
        <v>552194</v>
      </c>
      <c r="B135" s="21">
        <f>[9]Producto!AF134</f>
        <v>1</v>
      </c>
      <c r="C135" s="30" t="str">
        <f>CONCATENATE(DimPlaneado[Código SAP],"000",DimPlaneado[Versión])</f>
        <v>5521940001</v>
      </c>
      <c r="D135" s="19" t="str">
        <f>[9]Producto!AH134</f>
        <v>Flexline</v>
      </c>
      <c r="E135" s="19" t="str">
        <f>[9]Producto!AJ134</f>
        <v>Tubs IC</v>
      </c>
      <c r="F135" s="19">
        <f>[9]Producto!AK134</f>
        <v>419</v>
      </c>
      <c r="G135" s="19" t="str">
        <f>[9]Producto!AN134</f>
        <v>PINGUINO CHOCOLATE CON GALLETA 1X900ML</v>
      </c>
      <c r="H135" s="18">
        <f>[9]Producto!AO134</f>
        <v>17</v>
      </c>
      <c r="I135" s="18">
        <f>[9]Producto!AP134</f>
        <v>2</v>
      </c>
      <c r="J135" s="29">
        <f>[9]Producto!AQ134</f>
        <v>34</v>
      </c>
      <c r="K135" s="17">
        <f>[9]Producto!AR134</f>
        <v>0.9</v>
      </c>
      <c r="L135" s="18">
        <f>[9]Producto!AS134</f>
        <v>1</v>
      </c>
      <c r="M135" s="17">
        <f>[9]Producto!AT134</f>
        <v>0.71</v>
      </c>
      <c r="N135" s="28">
        <f>[9]Producto!AU134</f>
        <v>1448.3999999999999</v>
      </c>
      <c r="O135" s="28">
        <f>[9]Producto!AV134</f>
        <v>2040</v>
      </c>
      <c r="P135" s="24"/>
      <c r="Q135" s="24"/>
      <c r="R135" s="24"/>
      <c r="S135" s="23">
        <f>DimPlaneado[Turno A 
Horas Planeadas de Producción]*DimPlaneado[Cajas/Hora con eficiencia]</f>
        <v>0</v>
      </c>
      <c r="T135" s="23">
        <f>DimPlaneado[Turno B 
Horas Planeadas de Producción]*DimPlaneado[Cajas/Hora con eficiencia]</f>
        <v>0</v>
      </c>
      <c r="U135" s="23">
        <f>DimPlaneado[Turno C 
Horas Planeadas de Producción]*DimPlaneado[Cajas/Hora con eficiencia]</f>
        <v>0</v>
      </c>
      <c r="V135" s="23">
        <f>SUM(DimPlaneado[[#This Row],[Turno A 
Cajas]:[Turno C 
Cajas]])</f>
        <v>0</v>
      </c>
      <c r="W135" s="23"/>
      <c r="X135" s="23"/>
      <c r="Y135" s="23"/>
      <c r="AW135" s="97">
        <v>42929</v>
      </c>
      <c r="AX135" s="96" t="s">
        <v>41</v>
      </c>
      <c r="AY135" s="96" t="s">
        <v>7</v>
      </c>
      <c r="AZ135" s="96" t="s">
        <v>204</v>
      </c>
      <c r="BA135" s="98">
        <v>10224</v>
      </c>
      <c r="BB135" s="99" t="s">
        <v>211</v>
      </c>
    </row>
    <row r="136" spans="1:54" hidden="1">
      <c r="A136" s="20">
        <f>[9]Producto!AE135</f>
        <v>84170863</v>
      </c>
      <c r="B136" s="21">
        <f>[9]Producto!AF135</f>
        <v>1</v>
      </c>
      <c r="C136" s="30" t="str">
        <f>CONCATENATE(DimPlaneado[Código SAP],"000",DimPlaneado[Versión])</f>
        <v>841708630001</v>
      </c>
      <c r="D136" s="19" t="str">
        <f>[9]Producto!AH135</f>
        <v>Flexline</v>
      </c>
      <c r="E136" s="19" t="str">
        <f>[9]Producto!AJ135</f>
        <v>Tubs IC</v>
      </c>
      <c r="F136" s="19">
        <f>[9]Producto!AK135</f>
        <v>419</v>
      </c>
      <c r="G136" s="19" t="str">
        <f>[9]Producto!AN135</f>
        <v>PINGUINO CHOCOLATE C/GALLETA 1X10L</v>
      </c>
      <c r="H136" s="18">
        <f>[9]Producto!AO135</f>
        <v>2.7</v>
      </c>
      <c r="I136" s="18">
        <f>[9]Producto!AP135</f>
        <v>1</v>
      </c>
      <c r="J136" s="29">
        <f>[9]Producto!AQ135</f>
        <v>2.7</v>
      </c>
      <c r="K136" s="17">
        <f>[9]Producto!AR135</f>
        <v>10</v>
      </c>
      <c r="L136" s="18">
        <f>[9]Producto!AS135</f>
        <v>1</v>
      </c>
      <c r="M136" s="17">
        <f>[9]Producto!AT135</f>
        <v>0.71</v>
      </c>
      <c r="N136" s="28">
        <f>[9]Producto!AU135</f>
        <v>115.02</v>
      </c>
      <c r="O136" s="28">
        <f>[9]Producto!AV135</f>
        <v>162</v>
      </c>
      <c r="P136" s="24"/>
      <c r="Q136" s="24"/>
      <c r="R136" s="24"/>
      <c r="S136" s="23">
        <f>DimPlaneado[Turno A 
Horas Planeadas de Producción]*DimPlaneado[Cajas/Hora con eficiencia]</f>
        <v>0</v>
      </c>
      <c r="T136" s="23">
        <f>DimPlaneado[Turno B 
Horas Planeadas de Producción]*DimPlaneado[Cajas/Hora con eficiencia]</f>
        <v>0</v>
      </c>
      <c r="U136" s="23">
        <f>DimPlaneado[Turno C 
Horas Planeadas de Producción]*DimPlaneado[Cajas/Hora con eficiencia]</f>
        <v>0</v>
      </c>
      <c r="V136" s="23">
        <f>SUM(DimPlaneado[[#This Row],[Turno A 
Cajas]:[Turno C 
Cajas]])</f>
        <v>0</v>
      </c>
      <c r="W136" s="23"/>
      <c r="X136" s="23"/>
      <c r="Y136" s="23"/>
      <c r="AW136" s="97">
        <v>42929</v>
      </c>
      <c r="AX136" s="96" t="s">
        <v>40</v>
      </c>
      <c r="AY136" s="96" t="s">
        <v>7</v>
      </c>
      <c r="AZ136" s="96" t="s">
        <v>204</v>
      </c>
      <c r="BA136" s="98">
        <v>3834</v>
      </c>
      <c r="BB136" s="99" t="s">
        <v>212</v>
      </c>
    </row>
    <row r="137" spans="1:54" hidden="1">
      <c r="A137" s="20">
        <f>[9]Producto!AE136</f>
        <v>567893</v>
      </c>
      <c r="B137" s="21">
        <f>[9]Producto!AF136</f>
        <v>1</v>
      </c>
      <c r="C137" s="30" t="str">
        <f>CONCATENATE(DimPlaneado[Código SAP],"000",DimPlaneado[Versión])</f>
        <v>5678930001</v>
      </c>
      <c r="D137" s="19" t="str">
        <f>[9]Producto!AH136</f>
        <v>Flexline</v>
      </c>
      <c r="E137" s="19" t="str">
        <f>[9]Producto!AJ136</f>
        <v>Tubs IC</v>
      </c>
      <c r="F137" s="19">
        <f>[9]Producto!AK136</f>
        <v>419</v>
      </c>
      <c r="G137" s="19" t="str">
        <f>[9]Producto!AN136</f>
        <v>MANICHO 1X900ML.</v>
      </c>
      <c r="H137" s="18">
        <f>[9]Producto!AO136</f>
        <v>17</v>
      </c>
      <c r="I137" s="18">
        <f>[9]Producto!AP136</f>
        <v>2</v>
      </c>
      <c r="J137" s="29">
        <f>[9]Producto!AQ136</f>
        <v>34</v>
      </c>
      <c r="K137" s="17">
        <f>[9]Producto!AR136</f>
        <v>0.9</v>
      </c>
      <c r="L137" s="18">
        <f>[9]Producto!AS136</f>
        <v>1</v>
      </c>
      <c r="M137" s="17">
        <f>[9]Producto!AT136</f>
        <v>0.71</v>
      </c>
      <c r="N137" s="28">
        <f>[9]Producto!AU136</f>
        <v>1448.3999999999999</v>
      </c>
      <c r="O137" s="28">
        <f>[9]Producto!AV136</f>
        <v>2040</v>
      </c>
      <c r="P137" s="24"/>
      <c r="Q137" s="24"/>
      <c r="R137" s="24"/>
      <c r="S137" s="23">
        <f>DimPlaneado[Turno A 
Horas Planeadas de Producción]*DimPlaneado[Cajas/Hora con eficiencia]</f>
        <v>0</v>
      </c>
      <c r="T137" s="23">
        <f>DimPlaneado[Turno B 
Horas Planeadas de Producción]*DimPlaneado[Cajas/Hora con eficiencia]</f>
        <v>0</v>
      </c>
      <c r="U137" s="23">
        <f>DimPlaneado[Turno C 
Horas Planeadas de Producción]*DimPlaneado[Cajas/Hora con eficiencia]</f>
        <v>0</v>
      </c>
      <c r="V137" s="23">
        <f>SUM(DimPlaneado[[#This Row],[Turno A 
Cajas]:[Turno C 
Cajas]])</f>
        <v>0</v>
      </c>
      <c r="W137" s="23"/>
      <c r="X137" s="23"/>
      <c r="Y137" s="23"/>
      <c r="AW137" s="97">
        <v>42929</v>
      </c>
      <c r="AX137" s="96" t="s">
        <v>40</v>
      </c>
      <c r="AY137" s="96" t="s">
        <v>7</v>
      </c>
      <c r="AZ137" s="96" t="s">
        <v>205</v>
      </c>
      <c r="BA137" s="98">
        <v>127.8</v>
      </c>
      <c r="BB137" s="99" t="s">
        <v>213</v>
      </c>
    </row>
    <row r="138" spans="1:54" hidden="1">
      <c r="A138" s="14">
        <f>[9]Producto!AE137</f>
        <v>568592</v>
      </c>
      <c r="B138" s="16">
        <f>[9]Producto!AF137</f>
        <v>1</v>
      </c>
      <c r="C138" s="15" t="str">
        <f>CONCATENATE(DimPlaneado[Código SAP],"000",DimPlaneado[Versión])</f>
        <v>5685920001</v>
      </c>
      <c r="D138" s="13" t="str">
        <f>[9]Producto!AH137</f>
        <v>Flexline</v>
      </c>
      <c r="E138" s="13" t="str">
        <f>[9]Producto!AJ137</f>
        <v>Tubs IC</v>
      </c>
      <c r="F138" s="13">
        <f>[9]Producto!AK137</f>
        <v>419</v>
      </c>
      <c r="G138" s="13" t="str">
        <f>[9]Producto!AN137</f>
        <v>MANICHO TAMB 1X10L</v>
      </c>
      <c r="H138" s="11">
        <f>[9]Producto!AO137</f>
        <v>3</v>
      </c>
      <c r="I138" s="11">
        <f>[9]Producto!AP137</f>
        <v>1</v>
      </c>
      <c r="J138" s="12">
        <f>[9]Producto!AQ137</f>
        <v>3</v>
      </c>
      <c r="K138" s="10">
        <f>[9]Producto!AR137</f>
        <v>10</v>
      </c>
      <c r="L138" s="11">
        <f>[9]Producto!AS137</f>
        <v>1</v>
      </c>
      <c r="M138" s="10">
        <f>[9]Producto!AT137</f>
        <v>0.71</v>
      </c>
      <c r="N138" s="9">
        <f>[9]Producto!AU137</f>
        <v>127.8</v>
      </c>
      <c r="O138" s="9">
        <f>[9]Producto!AV137</f>
        <v>180</v>
      </c>
      <c r="P138" s="8"/>
      <c r="Q138" s="8"/>
      <c r="R138" s="8"/>
      <c r="S138" s="7">
        <f>DimPlaneado[Turno A 
Horas Planeadas de Producción]*DimPlaneado[Cajas/Hora con eficiencia]</f>
        <v>0</v>
      </c>
      <c r="T138" s="7">
        <f>DimPlaneado[Turno B 
Horas Planeadas de Producción]*DimPlaneado[Cajas/Hora con eficiencia]</f>
        <v>0</v>
      </c>
      <c r="U138" s="7">
        <f>DimPlaneado[Turno C 
Horas Planeadas de Producción]*DimPlaneado[Cajas/Hora con eficiencia]</f>
        <v>0</v>
      </c>
      <c r="V138" s="7">
        <f>SUM(DimPlaneado[[#This Row],[Turno A 
Cajas]:[Turno C 
Cajas]])</f>
        <v>0</v>
      </c>
      <c r="W138" s="7"/>
      <c r="X138" s="7"/>
      <c r="Y138" s="7"/>
      <c r="AW138" s="97">
        <v>42929</v>
      </c>
      <c r="AX138" s="96" t="s">
        <v>40</v>
      </c>
      <c r="AY138" s="96" t="s">
        <v>7</v>
      </c>
      <c r="AZ138" s="96" t="s">
        <v>206</v>
      </c>
      <c r="BA138" s="98">
        <v>5793.5999999999995</v>
      </c>
      <c r="BB138" s="99" t="s">
        <v>129</v>
      </c>
    </row>
    <row r="139" spans="1:54" hidden="1">
      <c r="A139" s="14">
        <f>[9]Producto!AE138</f>
        <v>84163207</v>
      </c>
      <c r="B139" s="16">
        <f>[9]Producto!AF138</f>
        <v>1</v>
      </c>
      <c r="C139" s="15" t="str">
        <f>CONCATENATE(DimPlaneado[Código SAP],"000",DimPlaneado[Versión])</f>
        <v>841632070001</v>
      </c>
      <c r="D139" s="13" t="str">
        <f>[9]Producto!AH138</f>
        <v>Flexline</v>
      </c>
      <c r="E139" s="13" t="str">
        <f>[9]Producto!AJ138</f>
        <v>Tubs IC</v>
      </c>
      <c r="F139" s="13">
        <f>[9]Producto!AK138</f>
        <v>419</v>
      </c>
      <c r="G139" s="13" t="str">
        <f>[9]Producto!AN138</f>
        <v>PINGUINO BUBBALOO 10L</v>
      </c>
      <c r="H139" s="11">
        <f>[9]Producto!AO138</f>
        <v>3</v>
      </c>
      <c r="I139" s="11">
        <f>[9]Producto!AP138</f>
        <v>1</v>
      </c>
      <c r="J139" s="12">
        <f>[9]Producto!AQ138</f>
        <v>3</v>
      </c>
      <c r="K139" s="10">
        <f>[9]Producto!AR138</f>
        <v>10</v>
      </c>
      <c r="L139" s="11">
        <f>[9]Producto!AS138</f>
        <v>1</v>
      </c>
      <c r="M139" s="10">
        <f>[9]Producto!AT138</f>
        <v>0.71</v>
      </c>
      <c r="N139" s="9">
        <f>[9]Producto!AU138</f>
        <v>127.8</v>
      </c>
      <c r="O139" s="9">
        <f>[9]Producto!AV138</f>
        <v>180</v>
      </c>
      <c r="P139" s="8"/>
      <c r="Q139" s="8"/>
      <c r="R139" s="8"/>
      <c r="S139" s="7">
        <f>DimPlaneado[Turno A 
Horas Planeadas de Producción]*DimPlaneado[Cajas/Hora con eficiencia]</f>
        <v>0</v>
      </c>
      <c r="T139" s="7">
        <f>DimPlaneado[Turno B 
Horas Planeadas de Producción]*DimPlaneado[Cajas/Hora con eficiencia]</f>
        <v>0</v>
      </c>
      <c r="U139" s="7">
        <f>DimPlaneado[Turno C 
Horas Planeadas de Producción]*DimPlaneado[Cajas/Hora con eficiencia]</f>
        <v>0</v>
      </c>
      <c r="V139" s="7">
        <f>SUM(DimPlaneado[[#This Row],[Turno A 
Cajas]:[Turno C 
Cajas]])</f>
        <v>0</v>
      </c>
      <c r="W139" s="7"/>
      <c r="X139" s="7"/>
      <c r="Y139" s="7"/>
      <c r="AW139" s="97">
        <v>42929</v>
      </c>
      <c r="AX139" s="96" t="s">
        <v>41</v>
      </c>
      <c r="AY139" s="96" t="s">
        <v>5</v>
      </c>
      <c r="AZ139" s="96" t="s">
        <v>28</v>
      </c>
      <c r="BA139" s="98">
        <v>716.8</v>
      </c>
      <c r="BB139" s="99" t="s">
        <v>220</v>
      </c>
    </row>
    <row r="140" spans="1:54" hidden="1">
      <c r="A140" s="14">
        <f>[9]Producto!AE139</f>
        <v>84163208</v>
      </c>
      <c r="B140" s="16">
        <f>[9]Producto!AF139</f>
        <v>1</v>
      </c>
      <c r="C140" s="15" t="str">
        <f>CONCATENATE(DimPlaneado[Código SAP],"000",DimPlaneado[Versión])</f>
        <v>841632080001</v>
      </c>
      <c r="D140" s="13" t="str">
        <f>[9]Producto!AH139</f>
        <v>Flexline</v>
      </c>
      <c r="E140" s="13" t="str">
        <f>[9]Producto!AJ139</f>
        <v>Tubs IC</v>
      </c>
      <c r="F140" s="13">
        <f>[9]Producto!AK139</f>
        <v>419</v>
      </c>
      <c r="G140" s="13" t="str">
        <f>[9]Producto!AN139</f>
        <v>PINGUINO BUBBALOO 900ML</v>
      </c>
      <c r="H140" s="11">
        <f>[9]Producto!AO139</f>
        <v>30</v>
      </c>
      <c r="I140" s="11">
        <f>[9]Producto!AP139</f>
        <v>1</v>
      </c>
      <c r="J140" s="12">
        <f>[9]Producto!AQ139</f>
        <v>30</v>
      </c>
      <c r="K140" s="10">
        <f>[9]Producto!AR139</f>
        <v>0.9</v>
      </c>
      <c r="L140" s="11">
        <f>[9]Producto!AS139</f>
        <v>1</v>
      </c>
      <c r="M140" s="10">
        <f>[9]Producto!AT139</f>
        <v>0.71</v>
      </c>
      <c r="N140" s="9">
        <f>[9]Producto!AU139</f>
        <v>1278</v>
      </c>
      <c r="O140" s="9">
        <f>[9]Producto!AV139</f>
        <v>1800</v>
      </c>
      <c r="P140" s="8"/>
      <c r="Q140" s="8"/>
      <c r="R140" s="8"/>
      <c r="S140" s="7">
        <f>DimPlaneado[Turno A 
Horas Planeadas de Producción]*DimPlaneado[Cajas/Hora con eficiencia]</f>
        <v>0</v>
      </c>
      <c r="T140" s="7">
        <f>DimPlaneado[Turno B 
Horas Planeadas de Producción]*DimPlaneado[Cajas/Hora con eficiencia]</f>
        <v>0</v>
      </c>
      <c r="U140" s="7">
        <f>DimPlaneado[Turno C 
Horas Planeadas de Producción]*DimPlaneado[Cajas/Hora con eficiencia]</f>
        <v>0</v>
      </c>
      <c r="V140" s="7">
        <f>SUM(DimPlaneado[[#This Row],[Turno A 
Cajas]:[Turno C 
Cajas]])</f>
        <v>0</v>
      </c>
      <c r="W140" s="7"/>
      <c r="X140" s="7"/>
      <c r="Y140" s="7"/>
      <c r="AW140" s="97">
        <v>42929</v>
      </c>
      <c r="AX140" s="96" t="s">
        <v>40</v>
      </c>
      <c r="AY140" s="96" t="s">
        <v>5</v>
      </c>
      <c r="AZ140" s="96" t="s">
        <v>28</v>
      </c>
      <c r="BA140" s="98">
        <v>716.8</v>
      </c>
      <c r="BB140" s="99"/>
    </row>
    <row r="141" spans="1:54" hidden="1">
      <c r="A141" s="14">
        <f>[9]Producto!AE140</f>
        <v>566189</v>
      </c>
      <c r="B141" s="16">
        <f>[9]Producto!AF140</f>
        <v>1</v>
      </c>
      <c r="C141" s="15" t="str">
        <f>CONCATENATE(DimPlaneado[Código SAP],"000",DimPlaneado[Versión])</f>
        <v>5661890001</v>
      </c>
      <c r="D141" s="13" t="str">
        <f>[9]Producto!AH140</f>
        <v>Flexline</v>
      </c>
      <c r="E141" s="13" t="str">
        <f>[9]Producto!AJ140</f>
        <v>Tubs IC</v>
      </c>
      <c r="F141" s="13">
        <f>[9]Producto!AK140</f>
        <v>419</v>
      </c>
      <c r="G141" s="13" t="str">
        <f>[9]Producto!AN140</f>
        <v>PINGUINO CHICLE TAMB 1X10L</v>
      </c>
      <c r="H141" s="11">
        <f>[9]Producto!AO140</f>
        <v>3</v>
      </c>
      <c r="I141" s="11">
        <f>[9]Producto!AP140</f>
        <v>1</v>
      </c>
      <c r="J141" s="12">
        <f>[9]Producto!AQ140</f>
        <v>3</v>
      </c>
      <c r="K141" s="10">
        <f>[9]Producto!AR140</f>
        <v>10</v>
      </c>
      <c r="L141" s="11">
        <f>[9]Producto!AS140</f>
        <v>1</v>
      </c>
      <c r="M141" s="10">
        <f>[9]Producto!AT140</f>
        <v>0.71</v>
      </c>
      <c r="N141" s="9">
        <f>[9]Producto!AU140</f>
        <v>127.8</v>
      </c>
      <c r="O141" s="9">
        <f>[9]Producto!AV140</f>
        <v>180</v>
      </c>
      <c r="P141" s="8"/>
      <c r="Q141" s="8"/>
      <c r="R141" s="8"/>
      <c r="S141" s="7">
        <f>DimPlaneado[Turno A 
Horas Planeadas de Producción]*DimPlaneado[Cajas/Hora con eficiencia]</f>
        <v>0</v>
      </c>
      <c r="T141" s="7">
        <f>DimPlaneado[Turno B 
Horas Planeadas de Producción]*DimPlaneado[Cajas/Hora con eficiencia]</f>
        <v>0</v>
      </c>
      <c r="U141" s="7">
        <f>DimPlaneado[Turno C 
Horas Planeadas de Producción]*DimPlaneado[Cajas/Hora con eficiencia]</f>
        <v>0</v>
      </c>
      <c r="V141" s="7">
        <f>SUM(DimPlaneado[[#This Row],[Turno A 
Cajas]:[Turno C 
Cajas]])</f>
        <v>0</v>
      </c>
      <c r="W141" s="7"/>
      <c r="X141" s="7"/>
      <c r="Y141" s="7"/>
      <c r="AW141" s="97">
        <v>42929</v>
      </c>
      <c r="AX141" s="96" t="s">
        <v>41</v>
      </c>
      <c r="AY141" s="96" t="s">
        <v>6</v>
      </c>
      <c r="AZ141" s="96" t="s">
        <v>207</v>
      </c>
      <c r="BA141" s="98">
        <v>1557.3333333333333</v>
      </c>
      <c r="BB141" s="99" t="s">
        <v>208</v>
      </c>
    </row>
    <row r="142" spans="1:54" hidden="1">
      <c r="A142" s="14">
        <f>[9]Producto!AE141</f>
        <v>84153891</v>
      </c>
      <c r="B142" s="16">
        <f>[9]Producto!AF141</f>
        <v>1</v>
      </c>
      <c r="C142" s="15" t="str">
        <f>CONCATENATE(DimPlaneado[Código SAP],"000",DimPlaneado[Versión])</f>
        <v>841538910001</v>
      </c>
      <c r="D142" s="13" t="str">
        <f>[9]Producto!AH141</f>
        <v>Flexline</v>
      </c>
      <c r="E142" s="13" t="str">
        <f>[9]Producto!AJ141</f>
        <v>Tubs IC</v>
      </c>
      <c r="F142" s="13">
        <f>[9]Producto!AK141</f>
        <v>419</v>
      </c>
      <c r="G142" s="13" t="str">
        <f>[9]Producto!AN141</f>
        <v>PINGUINO OREO CHOCOLATE 1X900ML</v>
      </c>
      <c r="H142" s="11">
        <f>[9]Producto!AO141</f>
        <v>17</v>
      </c>
      <c r="I142" s="11">
        <f>[9]Producto!AP141</f>
        <v>2</v>
      </c>
      <c r="J142" s="12">
        <f>[9]Producto!AQ141</f>
        <v>34</v>
      </c>
      <c r="K142" s="10">
        <f>[9]Producto!AR141</f>
        <v>0.9</v>
      </c>
      <c r="L142" s="11">
        <f>[9]Producto!AS141</f>
        <v>1</v>
      </c>
      <c r="M142" s="10">
        <f>[9]Producto!AT141</f>
        <v>0.71</v>
      </c>
      <c r="N142" s="9">
        <f>[9]Producto!AU141</f>
        <v>1448.3999999999999</v>
      </c>
      <c r="O142" s="9">
        <f>[9]Producto!AV141</f>
        <v>2040</v>
      </c>
      <c r="P142" s="8"/>
      <c r="Q142" s="8"/>
      <c r="R142" s="8"/>
      <c r="S142" s="7">
        <f>DimPlaneado[Turno A 
Horas Planeadas de Producción]*DimPlaneado[Cajas/Hora con eficiencia]</f>
        <v>0</v>
      </c>
      <c r="T142" s="7">
        <f>DimPlaneado[Turno B 
Horas Planeadas de Producción]*DimPlaneado[Cajas/Hora con eficiencia]</f>
        <v>0</v>
      </c>
      <c r="U142" s="7">
        <f>DimPlaneado[Turno C 
Horas Planeadas de Producción]*DimPlaneado[Cajas/Hora con eficiencia]</f>
        <v>0</v>
      </c>
      <c r="V142" s="7">
        <f>SUM(DimPlaneado[[#This Row],[Turno A 
Cajas]:[Turno C 
Cajas]])</f>
        <v>0</v>
      </c>
      <c r="W142" s="7"/>
      <c r="X142" s="7"/>
      <c r="Y142" s="7"/>
      <c r="AW142" s="97">
        <v>42929</v>
      </c>
      <c r="AX142" s="96" t="s">
        <v>40</v>
      </c>
      <c r="AY142" s="96" t="s">
        <v>6</v>
      </c>
      <c r="AZ142" s="96" t="s">
        <v>207</v>
      </c>
      <c r="BA142" s="98">
        <v>1557.3333333333333</v>
      </c>
      <c r="BB142" s="99" t="s">
        <v>209</v>
      </c>
    </row>
    <row r="143" spans="1:54" hidden="1">
      <c r="A143" s="14">
        <f>[9]Producto!AE142</f>
        <v>84154856</v>
      </c>
      <c r="B143" s="16">
        <f>[9]Producto!AF142</f>
        <v>1</v>
      </c>
      <c r="C143" s="15" t="str">
        <f>CONCATENATE(DimPlaneado[Código SAP],"000",DimPlaneado[Versión])</f>
        <v>841548560001</v>
      </c>
      <c r="D143" s="13" t="str">
        <f>[9]Producto!AH142</f>
        <v>Flexline</v>
      </c>
      <c r="E143" s="13" t="str">
        <f>[9]Producto!AJ142</f>
        <v>Tubs IC</v>
      </c>
      <c r="F143" s="13">
        <f>[9]Producto!AK142</f>
        <v>419</v>
      </c>
      <c r="G143" s="13" t="str">
        <f>[9]Producto!AN142</f>
        <v>PINGUINO OREO CHOCOLATE TAMB 1X10L</v>
      </c>
      <c r="H143" s="11">
        <f>[9]Producto!AO142</f>
        <v>3</v>
      </c>
      <c r="I143" s="11">
        <f>[9]Producto!AP142</f>
        <v>1</v>
      </c>
      <c r="J143" s="12">
        <f>[9]Producto!AQ142</f>
        <v>3</v>
      </c>
      <c r="K143" s="10">
        <f>[9]Producto!AR142</f>
        <v>10</v>
      </c>
      <c r="L143" s="11">
        <f>[9]Producto!AS142</f>
        <v>1</v>
      </c>
      <c r="M143" s="10">
        <f>[9]Producto!AT142</f>
        <v>0.71</v>
      </c>
      <c r="N143" s="9">
        <f>[9]Producto!AU142</f>
        <v>127.8</v>
      </c>
      <c r="O143" s="9">
        <f>[9]Producto!AV142</f>
        <v>180</v>
      </c>
      <c r="P143" s="8"/>
      <c r="Q143" s="8"/>
      <c r="R143" s="8"/>
      <c r="S143" s="7">
        <f>DimPlaneado[Turno A 
Horas Planeadas de Producción]*DimPlaneado[Cajas/Hora con eficiencia]</f>
        <v>0</v>
      </c>
      <c r="T143" s="7">
        <f>DimPlaneado[Turno B 
Horas Planeadas de Producción]*DimPlaneado[Cajas/Hora con eficiencia]</f>
        <v>0</v>
      </c>
      <c r="U143" s="7">
        <f>DimPlaneado[Turno C 
Horas Planeadas de Producción]*DimPlaneado[Cajas/Hora con eficiencia]</f>
        <v>0</v>
      </c>
      <c r="V143" s="7">
        <f>SUM(DimPlaneado[[#This Row],[Turno A 
Cajas]:[Turno C 
Cajas]])</f>
        <v>0</v>
      </c>
      <c r="W143" s="7"/>
      <c r="X143" s="7"/>
      <c r="Y143" s="7"/>
      <c r="AW143" s="97">
        <v>42929</v>
      </c>
      <c r="AX143" s="96" t="s">
        <v>41</v>
      </c>
      <c r="AY143" s="96" t="s">
        <v>4</v>
      </c>
      <c r="AZ143" s="96" t="s">
        <v>30</v>
      </c>
      <c r="BA143" s="98">
        <v>1115.1999999999998</v>
      </c>
      <c r="BB143" s="99"/>
    </row>
    <row r="144" spans="1:54" hidden="1">
      <c r="A144" s="14">
        <f>[9]Producto!AE143</f>
        <v>84170239</v>
      </c>
      <c r="B144" s="16">
        <f>[9]Producto!AF143</f>
        <v>1</v>
      </c>
      <c r="C144" s="15" t="str">
        <f>CONCATENATE(DimPlaneado[Código SAP],"000",DimPlaneado[Versión])</f>
        <v>841702390001</v>
      </c>
      <c r="D144" s="13" t="str">
        <f>[9]Producto!AH143</f>
        <v>Flexline</v>
      </c>
      <c r="E144" s="13" t="str">
        <f>[9]Producto!AJ143</f>
        <v>Tubs IC</v>
      </c>
      <c r="F144" s="13">
        <f>[9]Producto!AK143</f>
        <v>419</v>
      </c>
      <c r="G144" s="13" t="str">
        <f>[9]Producto!AN143</f>
        <v>PINGUINO CREMOSSITO NAPOLITANO 1X900ML</v>
      </c>
      <c r="H144" s="11">
        <f>[9]Producto!AO143</f>
        <v>18</v>
      </c>
      <c r="I144" s="11">
        <f>[9]Producto!AP143</f>
        <v>2</v>
      </c>
      <c r="J144" s="12">
        <f>[9]Producto!AQ143</f>
        <v>36</v>
      </c>
      <c r="K144" s="10">
        <f>[9]Producto!AR143</f>
        <v>0.9</v>
      </c>
      <c r="L144" s="11">
        <f>[9]Producto!AS143</f>
        <v>1</v>
      </c>
      <c r="M144" s="10">
        <f>[9]Producto!AT143</f>
        <v>0.71</v>
      </c>
      <c r="N144" s="9">
        <f>[9]Producto!AU143</f>
        <v>1533.6</v>
      </c>
      <c r="O144" s="9">
        <f>[9]Producto!AV143</f>
        <v>2160</v>
      </c>
      <c r="P144" s="8"/>
      <c r="Q144" s="8"/>
      <c r="R144" s="8"/>
      <c r="S144" s="7">
        <f>DimPlaneado[Turno A 
Horas Planeadas de Producción]*DimPlaneado[Cajas/Hora con eficiencia]</f>
        <v>0</v>
      </c>
      <c r="T144" s="7">
        <f>DimPlaneado[Turno B 
Horas Planeadas de Producción]*DimPlaneado[Cajas/Hora con eficiencia]</f>
        <v>0</v>
      </c>
      <c r="U144" s="7">
        <f>DimPlaneado[Turno C 
Horas Planeadas de Producción]*DimPlaneado[Cajas/Hora con eficiencia]</f>
        <v>0</v>
      </c>
      <c r="V144" s="7">
        <f>SUM(DimPlaneado[[#This Row],[Turno A 
Cajas]:[Turno C 
Cajas]])</f>
        <v>0</v>
      </c>
      <c r="W144" s="7"/>
      <c r="X144" s="7"/>
      <c r="Y144" s="7"/>
      <c r="AW144" s="97">
        <v>42929</v>
      </c>
      <c r="AX144" s="96" t="s">
        <v>40</v>
      </c>
      <c r="AY144" s="96" t="s">
        <v>4</v>
      </c>
      <c r="AZ144" s="96" t="s">
        <v>30</v>
      </c>
      <c r="BA144" s="98">
        <v>1115.1999999999998</v>
      </c>
      <c r="BB144" s="99" t="s">
        <v>161</v>
      </c>
    </row>
    <row r="145" spans="1:54" hidden="1">
      <c r="A145" s="14">
        <f>[9]Producto!AE144</f>
        <v>84170524</v>
      </c>
      <c r="B145" s="16">
        <f>[9]Producto!AF144</f>
        <v>1</v>
      </c>
      <c r="C145" s="15" t="str">
        <f>CONCATENATE(DimPlaneado[Código SAP],"000",DimPlaneado[Versión])</f>
        <v>841705240001</v>
      </c>
      <c r="D145" s="13" t="str">
        <f>[9]Producto!AH144</f>
        <v>Flexline</v>
      </c>
      <c r="E145" s="13" t="str">
        <f>[9]Producto!AJ144</f>
        <v>Tubs IC</v>
      </c>
      <c r="F145" s="13">
        <f>[9]Producto!AK144</f>
        <v>419</v>
      </c>
      <c r="G145" s="13" t="str">
        <f>[9]Producto!AN144</f>
        <v>PINGUINO CREMOSSITO RON PASAS 1X900ML</v>
      </c>
      <c r="H145" s="11">
        <f>[9]Producto!AO144</f>
        <v>17</v>
      </c>
      <c r="I145" s="11">
        <f>[9]Producto!AP144</f>
        <v>2</v>
      </c>
      <c r="J145" s="12">
        <f>[9]Producto!AQ144</f>
        <v>34</v>
      </c>
      <c r="K145" s="10">
        <f>[9]Producto!AR144</f>
        <v>0.9</v>
      </c>
      <c r="L145" s="11">
        <f>[9]Producto!AS144</f>
        <v>1</v>
      </c>
      <c r="M145" s="10">
        <f>[9]Producto!AT144</f>
        <v>0.71</v>
      </c>
      <c r="N145" s="9">
        <f>[9]Producto!AU144</f>
        <v>1448.3999999999999</v>
      </c>
      <c r="O145" s="9">
        <f>[9]Producto!AV144</f>
        <v>2040</v>
      </c>
      <c r="P145" s="8"/>
      <c r="Q145" s="8"/>
      <c r="R145" s="8"/>
      <c r="S145" s="7">
        <f>DimPlaneado[Turno A 
Horas Planeadas de Producción]*DimPlaneado[Cajas/Hora con eficiencia]</f>
        <v>0</v>
      </c>
      <c r="T145" s="7">
        <f>DimPlaneado[Turno B 
Horas Planeadas de Producción]*DimPlaneado[Cajas/Hora con eficiencia]</f>
        <v>0</v>
      </c>
      <c r="U145" s="7">
        <f>DimPlaneado[Turno C 
Horas Planeadas de Producción]*DimPlaneado[Cajas/Hora con eficiencia]</f>
        <v>0</v>
      </c>
      <c r="V145" s="7">
        <f>SUM(DimPlaneado[[#This Row],[Turno A 
Cajas]:[Turno C 
Cajas]])</f>
        <v>0</v>
      </c>
      <c r="W145" s="7"/>
      <c r="X145" s="7"/>
      <c r="Y145" s="7"/>
      <c r="AW145" s="97">
        <v>42930</v>
      </c>
      <c r="AX145" s="96" t="s">
        <v>43</v>
      </c>
      <c r="AY145" s="96" t="s">
        <v>13</v>
      </c>
      <c r="AZ145" s="96" t="s">
        <v>42</v>
      </c>
      <c r="BA145" s="98">
        <v>460.79999999999995</v>
      </c>
      <c r="BB145" s="99"/>
    </row>
    <row r="146" spans="1:54" hidden="1">
      <c r="A146" s="14">
        <f>[9]Producto!AE145</f>
        <v>84170525</v>
      </c>
      <c r="B146" s="16">
        <f>[9]Producto!AF145</f>
        <v>1</v>
      </c>
      <c r="C146" s="15" t="str">
        <f>CONCATENATE(DimPlaneado[Código SAP],"000",DimPlaneado[Versión])</f>
        <v>841705250001</v>
      </c>
      <c r="D146" s="13" t="str">
        <f>[9]Producto!AH145</f>
        <v>Flexline</v>
      </c>
      <c r="E146" s="13" t="str">
        <f>[9]Producto!AJ145</f>
        <v>Tubs IC</v>
      </c>
      <c r="F146" s="13">
        <f>[9]Producto!AK145</f>
        <v>419</v>
      </c>
      <c r="G146" s="13" t="str">
        <f>[9]Producto!AN145</f>
        <v>PINGUINO CREMOSSITO CHOCOLATE 1X900ML</v>
      </c>
      <c r="H146" s="11">
        <f>[9]Producto!AO145</f>
        <v>17</v>
      </c>
      <c r="I146" s="11">
        <f>[9]Producto!AP145</f>
        <v>2</v>
      </c>
      <c r="J146" s="12">
        <f>[9]Producto!AQ145</f>
        <v>34</v>
      </c>
      <c r="K146" s="10">
        <f>[9]Producto!AR145</f>
        <v>0.9</v>
      </c>
      <c r="L146" s="11">
        <f>[9]Producto!AS145</f>
        <v>1</v>
      </c>
      <c r="M146" s="10">
        <f>[9]Producto!AT145</f>
        <v>0.71</v>
      </c>
      <c r="N146" s="9">
        <f>[9]Producto!AU145</f>
        <v>1448.3999999999999</v>
      </c>
      <c r="O146" s="9">
        <f>[9]Producto!AV145</f>
        <v>2040</v>
      </c>
      <c r="P146" s="8"/>
      <c r="Q146" s="8"/>
      <c r="R146" s="8"/>
      <c r="S146" s="7">
        <f>DimPlaneado[Turno A 
Horas Planeadas de Producción]*DimPlaneado[Cajas/Hora con eficiencia]</f>
        <v>0</v>
      </c>
      <c r="T146" s="7">
        <f>DimPlaneado[Turno B 
Horas Planeadas de Producción]*DimPlaneado[Cajas/Hora con eficiencia]</f>
        <v>0</v>
      </c>
      <c r="U146" s="7">
        <f>DimPlaneado[Turno C 
Horas Planeadas de Producción]*DimPlaneado[Cajas/Hora con eficiencia]</f>
        <v>0</v>
      </c>
      <c r="V146" s="7">
        <f>SUM(DimPlaneado[[#This Row],[Turno A 
Cajas]:[Turno C 
Cajas]])</f>
        <v>0</v>
      </c>
      <c r="W146" s="7"/>
      <c r="X146" s="7"/>
      <c r="Y146" s="7"/>
      <c r="AW146" s="97">
        <v>42930</v>
      </c>
      <c r="AX146" s="96" t="s">
        <v>43</v>
      </c>
      <c r="AY146" s="96" t="s">
        <v>12</v>
      </c>
      <c r="AZ146" s="96" t="s">
        <v>202</v>
      </c>
      <c r="BA146" s="98">
        <v>540</v>
      </c>
      <c r="BB146" s="99" t="s">
        <v>223</v>
      </c>
    </row>
    <row r="147" spans="1:54" hidden="1">
      <c r="A147" s="14">
        <f>[9]Producto!AE146</f>
        <v>84170527</v>
      </c>
      <c r="B147" s="16">
        <f>[9]Producto!AF146</f>
        <v>1</v>
      </c>
      <c r="C147" s="15" t="str">
        <f>CONCATENATE(DimPlaneado[Código SAP],"000",DimPlaneado[Versión])</f>
        <v>841705270001</v>
      </c>
      <c r="D147" s="13" t="str">
        <f>[9]Producto!AH146</f>
        <v>Flexline</v>
      </c>
      <c r="E147" s="13" t="str">
        <f>[9]Producto!AJ146</f>
        <v>Tubs IC</v>
      </c>
      <c r="F147" s="13">
        <f>[9]Producto!AK146</f>
        <v>419</v>
      </c>
      <c r="G147" s="13" t="str">
        <f>[9]Producto!AN146</f>
        <v>PINGUINO CREMOSSITO FRUTILLA 1X900ML</v>
      </c>
      <c r="H147" s="11">
        <f>[9]Producto!AO146</f>
        <v>17</v>
      </c>
      <c r="I147" s="11">
        <f>[9]Producto!AP146</f>
        <v>2</v>
      </c>
      <c r="J147" s="12">
        <f>[9]Producto!AQ146</f>
        <v>34</v>
      </c>
      <c r="K147" s="10">
        <f>[9]Producto!AR146</f>
        <v>0.9</v>
      </c>
      <c r="L147" s="11">
        <f>[9]Producto!AS146</f>
        <v>1</v>
      </c>
      <c r="M147" s="10">
        <f>[9]Producto!AT146</f>
        <v>0.71</v>
      </c>
      <c r="N147" s="9">
        <f>[9]Producto!AU146</f>
        <v>1448.3999999999999</v>
      </c>
      <c r="O147" s="9">
        <f>[9]Producto!AV146</f>
        <v>2040</v>
      </c>
      <c r="P147" s="8"/>
      <c r="Q147" s="8"/>
      <c r="R147" s="8"/>
      <c r="S147" s="7">
        <f>DimPlaneado[Turno A 
Horas Planeadas de Producción]*DimPlaneado[Cajas/Hora con eficiencia]</f>
        <v>0</v>
      </c>
      <c r="T147" s="7">
        <f>DimPlaneado[Turno B 
Horas Planeadas de Producción]*DimPlaneado[Cajas/Hora con eficiencia]</f>
        <v>0</v>
      </c>
      <c r="U147" s="7">
        <f>DimPlaneado[Turno C 
Horas Planeadas de Producción]*DimPlaneado[Cajas/Hora con eficiencia]</f>
        <v>0</v>
      </c>
      <c r="V147" s="7">
        <f>SUM(DimPlaneado[[#This Row],[Turno A 
Cajas]:[Turno C 
Cajas]])</f>
        <v>0</v>
      </c>
      <c r="W147" s="7"/>
      <c r="X147" s="7"/>
      <c r="Y147" s="7"/>
      <c r="AW147" s="97">
        <v>42930</v>
      </c>
      <c r="AX147" s="96" t="s">
        <v>43</v>
      </c>
      <c r="AY147" s="96" t="s">
        <v>11</v>
      </c>
      <c r="AZ147" s="96" t="s">
        <v>24</v>
      </c>
      <c r="BA147" s="98">
        <v>1315.2000000000003</v>
      </c>
      <c r="BB147" s="99" t="s">
        <v>224</v>
      </c>
    </row>
    <row r="148" spans="1:54" hidden="1">
      <c r="A148" s="20">
        <f>[9]Producto!AE147</f>
        <v>84170532</v>
      </c>
      <c r="B148" s="21">
        <f>[9]Producto!AF147</f>
        <v>1</v>
      </c>
      <c r="C148" s="30" t="str">
        <f>CONCATENATE(DimPlaneado[Código SAP],"000",DimPlaneado[Versión])</f>
        <v>841705320001</v>
      </c>
      <c r="D148" s="19" t="str">
        <f>[9]Producto!AH147</f>
        <v>Flexline</v>
      </c>
      <c r="E148" s="19" t="str">
        <f>[9]Producto!AJ147</f>
        <v>Tubs IC</v>
      </c>
      <c r="F148" s="19">
        <f>[9]Producto!AK147</f>
        <v>419</v>
      </c>
      <c r="G148" s="19" t="str">
        <f>[9]Producto!AN147</f>
        <v>PINGUINO CREMOSSITO NAPOLITAN TAMB1X10LT</v>
      </c>
      <c r="H148" s="18">
        <f>[9]Producto!AO147</f>
        <v>3</v>
      </c>
      <c r="I148" s="18">
        <f>[9]Producto!AP147</f>
        <v>1</v>
      </c>
      <c r="J148" s="29">
        <f>[9]Producto!AQ147</f>
        <v>3</v>
      </c>
      <c r="K148" s="17">
        <f>[9]Producto!AR147</f>
        <v>10</v>
      </c>
      <c r="L148" s="18">
        <f>[9]Producto!AS147</f>
        <v>1</v>
      </c>
      <c r="M148" s="17">
        <f>[9]Producto!AT147</f>
        <v>0.71</v>
      </c>
      <c r="N148" s="28">
        <f>[9]Producto!AU147</f>
        <v>127.8</v>
      </c>
      <c r="O148" s="28">
        <f>[9]Producto!AV147</f>
        <v>180</v>
      </c>
      <c r="P148" s="24"/>
      <c r="Q148" s="24"/>
      <c r="R148" s="24"/>
      <c r="S148" s="23">
        <f>DimPlaneado[Turno A 
Horas Planeadas de Producción]*DimPlaneado[Cajas/Hora con eficiencia]</f>
        <v>0</v>
      </c>
      <c r="T148" s="23">
        <f>DimPlaneado[Turno B 
Horas Planeadas de Producción]*DimPlaneado[Cajas/Hora con eficiencia]</f>
        <v>0</v>
      </c>
      <c r="U148" s="23">
        <f>DimPlaneado[Turno C 
Horas Planeadas de Producción]*DimPlaneado[Cajas/Hora con eficiencia]</f>
        <v>0</v>
      </c>
      <c r="V148" s="23">
        <f>SUM(DimPlaneado[[#This Row],[Turno A 
Cajas]:[Turno C 
Cajas]])</f>
        <v>0</v>
      </c>
      <c r="W148" s="23"/>
      <c r="X148" s="23"/>
      <c r="Y148" s="23"/>
      <c r="AW148" s="97">
        <v>42930</v>
      </c>
      <c r="AX148" s="96" t="s">
        <v>43</v>
      </c>
      <c r="AY148" s="96" t="s">
        <v>14</v>
      </c>
      <c r="AZ148" s="96" t="s">
        <v>174</v>
      </c>
      <c r="BA148" s="98">
        <v>1011.2</v>
      </c>
      <c r="BB148" s="99"/>
    </row>
    <row r="149" spans="1:54" hidden="1">
      <c r="A149" s="20">
        <f>[9]Producto!AE148</f>
        <v>84170533</v>
      </c>
      <c r="B149" s="21">
        <f>[9]Producto!AF148</f>
        <v>1</v>
      </c>
      <c r="C149" s="30" t="str">
        <f>CONCATENATE(DimPlaneado[Código SAP],"000",DimPlaneado[Versión])</f>
        <v>841705330001</v>
      </c>
      <c r="D149" s="19" t="str">
        <f>[9]Producto!AH148</f>
        <v>Flexline</v>
      </c>
      <c r="E149" s="19" t="str">
        <f>[9]Producto!AJ148</f>
        <v>Tubs IC</v>
      </c>
      <c r="F149" s="19">
        <f>[9]Producto!AK148</f>
        <v>419</v>
      </c>
      <c r="G149" s="19" t="str">
        <f>[9]Producto!AN148</f>
        <v>PINGUINO CREMOSSITO RON PASAS TAMB 1X10L</v>
      </c>
      <c r="H149" s="18">
        <f>[9]Producto!AO148</f>
        <v>3</v>
      </c>
      <c r="I149" s="18">
        <f>[9]Producto!AP148</f>
        <v>1</v>
      </c>
      <c r="J149" s="29">
        <f>[9]Producto!AQ148</f>
        <v>3</v>
      </c>
      <c r="K149" s="17">
        <f>[9]Producto!AR148</f>
        <v>10</v>
      </c>
      <c r="L149" s="18">
        <f>[9]Producto!AS148</f>
        <v>1</v>
      </c>
      <c r="M149" s="17">
        <f>[9]Producto!AT148</f>
        <v>0.71</v>
      </c>
      <c r="N149" s="28">
        <f>[9]Producto!AU148</f>
        <v>127.8</v>
      </c>
      <c r="O149" s="28">
        <f>[9]Producto!AV148</f>
        <v>180</v>
      </c>
      <c r="P149" s="24"/>
      <c r="Q149" s="24"/>
      <c r="R149" s="24"/>
      <c r="S149" s="23">
        <f>DimPlaneado[Turno A 
Horas Planeadas de Producción]*DimPlaneado[Cajas/Hora con eficiencia]</f>
        <v>0</v>
      </c>
      <c r="T149" s="23">
        <f>DimPlaneado[Turno B 
Horas Planeadas de Producción]*DimPlaneado[Cajas/Hora con eficiencia]</f>
        <v>0</v>
      </c>
      <c r="U149" s="23">
        <f>DimPlaneado[Turno C 
Horas Planeadas de Producción]*DimPlaneado[Cajas/Hora con eficiencia]</f>
        <v>0</v>
      </c>
      <c r="V149" s="23">
        <f>SUM(DimPlaneado[[#This Row],[Turno A 
Cajas]:[Turno C 
Cajas]])</f>
        <v>0</v>
      </c>
      <c r="W149" s="23"/>
      <c r="X149" s="23"/>
      <c r="Y149" s="23"/>
      <c r="AW149" s="97">
        <v>42930</v>
      </c>
      <c r="AX149" s="96" t="s">
        <v>43</v>
      </c>
      <c r="AY149" s="96" t="s">
        <v>6</v>
      </c>
      <c r="AZ149" s="96" t="s">
        <v>207</v>
      </c>
      <c r="BA149" s="98">
        <v>1557.3333333333333</v>
      </c>
      <c r="BB149" s="99"/>
    </row>
    <row r="150" spans="1:54" hidden="1">
      <c r="A150" s="20">
        <f>[9]Producto!AE149</f>
        <v>84170552</v>
      </c>
      <c r="B150" s="21">
        <f>[9]Producto!AF149</f>
        <v>1</v>
      </c>
      <c r="C150" s="30" t="str">
        <f>CONCATENATE(DimPlaneado[Código SAP],"000",DimPlaneado[Versión])</f>
        <v>841705520001</v>
      </c>
      <c r="D150" s="19" t="str">
        <f>[9]Producto!AH149</f>
        <v>Flexline</v>
      </c>
      <c r="E150" s="19" t="str">
        <f>[9]Producto!AJ149</f>
        <v>Tubs IC</v>
      </c>
      <c r="F150" s="19">
        <f>[9]Producto!AK149</f>
        <v>419</v>
      </c>
      <c r="G150" s="19" t="str">
        <f>[9]Producto!AN149</f>
        <v>PINGUINO CREMOSSITO FRUTILLA TAMB 1X10LT</v>
      </c>
      <c r="H150" s="18">
        <f>[9]Producto!AO149</f>
        <v>3</v>
      </c>
      <c r="I150" s="18">
        <f>[9]Producto!AP149</f>
        <v>1</v>
      </c>
      <c r="J150" s="29">
        <f>[9]Producto!AQ149</f>
        <v>3</v>
      </c>
      <c r="K150" s="17">
        <f>[9]Producto!AR149</f>
        <v>10</v>
      </c>
      <c r="L150" s="18">
        <f>[9]Producto!AS149</f>
        <v>1</v>
      </c>
      <c r="M150" s="17">
        <f>[9]Producto!AT149</f>
        <v>0.71</v>
      </c>
      <c r="N150" s="28">
        <f>[9]Producto!AU149</f>
        <v>127.8</v>
      </c>
      <c r="O150" s="28">
        <f>[9]Producto!AV149</f>
        <v>180</v>
      </c>
      <c r="P150" s="24"/>
      <c r="Q150" s="24"/>
      <c r="R150" s="24"/>
      <c r="S150" s="23">
        <f>DimPlaneado[Turno A 
Horas Planeadas de Producción]*DimPlaneado[Cajas/Hora con eficiencia]</f>
        <v>0</v>
      </c>
      <c r="T150" s="23">
        <f>DimPlaneado[Turno B 
Horas Planeadas de Producción]*DimPlaneado[Cajas/Hora con eficiencia]</f>
        <v>0</v>
      </c>
      <c r="U150" s="23">
        <f>DimPlaneado[Turno C 
Horas Planeadas de Producción]*DimPlaneado[Cajas/Hora con eficiencia]</f>
        <v>0</v>
      </c>
      <c r="V150" s="23">
        <f>SUM(DimPlaneado[[#This Row],[Turno A 
Cajas]:[Turno C 
Cajas]])</f>
        <v>0</v>
      </c>
      <c r="W150" s="23"/>
      <c r="X150" s="23"/>
      <c r="Y150" s="23"/>
      <c r="AW150" s="97">
        <v>42930</v>
      </c>
      <c r="AX150" s="96" t="s">
        <v>43</v>
      </c>
      <c r="AY150" s="96" t="s">
        <v>9</v>
      </c>
      <c r="AZ150" s="96" t="s">
        <v>203</v>
      </c>
      <c r="BA150" s="98">
        <v>1443.2727272727273</v>
      </c>
      <c r="BB150" s="99"/>
    </row>
    <row r="151" spans="1:54" hidden="1">
      <c r="A151" s="20">
        <f>[9]Producto!AE150</f>
        <v>84170553</v>
      </c>
      <c r="B151" s="21">
        <f>[9]Producto!AF150</f>
        <v>1</v>
      </c>
      <c r="C151" s="30" t="str">
        <f>CONCATENATE(DimPlaneado[Código SAP],"000",DimPlaneado[Versión])</f>
        <v>841705530001</v>
      </c>
      <c r="D151" s="19" t="str">
        <f>[9]Producto!AH150</f>
        <v>Flexline</v>
      </c>
      <c r="E151" s="19" t="str">
        <f>[9]Producto!AJ150</f>
        <v>Tubs IC</v>
      </c>
      <c r="F151" s="19">
        <f>[9]Producto!AK150</f>
        <v>419</v>
      </c>
      <c r="G151" s="19" t="str">
        <f>[9]Producto!AN150</f>
        <v>PINGUINO CREMOSSITO VAINILLA TAMB 1X10L</v>
      </c>
      <c r="H151" s="18">
        <f>[9]Producto!AO150</f>
        <v>3</v>
      </c>
      <c r="I151" s="18">
        <f>[9]Producto!AP150</f>
        <v>1</v>
      </c>
      <c r="J151" s="29">
        <f>[9]Producto!AQ150</f>
        <v>3</v>
      </c>
      <c r="K151" s="17">
        <f>[9]Producto!AR150</f>
        <v>10</v>
      </c>
      <c r="L151" s="18">
        <f>[9]Producto!AS150</f>
        <v>1</v>
      </c>
      <c r="M151" s="17">
        <f>[9]Producto!AT150</f>
        <v>0.71</v>
      </c>
      <c r="N151" s="28">
        <f>[9]Producto!AU150</f>
        <v>127.8</v>
      </c>
      <c r="O151" s="28">
        <f>[9]Producto!AV150</f>
        <v>180</v>
      </c>
      <c r="P151" s="24"/>
      <c r="Q151" s="24"/>
      <c r="R151" s="24"/>
      <c r="S151" s="23">
        <f>DimPlaneado[Turno A 
Horas Planeadas de Producción]*DimPlaneado[Cajas/Hora con eficiencia]</f>
        <v>0</v>
      </c>
      <c r="T151" s="23">
        <f>DimPlaneado[Turno B 
Horas Planeadas de Producción]*DimPlaneado[Cajas/Hora con eficiencia]</f>
        <v>0</v>
      </c>
      <c r="U151" s="23">
        <f>DimPlaneado[Turno C 
Horas Planeadas de Producción]*DimPlaneado[Cajas/Hora con eficiencia]</f>
        <v>0</v>
      </c>
      <c r="V151" s="23">
        <f>SUM(DimPlaneado[[#This Row],[Turno A 
Cajas]:[Turno C 
Cajas]])</f>
        <v>0</v>
      </c>
      <c r="W151" s="23"/>
      <c r="X151" s="23"/>
      <c r="Y151" s="23"/>
      <c r="AW151" s="97">
        <v>42930</v>
      </c>
      <c r="AX151" s="96" t="s">
        <v>43</v>
      </c>
      <c r="AY151" s="96" t="s">
        <v>7</v>
      </c>
      <c r="AZ151" s="96" t="s">
        <v>221</v>
      </c>
      <c r="BA151" s="98">
        <v>8690.4</v>
      </c>
      <c r="BB151" s="99" t="s">
        <v>222</v>
      </c>
    </row>
    <row r="152" spans="1:54" hidden="1">
      <c r="A152" s="20">
        <f>[9]Producto!AE151</f>
        <v>84170670</v>
      </c>
      <c r="B152" s="21">
        <f>[9]Producto!AF151</f>
        <v>1</v>
      </c>
      <c r="C152" s="27" t="str">
        <f>CONCATENATE(DimPlaneado[Código SAP],"000",DimPlaneado[Versión])</f>
        <v>841706700001</v>
      </c>
      <c r="D152" s="19" t="str">
        <f>[9]Producto!AH151</f>
        <v>Flexline</v>
      </c>
      <c r="E152" s="19" t="str">
        <f>[9]Producto!AJ151</f>
        <v>Tubs IC</v>
      </c>
      <c r="F152" s="19">
        <f>[9]Producto!AK151</f>
        <v>419</v>
      </c>
      <c r="G152" s="19" t="str">
        <f>[9]Producto!AN151</f>
        <v>PINGUINO CREMOSSITO CHOCOLATE TAMB 1X10L</v>
      </c>
      <c r="H152" s="18">
        <f>[9]Producto!AO151</f>
        <v>3</v>
      </c>
      <c r="I152" s="18">
        <f>[9]Producto!AP151</f>
        <v>1</v>
      </c>
      <c r="J152" s="26">
        <f>[9]Producto!AQ151</f>
        <v>3</v>
      </c>
      <c r="K152" s="17">
        <f>[9]Producto!AR151</f>
        <v>10</v>
      </c>
      <c r="L152" s="18">
        <f>[9]Producto!AS151</f>
        <v>1</v>
      </c>
      <c r="M152" s="17">
        <f>[9]Producto!AT151</f>
        <v>0.71</v>
      </c>
      <c r="N152" s="25">
        <f>[9]Producto!AU151</f>
        <v>127.8</v>
      </c>
      <c r="O152" s="25">
        <f>[9]Producto!AV151</f>
        <v>180</v>
      </c>
      <c r="P152" s="24"/>
      <c r="Q152" s="24"/>
      <c r="R152" s="24"/>
      <c r="S152" s="23">
        <f>DimPlaneado[Turno A 
Horas Planeadas de Producción]*DimPlaneado[Cajas/Hora con eficiencia]</f>
        <v>0</v>
      </c>
      <c r="T152" s="23">
        <f>DimPlaneado[Turno B 
Horas Planeadas de Producción]*DimPlaneado[Cajas/Hora con eficiencia]</f>
        <v>0</v>
      </c>
      <c r="U152" s="23">
        <f>DimPlaneado[Turno C 
Horas Planeadas de Producción]*DimPlaneado[Cajas/Hora con eficiencia]</f>
        <v>0</v>
      </c>
      <c r="V152" s="23">
        <f>SUM(DimPlaneado[[#This Row],[Turno A 
Cajas]:[Turno C 
Cajas]])</f>
        <v>0</v>
      </c>
      <c r="W152" s="23"/>
      <c r="X152" s="23"/>
      <c r="Y152" s="23"/>
      <c r="AW152" s="97">
        <v>42930</v>
      </c>
      <c r="AX152" s="96" t="s">
        <v>43</v>
      </c>
      <c r="AY152" s="96" t="s">
        <v>4</v>
      </c>
      <c r="AZ152" s="96" t="s">
        <v>30</v>
      </c>
      <c r="BA152" s="98">
        <v>1115.1999999999998</v>
      </c>
      <c r="BB152" s="99"/>
    </row>
    <row r="153" spans="1:54" hidden="1">
      <c r="A153" s="20">
        <f>[9]Producto!AE152</f>
        <v>84170686</v>
      </c>
      <c r="B153" s="21">
        <f>[9]Producto!AF152</f>
        <v>1</v>
      </c>
      <c r="C153" s="27" t="str">
        <f>CONCATENATE(DimPlaneado[Código SAP],"000",DimPlaneado[Versión])</f>
        <v>841706860001</v>
      </c>
      <c r="D153" s="19" t="str">
        <f>[9]Producto!AH152</f>
        <v>Flexline</v>
      </c>
      <c r="E153" s="19" t="str">
        <f>[9]Producto!AJ152</f>
        <v>Tubs IC</v>
      </c>
      <c r="F153" s="19">
        <f>[9]Producto!AK152</f>
        <v>419</v>
      </c>
      <c r="G153" s="19" t="str">
        <f>[9]Producto!AN152</f>
        <v>PINGUINO CREMOSSITO VAINILLA 1X900ML</v>
      </c>
      <c r="H153" s="18">
        <f>[9]Producto!AO152</f>
        <v>17</v>
      </c>
      <c r="I153" s="18">
        <f>[9]Producto!AP152</f>
        <v>2</v>
      </c>
      <c r="J153" s="26">
        <f>[9]Producto!AQ152</f>
        <v>34</v>
      </c>
      <c r="K153" s="17">
        <f>[9]Producto!AR152</f>
        <v>0.9</v>
      </c>
      <c r="L153" s="18">
        <f>[9]Producto!AS152</f>
        <v>1</v>
      </c>
      <c r="M153" s="17">
        <f>[9]Producto!AT152</f>
        <v>0.71</v>
      </c>
      <c r="N153" s="25">
        <f>[9]Producto!AU152</f>
        <v>1448.3999999999999</v>
      </c>
      <c r="O153" s="25">
        <f>[9]Producto!AV152</f>
        <v>2040</v>
      </c>
      <c r="P153" s="24"/>
      <c r="Q153" s="24"/>
      <c r="R153" s="24"/>
      <c r="S153" s="23">
        <f>DimPlaneado[Turno A 
Horas Planeadas de Producción]*DimPlaneado[Cajas/Hora con eficiencia]</f>
        <v>0</v>
      </c>
      <c r="T153" s="23">
        <f>DimPlaneado[Turno B 
Horas Planeadas de Producción]*DimPlaneado[Cajas/Hora con eficiencia]</f>
        <v>0</v>
      </c>
      <c r="U153" s="23">
        <f>DimPlaneado[Turno C 
Horas Planeadas de Producción]*DimPlaneado[Cajas/Hora con eficiencia]</f>
        <v>0</v>
      </c>
      <c r="V153" s="23">
        <f>SUM(DimPlaneado[[#This Row],[Turno A 
Cajas]:[Turno C 
Cajas]])</f>
        <v>0</v>
      </c>
      <c r="W153" s="23"/>
      <c r="X153" s="23"/>
      <c r="Y153" s="23"/>
      <c r="AW153" s="97">
        <v>42930</v>
      </c>
      <c r="AX153" s="96" t="s">
        <v>43</v>
      </c>
      <c r="AY153" s="96" t="s">
        <v>5</v>
      </c>
      <c r="AZ153" s="96" t="s">
        <v>28</v>
      </c>
      <c r="BA153" s="98">
        <v>716.8</v>
      </c>
      <c r="BB153" s="99"/>
    </row>
    <row r="154" spans="1:54" hidden="1">
      <c r="A154" s="20">
        <f>[9]Producto!AE153</f>
        <v>84170867</v>
      </c>
      <c r="B154" s="21">
        <f>[9]Producto!AF153</f>
        <v>1</v>
      </c>
      <c r="C154" s="27" t="str">
        <f>CONCATENATE(DimPlaneado[Código SAP],"000",DimPlaneado[Versión])</f>
        <v>841708670001</v>
      </c>
      <c r="D154" s="19" t="str">
        <f>[9]Producto!AH153</f>
        <v>Flexline</v>
      </c>
      <c r="E154" s="19" t="str">
        <f>[9]Producto!AJ153</f>
        <v>Tubs IC</v>
      </c>
      <c r="F154" s="19">
        <f>[9]Producto!AK153</f>
        <v>419</v>
      </c>
      <c r="G154" s="19" t="str">
        <f>[9]Producto!AN153</f>
        <v>PINGUINO OREO TAMB 1X10L</v>
      </c>
      <c r="H154" s="18">
        <f>[9]Producto!AO153</f>
        <v>3</v>
      </c>
      <c r="I154" s="18">
        <f>[9]Producto!AP153</f>
        <v>1</v>
      </c>
      <c r="J154" s="26">
        <f>[9]Producto!AQ153</f>
        <v>3</v>
      </c>
      <c r="K154" s="17">
        <f>[9]Producto!AR153</f>
        <v>10</v>
      </c>
      <c r="L154" s="18">
        <f>[9]Producto!AS153</f>
        <v>1</v>
      </c>
      <c r="M154" s="17">
        <f>[9]Producto!AT153</f>
        <v>0.71</v>
      </c>
      <c r="N154" s="25">
        <f>[9]Producto!AU153</f>
        <v>127.8</v>
      </c>
      <c r="O154" s="25">
        <f>[9]Producto!AV153</f>
        <v>180</v>
      </c>
      <c r="P154" s="24"/>
      <c r="Q154" s="24"/>
      <c r="R154" s="24"/>
      <c r="S154" s="23">
        <f>DimPlaneado[Turno A 
Horas Planeadas de Producción]*DimPlaneado[Cajas/Hora con eficiencia]</f>
        <v>0</v>
      </c>
      <c r="T154" s="23">
        <f>DimPlaneado[Turno B 
Horas Planeadas de Producción]*DimPlaneado[Cajas/Hora con eficiencia]</f>
        <v>0</v>
      </c>
      <c r="U154" s="23">
        <f>DimPlaneado[Turno C 
Horas Planeadas de Producción]*DimPlaneado[Cajas/Hora con eficiencia]</f>
        <v>0</v>
      </c>
      <c r="V154" s="23">
        <f>SUM(DimPlaneado[[#This Row],[Turno A 
Cajas]:[Turno C 
Cajas]])</f>
        <v>0</v>
      </c>
      <c r="W154" s="23"/>
      <c r="X154" s="23"/>
      <c r="Y154" s="23"/>
      <c r="AW154" s="97">
        <v>42930</v>
      </c>
      <c r="AX154" s="96" t="s">
        <v>41</v>
      </c>
      <c r="AY154" s="96" t="s">
        <v>13</v>
      </c>
      <c r="AZ154" s="96" t="s">
        <v>42</v>
      </c>
      <c r="BA154" s="98">
        <v>614.4</v>
      </c>
      <c r="BB154" s="99" t="s">
        <v>229</v>
      </c>
    </row>
    <row r="155" spans="1:54" hidden="1">
      <c r="A155" s="20">
        <f>[9]Producto!AE154</f>
        <v>84170865</v>
      </c>
      <c r="B155" s="21">
        <f>[9]Producto!AF154</f>
        <v>1</v>
      </c>
      <c r="C155" s="27" t="str">
        <f>CONCATENATE(DimPlaneado[Código SAP],"000",DimPlaneado[Versión])</f>
        <v>841708650001</v>
      </c>
      <c r="D155" s="19" t="str">
        <f>[9]Producto!AH154</f>
        <v>Flexline</v>
      </c>
      <c r="E155" s="19" t="str">
        <f>[9]Producto!AJ154</f>
        <v>Tubs IC</v>
      </c>
      <c r="F155" s="19">
        <f>[9]Producto!AK154</f>
        <v>419</v>
      </c>
      <c r="G155" s="19" t="str">
        <f>[9]Producto!AN154</f>
        <v>PINGUINO MANJAR DE ALMENDRA TAMB 1X10L</v>
      </c>
      <c r="H155" s="18">
        <f>[9]Producto!AO154</f>
        <v>3</v>
      </c>
      <c r="I155" s="18">
        <f>[9]Producto!AP154</f>
        <v>1</v>
      </c>
      <c r="J155" s="26">
        <f>[9]Producto!AQ154</f>
        <v>3</v>
      </c>
      <c r="K155" s="17">
        <f>[9]Producto!AR154</f>
        <v>10</v>
      </c>
      <c r="L155" s="18">
        <f>[9]Producto!AS154</f>
        <v>1</v>
      </c>
      <c r="M155" s="17">
        <f>[9]Producto!AT154</f>
        <v>0.71</v>
      </c>
      <c r="N155" s="25">
        <f>[9]Producto!AU154</f>
        <v>127.8</v>
      </c>
      <c r="O155" s="25">
        <f>[9]Producto!AV154</f>
        <v>180</v>
      </c>
      <c r="P155" s="24"/>
      <c r="Q155" s="24"/>
      <c r="R155" s="24"/>
      <c r="S155" s="23">
        <f>DimPlaneado[Turno A 
Horas Planeadas de Producción]*DimPlaneado[Cajas/Hora con eficiencia]</f>
        <v>0</v>
      </c>
      <c r="T155" s="23">
        <f>DimPlaneado[Turno B 
Horas Planeadas de Producción]*DimPlaneado[Cajas/Hora con eficiencia]</f>
        <v>0</v>
      </c>
      <c r="U155" s="23">
        <f>DimPlaneado[Turno C 
Horas Planeadas de Producción]*DimPlaneado[Cajas/Hora con eficiencia]</f>
        <v>0</v>
      </c>
      <c r="V155" s="23">
        <f>SUM(DimPlaneado[[#This Row],[Turno A 
Cajas]:[Turno C 
Cajas]])</f>
        <v>0</v>
      </c>
      <c r="W155" s="23"/>
      <c r="X155" s="23"/>
      <c r="Y155" s="23"/>
      <c r="AW155" s="97">
        <v>42930</v>
      </c>
      <c r="AX155" s="96" t="s">
        <v>40</v>
      </c>
      <c r="AY155" s="96" t="s">
        <v>13</v>
      </c>
      <c r="AZ155" s="96" t="s">
        <v>42</v>
      </c>
      <c r="BA155" s="98">
        <v>614.4</v>
      </c>
      <c r="BB155" s="99" t="s">
        <v>230</v>
      </c>
    </row>
    <row r="156" spans="1:54" hidden="1">
      <c r="A156" s="20">
        <f>[9]Producto!AE155</f>
        <v>84170870</v>
      </c>
      <c r="B156" s="21">
        <f>[9]Producto!AF155</f>
        <v>1</v>
      </c>
      <c r="C156" s="27" t="str">
        <f>CONCATENATE(DimPlaneado[Código SAP],"000",DimPlaneado[Versión])</f>
        <v>841708700001</v>
      </c>
      <c r="D156" s="19" t="str">
        <f>[9]Producto!AH155</f>
        <v>Flexline</v>
      </c>
      <c r="E156" s="19" t="str">
        <f>[9]Producto!AJ155</f>
        <v>Tubs IC</v>
      </c>
      <c r="F156" s="19">
        <f>[9]Producto!AK155</f>
        <v>419</v>
      </c>
      <c r="G156" s="19" t="str">
        <f>[9]Producto!AN155</f>
        <v>PINGUINO VAINILLA GOURMET TAMB 1X10L</v>
      </c>
      <c r="H156" s="18">
        <f>[9]Producto!AO155</f>
        <v>3</v>
      </c>
      <c r="I156" s="18">
        <f>[9]Producto!AP155</f>
        <v>1</v>
      </c>
      <c r="J156" s="26">
        <f>[9]Producto!AQ155</f>
        <v>3</v>
      </c>
      <c r="K156" s="17">
        <f>[9]Producto!AR155</f>
        <v>10</v>
      </c>
      <c r="L156" s="18">
        <f>[9]Producto!AS155</f>
        <v>1</v>
      </c>
      <c r="M156" s="17">
        <f>[9]Producto!AT155</f>
        <v>0.71</v>
      </c>
      <c r="N156" s="25">
        <f>[9]Producto!AU155</f>
        <v>127.8</v>
      </c>
      <c r="O156" s="25">
        <f>[9]Producto!AV155</f>
        <v>180</v>
      </c>
      <c r="P156" s="24"/>
      <c r="Q156" s="24"/>
      <c r="R156" s="24"/>
      <c r="S156" s="23">
        <f>DimPlaneado[Turno A 
Horas Planeadas de Producción]*DimPlaneado[Cajas/Hora con eficiencia]</f>
        <v>0</v>
      </c>
      <c r="T156" s="23">
        <f>DimPlaneado[Turno B 
Horas Planeadas de Producción]*DimPlaneado[Cajas/Hora con eficiencia]</f>
        <v>0</v>
      </c>
      <c r="U156" s="23">
        <f>DimPlaneado[Turno C 
Horas Planeadas de Producción]*DimPlaneado[Cajas/Hora con eficiencia]</f>
        <v>0</v>
      </c>
      <c r="V156" s="23">
        <f>SUM(DimPlaneado[[#This Row],[Turno A 
Cajas]:[Turno C 
Cajas]])</f>
        <v>0</v>
      </c>
      <c r="W156" s="23"/>
      <c r="X156" s="23"/>
      <c r="Y156" s="23"/>
      <c r="AW156" s="97">
        <v>42930</v>
      </c>
      <c r="AX156" s="96" t="s">
        <v>41</v>
      </c>
      <c r="AY156" s="96" t="s">
        <v>12</v>
      </c>
      <c r="AZ156" s="96" t="s">
        <v>202</v>
      </c>
      <c r="BA156" s="98">
        <v>864</v>
      </c>
      <c r="BB156" s="99" t="s">
        <v>236</v>
      </c>
    </row>
    <row r="157" spans="1:54" hidden="1">
      <c r="A157" s="20">
        <f>[9]Producto!AE156</f>
        <v>84170862</v>
      </c>
      <c r="B157" s="21">
        <f>[9]Producto!AF156</f>
        <v>1</v>
      </c>
      <c r="C157" s="27" t="str">
        <f>CONCATENATE(DimPlaneado[Código SAP],"000",DimPlaneado[Versión])</f>
        <v>841708620001</v>
      </c>
      <c r="D157" s="19" t="str">
        <f>[9]Producto!AH156</f>
        <v>Flexline</v>
      </c>
      <c r="E157" s="19" t="str">
        <f>[9]Producto!AJ156</f>
        <v>Tubs IC</v>
      </c>
      <c r="F157" s="19">
        <f>[9]Producto!AK156</f>
        <v>419</v>
      </c>
      <c r="G157" s="19" t="str">
        <f>[9]Producto!AN156</f>
        <v>PINGUINO CEREZAS Y VAINILLA TAMB1X10LT</v>
      </c>
      <c r="H157" s="18">
        <f>[9]Producto!AO156</f>
        <v>2.5</v>
      </c>
      <c r="I157" s="18">
        <f>[9]Producto!AP156</f>
        <v>1</v>
      </c>
      <c r="J157" s="26">
        <f>[9]Producto!AQ156</f>
        <v>2.5</v>
      </c>
      <c r="K157" s="17">
        <f>[9]Producto!AR156</f>
        <v>10</v>
      </c>
      <c r="L157" s="18">
        <f>[9]Producto!AS156</f>
        <v>1</v>
      </c>
      <c r="M157" s="17">
        <f>[9]Producto!AT156</f>
        <v>0.71</v>
      </c>
      <c r="N157" s="25">
        <f>[9]Producto!AU156</f>
        <v>106.5</v>
      </c>
      <c r="O157" s="25">
        <f>[9]Producto!AV156</f>
        <v>150</v>
      </c>
      <c r="P157" s="24"/>
      <c r="Q157" s="24"/>
      <c r="R157" s="24"/>
      <c r="S157" s="23">
        <f>DimPlaneado[Turno A 
Horas Planeadas de Producción]*DimPlaneado[Cajas/Hora con eficiencia]</f>
        <v>0</v>
      </c>
      <c r="T157" s="23">
        <f>DimPlaneado[Turno B 
Horas Planeadas de Producción]*DimPlaneado[Cajas/Hora con eficiencia]</f>
        <v>0</v>
      </c>
      <c r="U157" s="23">
        <f>DimPlaneado[Turno C 
Horas Planeadas de Producción]*DimPlaneado[Cajas/Hora con eficiencia]</f>
        <v>0</v>
      </c>
      <c r="V157" s="23">
        <f>SUM(DimPlaneado[[#This Row],[Turno A 
Cajas]:[Turno C 
Cajas]])</f>
        <v>0</v>
      </c>
      <c r="W157" s="23"/>
      <c r="X157" s="23"/>
      <c r="Y157" s="23"/>
      <c r="AW157" s="97">
        <v>42930</v>
      </c>
      <c r="AX157" s="96" t="s">
        <v>40</v>
      </c>
      <c r="AY157" s="96" t="s">
        <v>12</v>
      </c>
      <c r="AZ157" s="96" t="s">
        <v>202</v>
      </c>
      <c r="BA157" s="98">
        <v>864</v>
      </c>
      <c r="BB157" s="99" t="s">
        <v>235</v>
      </c>
    </row>
    <row r="158" spans="1:54" hidden="1">
      <c r="A158" s="20">
        <f>[9]Producto!AE157</f>
        <v>84170866</v>
      </c>
      <c r="B158" s="21">
        <f>[9]Producto!AF157</f>
        <v>1</v>
      </c>
      <c r="C158" s="15" t="str">
        <f>CONCATENATE(DimPlaneado[Código SAP],"000",DimPlaneado[Versión])</f>
        <v>841708660001</v>
      </c>
      <c r="D158" s="19" t="str">
        <f>[9]Producto!AH157</f>
        <v>Flexline</v>
      </c>
      <c r="E158" s="19" t="str">
        <f>[9]Producto!AJ157</f>
        <v>Tubs IC</v>
      </c>
      <c r="F158" s="19">
        <f>[9]Producto!AK157</f>
        <v>419</v>
      </c>
      <c r="G158" s="19" t="str">
        <f>[9]Producto!AN157</f>
        <v>PINGUINO MARMOLEADO MORA TAMB1X10LT</v>
      </c>
      <c r="H158" s="18">
        <f>[9]Producto!AO157</f>
        <v>3</v>
      </c>
      <c r="I158" s="18">
        <f>[9]Producto!AP157</f>
        <v>1</v>
      </c>
      <c r="J158" s="12">
        <f>[9]Producto!AQ157</f>
        <v>3</v>
      </c>
      <c r="K158" s="17">
        <f>[9]Producto!AR157</f>
        <v>10</v>
      </c>
      <c r="L158" s="18">
        <f>[9]Producto!AS157</f>
        <v>1</v>
      </c>
      <c r="M158" s="17">
        <f>[9]Producto!AT157</f>
        <v>0.71</v>
      </c>
      <c r="N158" s="9">
        <f>[9]Producto!AU157</f>
        <v>127.8</v>
      </c>
      <c r="O158" s="9">
        <f>[9]Producto!AV157</f>
        <v>180</v>
      </c>
      <c r="P158" s="8"/>
      <c r="Q158" s="8"/>
      <c r="R158" s="8"/>
      <c r="S158" s="7">
        <f>DimPlaneado[Turno A 
Horas Planeadas de Producción]*DimPlaneado[Cajas/Hora con eficiencia]</f>
        <v>0</v>
      </c>
      <c r="T158" s="7">
        <f>DimPlaneado[Turno B 
Horas Planeadas de Producción]*DimPlaneado[Cajas/Hora con eficiencia]</f>
        <v>0</v>
      </c>
      <c r="U158" s="7">
        <f>DimPlaneado[Turno C 
Horas Planeadas de Producción]*DimPlaneado[Cajas/Hora con eficiencia]</f>
        <v>0</v>
      </c>
      <c r="V158" s="7">
        <f>SUM(DimPlaneado[[#This Row],[Turno A 
Cajas]:[Turno C 
Cajas]])</f>
        <v>0</v>
      </c>
      <c r="W158" s="7"/>
      <c r="X158" s="7"/>
      <c r="Y158" s="7"/>
      <c r="AW158" s="97">
        <v>42930</v>
      </c>
      <c r="AX158" s="96" t="s">
        <v>41</v>
      </c>
      <c r="AY158" s="96" t="s">
        <v>11</v>
      </c>
      <c r="AZ158" s="96" t="s">
        <v>24</v>
      </c>
      <c r="BA158" s="98">
        <v>1315.2000000000003</v>
      </c>
      <c r="BB158" s="99" t="s">
        <v>227</v>
      </c>
    </row>
    <row r="159" spans="1:54" hidden="1">
      <c r="A159" s="20" t="str">
        <f>[9]Producto!AE158</f>
        <v>84170861</v>
      </c>
      <c r="B159" s="21">
        <f>[9]Producto!AF158</f>
        <v>1</v>
      </c>
      <c r="C159" s="15" t="str">
        <f>CONCATENATE(DimPlaneado[Código SAP],"000",DimPlaneado[Versión])</f>
        <v>841708610001</v>
      </c>
      <c r="D159" s="19" t="str">
        <f>[9]Producto!AH158</f>
        <v>Flexline</v>
      </c>
      <c r="E159" s="19" t="str">
        <f>[9]Producto!AJ158</f>
        <v>Tubs IC</v>
      </c>
      <c r="F159" s="19">
        <f>[9]Producto!AK158</f>
        <v>419</v>
      </c>
      <c r="G159" s="19" t="str">
        <f>[9]Producto!AN158</f>
        <v>PINGUINO BUBBALOO 10L</v>
      </c>
      <c r="H159" s="18">
        <f>[9]Producto!AO158</f>
        <v>3</v>
      </c>
      <c r="I159" s="18">
        <f>[9]Producto!AP158</f>
        <v>1</v>
      </c>
      <c r="J159" s="12">
        <f>[9]Producto!AQ158</f>
        <v>3</v>
      </c>
      <c r="K159" s="17">
        <f>[9]Producto!AR158</f>
        <v>10</v>
      </c>
      <c r="L159" s="18">
        <f>[9]Producto!AS158</f>
        <v>1</v>
      </c>
      <c r="M159" s="17">
        <f>[9]Producto!AT158</f>
        <v>0.71</v>
      </c>
      <c r="N159" s="9">
        <f>[9]Producto!AU158</f>
        <v>127.8</v>
      </c>
      <c r="O159" s="9">
        <f>[9]Producto!AV158</f>
        <v>180</v>
      </c>
      <c r="P159" s="8"/>
      <c r="Q159" s="8"/>
      <c r="R159" s="8"/>
      <c r="S159" s="7">
        <f>DimPlaneado[Turno A 
Horas Planeadas de Producción]*DimPlaneado[Cajas/Hora con eficiencia]</f>
        <v>0</v>
      </c>
      <c r="T159" s="7">
        <f>DimPlaneado[Turno B 
Horas Planeadas de Producción]*DimPlaneado[Cajas/Hora con eficiencia]</f>
        <v>0</v>
      </c>
      <c r="U159" s="7">
        <f>DimPlaneado[Turno C 
Horas Planeadas de Producción]*DimPlaneado[Cajas/Hora con eficiencia]</f>
        <v>0</v>
      </c>
      <c r="V159" s="7">
        <f>SUM(DimPlaneado[[#This Row],[Turno A 
Cajas]:[Turno C 
Cajas]])</f>
        <v>0</v>
      </c>
      <c r="W159" s="7"/>
      <c r="X159" s="7"/>
      <c r="Y159" s="7"/>
      <c r="AW159" s="97">
        <v>42930</v>
      </c>
      <c r="AX159" s="96" t="s">
        <v>41</v>
      </c>
      <c r="AY159" s="96" t="s">
        <v>14</v>
      </c>
      <c r="AZ159" s="96" t="s">
        <v>174</v>
      </c>
      <c r="BA159" s="98">
        <v>1011.2</v>
      </c>
      <c r="BB159" s="99"/>
    </row>
    <row r="160" spans="1:54" hidden="1">
      <c r="A160" s="14" t="str">
        <f>[9]Producto!AE159</f>
        <v>84170864</v>
      </c>
      <c r="B160" s="16">
        <f>[9]Producto!AF159</f>
        <v>1</v>
      </c>
      <c r="C160" s="15" t="str">
        <f>CONCATENATE(DimPlaneado[Código SAP],"000",DimPlaneado[Versión])</f>
        <v>841708640001</v>
      </c>
      <c r="D160" s="13" t="str">
        <f>[9]Producto!AH159</f>
        <v>Flexline</v>
      </c>
      <c r="E160" s="13" t="str">
        <f>[9]Producto!AJ159</f>
        <v>Tubs IC</v>
      </c>
      <c r="F160" s="13">
        <f>[9]Producto!AK159</f>
        <v>419</v>
      </c>
      <c r="G160" s="13" t="str">
        <f>[9]Producto!AN159</f>
        <v>MANICHO TAMB 1X10L</v>
      </c>
      <c r="H160" s="11">
        <f>[9]Producto!AO159</f>
        <v>3</v>
      </c>
      <c r="I160" s="11">
        <f>[9]Producto!AP159</f>
        <v>1</v>
      </c>
      <c r="J160" s="12">
        <f>[9]Producto!AQ159</f>
        <v>3</v>
      </c>
      <c r="K160" s="10">
        <f>[9]Producto!AR159</f>
        <v>10</v>
      </c>
      <c r="L160" s="11">
        <f>[9]Producto!AS159</f>
        <v>1</v>
      </c>
      <c r="M160" s="10">
        <f>[9]Producto!AT159</f>
        <v>0.71</v>
      </c>
      <c r="N160" s="9">
        <f>[9]Producto!AU159</f>
        <v>127.8</v>
      </c>
      <c r="O160" s="9">
        <f>[9]Producto!AV159</f>
        <v>180</v>
      </c>
      <c r="P160" s="8"/>
      <c r="Q160" s="8"/>
      <c r="R160" s="8"/>
      <c r="S160" s="7">
        <f>DimPlaneado[Turno A 
Horas Planeadas de Producción]*DimPlaneado[Cajas/Hora con eficiencia]</f>
        <v>0</v>
      </c>
      <c r="T160" s="7">
        <f>DimPlaneado[Turno B 
Horas Planeadas de Producción]*DimPlaneado[Cajas/Hora con eficiencia]</f>
        <v>0</v>
      </c>
      <c r="U160" s="7">
        <f>DimPlaneado[Turno C 
Horas Planeadas de Producción]*DimPlaneado[Cajas/Hora con eficiencia]</f>
        <v>0</v>
      </c>
      <c r="V160" s="7">
        <f>SUM(DimPlaneado[[#This Row],[Turno A 
Cajas]:[Turno C 
Cajas]])</f>
        <v>0</v>
      </c>
      <c r="W160" s="7"/>
      <c r="X160" s="7"/>
      <c r="Y160" s="7"/>
      <c r="AW160" s="97">
        <v>42930</v>
      </c>
      <c r="AX160" s="96" t="s">
        <v>40</v>
      </c>
      <c r="AY160" s="96" t="s">
        <v>14</v>
      </c>
      <c r="AZ160" s="96" t="s">
        <v>174</v>
      </c>
      <c r="BA160" s="98">
        <v>1011.2</v>
      </c>
      <c r="BB160" s="99" t="s">
        <v>233</v>
      </c>
    </row>
    <row r="161" spans="1:54" hidden="1">
      <c r="A161" s="14">
        <f>[9]Producto!AE160</f>
        <v>67313702</v>
      </c>
      <c r="B161" s="16">
        <f>[9]Producto!AF160</f>
        <v>1</v>
      </c>
      <c r="C161" s="15" t="str">
        <f>CONCATENATE(DimPlaneado[Código SAP],"000",DimPlaneado[Versión])</f>
        <v>673137020001</v>
      </c>
      <c r="D161" s="13" t="str">
        <f>[9]Producto!AH160</f>
        <v>Flexline</v>
      </c>
      <c r="E161" s="13" t="str">
        <f>[9]Producto!AJ160</f>
        <v>Tubs</v>
      </c>
      <c r="F161" s="13">
        <f>[9]Producto!AK160</f>
        <v>419</v>
      </c>
      <c r="G161" s="13" t="str">
        <f>[9]Producto!AN160</f>
        <v>PINGUINO RECETAS TRES LECHES 10L</v>
      </c>
      <c r="H161" s="11">
        <f>[9]Producto!AO160</f>
        <v>3</v>
      </c>
      <c r="I161" s="11">
        <f>[9]Producto!AP160</f>
        <v>1</v>
      </c>
      <c r="J161" s="12">
        <f>[9]Producto!AQ160</f>
        <v>3</v>
      </c>
      <c r="K161" s="10">
        <f>[9]Producto!AR160</f>
        <v>10</v>
      </c>
      <c r="L161" s="11">
        <f>[9]Producto!AS160</f>
        <v>1</v>
      </c>
      <c r="M161" s="10">
        <f>[9]Producto!AT160</f>
        <v>0.71</v>
      </c>
      <c r="N161" s="9">
        <f>[9]Producto!AU160</f>
        <v>127.8</v>
      </c>
      <c r="O161" s="9">
        <f>[9]Producto!AV160</f>
        <v>180</v>
      </c>
      <c r="P161" s="8"/>
      <c r="Q161" s="8"/>
      <c r="R161" s="8"/>
      <c r="S161" s="7">
        <f>DimPlaneado[Turno A 
Horas Planeadas de Producción]*DimPlaneado[Cajas/Hora con eficiencia]</f>
        <v>0</v>
      </c>
      <c r="T161" s="7">
        <f>DimPlaneado[Turno B 
Horas Planeadas de Producción]*DimPlaneado[Cajas/Hora con eficiencia]</f>
        <v>0</v>
      </c>
      <c r="U161" s="7">
        <f>DimPlaneado[Turno C 
Horas Planeadas de Producción]*DimPlaneado[Cajas/Hora con eficiencia]</f>
        <v>0</v>
      </c>
      <c r="V161" s="7">
        <f>SUM(DimPlaneado[[#This Row],[Turno A 
Cajas]:[Turno C 
Cajas]])</f>
        <v>0</v>
      </c>
      <c r="W161" s="7"/>
      <c r="X161" s="7"/>
      <c r="Y161" s="7"/>
      <c r="AW161" s="97">
        <v>42930</v>
      </c>
      <c r="AX161" s="96" t="s">
        <v>41</v>
      </c>
      <c r="AY161" s="96" t="s">
        <v>6</v>
      </c>
      <c r="AZ161" s="96" t="s">
        <v>207</v>
      </c>
      <c r="BA161" s="98">
        <v>1557.3333333333333</v>
      </c>
      <c r="BB161" s="99" t="s">
        <v>226</v>
      </c>
    </row>
    <row r="162" spans="1:54" hidden="1">
      <c r="A162" s="20">
        <f>[9]Producto!AE161</f>
        <v>155678</v>
      </c>
      <c r="B162" s="21">
        <f>[9]Producto!AF161</f>
        <v>4</v>
      </c>
      <c r="C162" s="15" t="str">
        <f>CONCATENATE(DimPlaneado[Código SAP],"000",DimPlaneado[Versión])</f>
        <v>1556780004</v>
      </c>
      <c r="D162" s="19" t="str">
        <f>[9]Producto!AH161</f>
        <v>Benhill</v>
      </c>
      <c r="E162" s="19" t="str">
        <f>[9]Producto!AJ161</f>
        <v>Tubs SP</v>
      </c>
      <c r="F162" s="19">
        <f>[9]Producto!AK161</f>
        <v>504</v>
      </c>
      <c r="G162" s="19" t="str">
        <f>[9]Producto!AN161</f>
        <v>BONELLA MARG VITAL 4X3KG</v>
      </c>
      <c r="H162" s="18">
        <f>[9]Producto!AO161</f>
        <v>7</v>
      </c>
      <c r="I162" s="18">
        <f>[9]Producto!AP161</f>
        <v>1</v>
      </c>
      <c r="J162" s="12">
        <f>[9]Producto!AQ161</f>
        <v>7</v>
      </c>
      <c r="K162" s="17">
        <f>[9]Producto!AR161</f>
        <v>3</v>
      </c>
      <c r="L162" s="18">
        <f>[9]Producto!AS161</f>
        <v>4</v>
      </c>
      <c r="M162" s="17">
        <f>[9]Producto!AT161</f>
        <v>0.82</v>
      </c>
      <c r="N162" s="9">
        <f>[9]Producto!AU161</f>
        <v>86.1</v>
      </c>
      <c r="O162" s="9">
        <f>[9]Producto!AV161</f>
        <v>105</v>
      </c>
      <c r="P162" s="8"/>
      <c r="Q162" s="8"/>
      <c r="R162" s="8"/>
      <c r="S162" s="7">
        <f>DimPlaneado[Turno A 
Horas Planeadas de Producción]*DimPlaneado[Cajas/Hora con eficiencia]</f>
        <v>0</v>
      </c>
      <c r="T162" s="7">
        <f>DimPlaneado[Turno B 
Horas Planeadas de Producción]*DimPlaneado[Cajas/Hora con eficiencia]</f>
        <v>0</v>
      </c>
      <c r="U162" s="7">
        <f>DimPlaneado[Turno C 
Horas Planeadas de Producción]*DimPlaneado[Cajas/Hora con eficiencia]</f>
        <v>0</v>
      </c>
      <c r="V162" s="7">
        <f>SUM(DimPlaneado[[#This Row],[Turno A 
Cajas]:[Turno C 
Cajas]])</f>
        <v>0</v>
      </c>
      <c r="W162" s="7"/>
      <c r="X162" s="7"/>
      <c r="Y162" s="7"/>
      <c r="AW162" s="97">
        <v>42930</v>
      </c>
      <c r="AX162" s="96" t="s">
        <v>40</v>
      </c>
      <c r="AY162" s="96" t="s">
        <v>6</v>
      </c>
      <c r="AZ162" s="96" t="s">
        <v>207</v>
      </c>
      <c r="BA162" s="98">
        <v>1557.3333333333333</v>
      </c>
      <c r="BB162" s="99" t="s">
        <v>226</v>
      </c>
    </row>
    <row r="163" spans="1:54" hidden="1">
      <c r="A163" s="20">
        <f>[9]Producto!AE162</f>
        <v>167869</v>
      </c>
      <c r="B163" s="21">
        <f>[9]Producto!AF162</f>
        <v>2</v>
      </c>
      <c r="C163" s="15" t="str">
        <f>CONCATENATE(DimPlaneado[Código SAP],"000",DimPlaneado[Versión])</f>
        <v>1678690002</v>
      </c>
      <c r="D163" s="19" t="str">
        <f>[9]Producto!AH162</f>
        <v>Benhill</v>
      </c>
      <c r="E163" s="19" t="str">
        <f>[9]Producto!AJ162</f>
        <v>Tubs SP</v>
      </c>
      <c r="F163" s="19">
        <f>[9]Producto!AK162</f>
        <v>504</v>
      </c>
      <c r="G163" s="19" t="str">
        <f>[9]Producto!AN162</f>
        <v>BONELLA MARG VITAL 36X250G</v>
      </c>
      <c r="H163" s="18">
        <f>[9]Producto!AO162</f>
        <v>51</v>
      </c>
      <c r="I163" s="18">
        <f>[9]Producto!AP162</f>
        <v>2</v>
      </c>
      <c r="J163" s="12">
        <f>[9]Producto!AQ162</f>
        <v>102</v>
      </c>
      <c r="K163" s="17">
        <f>[9]Producto!AR162</f>
        <v>0.25</v>
      </c>
      <c r="L163" s="18">
        <f>[9]Producto!AS162</f>
        <v>36</v>
      </c>
      <c r="M163" s="17">
        <f>[9]Producto!AT162</f>
        <v>0.82</v>
      </c>
      <c r="N163" s="9">
        <f>[9]Producto!AU162</f>
        <v>139.39999999999998</v>
      </c>
      <c r="O163" s="9">
        <f>[9]Producto!AV162</f>
        <v>170</v>
      </c>
      <c r="P163" s="8"/>
      <c r="Q163" s="8"/>
      <c r="R163" s="8"/>
      <c r="S163" s="7">
        <f>DimPlaneado[Turno A 
Horas Planeadas de Producción]*DimPlaneado[Cajas/Hora con eficiencia]</f>
        <v>0</v>
      </c>
      <c r="T163" s="7">
        <f>DimPlaneado[Turno B 
Horas Planeadas de Producción]*DimPlaneado[Cajas/Hora con eficiencia]</f>
        <v>0</v>
      </c>
      <c r="U163" s="7">
        <f>DimPlaneado[Turno C 
Horas Planeadas de Producción]*DimPlaneado[Cajas/Hora con eficiencia]</f>
        <v>0</v>
      </c>
      <c r="V163" s="7">
        <f>SUM(DimPlaneado[[#This Row],[Turno A 
Cajas]:[Turno C 
Cajas]])</f>
        <v>0</v>
      </c>
      <c r="W163" s="7"/>
      <c r="X163" s="7"/>
      <c r="Y163" s="7"/>
      <c r="AW163" s="97">
        <v>42930</v>
      </c>
      <c r="AX163" s="96" t="s">
        <v>41</v>
      </c>
      <c r="AY163" s="96" t="s">
        <v>9</v>
      </c>
      <c r="AZ163" s="96" t="s">
        <v>203</v>
      </c>
      <c r="BA163" s="98">
        <v>1443.2727272727273</v>
      </c>
      <c r="BB163" s="99" t="s">
        <v>231</v>
      </c>
    </row>
    <row r="164" spans="1:54" hidden="1">
      <c r="A164" s="20">
        <f>[9]Producto!AE163</f>
        <v>167871</v>
      </c>
      <c r="B164" s="21">
        <f>[9]Producto!AF163</f>
        <v>5</v>
      </c>
      <c r="C164" s="15" t="str">
        <f>CONCATENATE(DimPlaneado[Código SAP],"000",DimPlaneado[Versión])</f>
        <v>1678710005</v>
      </c>
      <c r="D164" s="19" t="str">
        <f>[9]Producto!AH163</f>
        <v>Benhill</v>
      </c>
      <c r="E164" s="19" t="str">
        <f>[9]Producto!AJ163</f>
        <v>Tubs SP</v>
      </c>
      <c r="F164" s="19">
        <f>[9]Producto!AK163</f>
        <v>504</v>
      </c>
      <c r="G164" s="19" t="str">
        <f>[9]Producto!AN163</f>
        <v>BONELLA MARG VITAL 24X500G</v>
      </c>
      <c r="H164" s="18">
        <f>[9]Producto!AO163</f>
        <v>30</v>
      </c>
      <c r="I164" s="18">
        <f>[9]Producto!AP163</f>
        <v>2</v>
      </c>
      <c r="J164" s="12">
        <f>[9]Producto!AQ163</f>
        <v>60</v>
      </c>
      <c r="K164" s="17">
        <f>[9]Producto!AR163</f>
        <v>0.5</v>
      </c>
      <c r="L164" s="18">
        <f>[9]Producto!AS163</f>
        <v>24</v>
      </c>
      <c r="M164" s="17">
        <f>[9]Producto!AT163</f>
        <v>0.82</v>
      </c>
      <c r="N164" s="9">
        <f>[9]Producto!AU163</f>
        <v>123</v>
      </c>
      <c r="O164" s="9">
        <f>[9]Producto!AV163</f>
        <v>150</v>
      </c>
      <c r="P164" s="8"/>
      <c r="Q164" s="8"/>
      <c r="R164" s="8"/>
      <c r="S164" s="7">
        <f>DimPlaneado[Turno A 
Horas Planeadas de Producción]*DimPlaneado[Cajas/Hora con eficiencia]</f>
        <v>0</v>
      </c>
      <c r="T164" s="7">
        <f>DimPlaneado[Turno B 
Horas Planeadas de Producción]*DimPlaneado[Cajas/Hora con eficiencia]</f>
        <v>0</v>
      </c>
      <c r="U164" s="7">
        <f>DimPlaneado[Turno C 
Horas Planeadas de Producción]*DimPlaneado[Cajas/Hora con eficiencia]</f>
        <v>0</v>
      </c>
      <c r="V164" s="7">
        <f>SUM(DimPlaneado[[#This Row],[Turno A 
Cajas]:[Turno C 
Cajas]])</f>
        <v>0</v>
      </c>
      <c r="W164" s="7"/>
      <c r="X164" s="7"/>
      <c r="Y164" s="7"/>
      <c r="AW164" s="97">
        <v>42930</v>
      </c>
      <c r="AX164" s="96" t="s">
        <v>40</v>
      </c>
      <c r="AY164" s="96" t="s">
        <v>9</v>
      </c>
      <c r="AZ164" s="96" t="s">
        <v>225</v>
      </c>
      <c r="BA164" s="98">
        <v>981.81818181818187</v>
      </c>
      <c r="BB164" s="99" t="s">
        <v>232</v>
      </c>
    </row>
    <row r="165" spans="1:54" hidden="1">
      <c r="A165" s="20">
        <f>[9]Producto!AE164</f>
        <v>168029</v>
      </c>
      <c r="B165" s="21">
        <f>[9]Producto!AF164</f>
        <v>3</v>
      </c>
      <c r="C165" s="15" t="str">
        <f>CONCATENATE(DimPlaneado[Código SAP],"000",DimPlaneado[Versión])</f>
        <v>1680290003</v>
      </c>
      <c r="D165" s="19" t="str">
        <f>[9]Producto!AH164</f>
        <v>Benhill</v>
      </c>
      <c r="E165" s="19" t="str">
        <f>[9]Producto!AJ164</f>
        <v>Tubs SP</v>
      </c>
      <c r="F165" s="19">
        <f>[9]Producto!AK164</f>
        <v>504</v>
      </c>
      <c r="G165" s="19" t="str">
        <f>[9]Producto!AN164</f>
        <v>BONELLA MARG LIGHT 24X500G</v>
      </c>
      <c r="H165" s="18">
        <f>[9]Producto!AO164</f>
        <v>30</v>
      </c>
      <c r="I165" s="18">
        <f>[9]Producto!AP164</f>
        <v>2</v>
      </c>
      <c r="J165" s="12">
        <f>[9]Producto!AQ164</f>
        <v>60</v>
      </c>
      <c r="K165" s="22">
        <f>[9]Producto!AR164</f>
        <v>0.5</v>
      </c>
      <c r="L165" s="18">
        <f>[9]Producto!AS164</f>
        <v>24</v>
      </c>
      <c r="M165" s="17">
        <f>[9]Producto!AT164</f>
        <v>0.82</v>
      </c>
      <c r="N165" s="9">
        <f>[9]Producto!AU164</f>
        <v>123</v>
      </c>
      <c r="O165" s="9">
        <f>[9]Producto!AV164</f>
        <v>150</v>
      </c>
      <c r="P165" s="8"/>
      <c r="Q165" s="8"/>
      <c r="R165" s="8"/>
      <c r="S165" s="7">
        <f>DimPlaneado[Turno A 
Horas Planeadas de Producción]*DimPlaneado[Cajas/Hora con eficiencia]</f>
        <v>0</v>
      </c>
      <c r="T165" s="7">
        <f>DimPlaneado[Turno B 
Horas Planeadas de Producción]*DimPlaneado[Cajas/Hora con eficiencia]</f>
        <v>0</v>
      </c>
      <c r="U165" s="7">
        <f>DimPlaneado[Turno C 
Horas Planeadas de Producción]*DimPlaneado[Cajas/Hora con eficiencia]</f>
        <v>0</v>
      </c>
      <c r="V165" s="7">
        <f>SUM(DimPlaneado[[#This Row],[Turno A 
Cajas]:[Turno C 
Cajas]])</f>
        <v>0</v>
      </c>
      <c r="W165" s="7"/>
      <c r="X165" s="7"/>
      <c r="Y165" s="7"/>
      <c r="AW165" s="97">
        <v>42930</v>
      </c>
      <c r="AX165" s="96" t="s">
        <v>40</v>
      </c>
      <c r="AY165" s="96" t="s">
        <v>11</v>
      </c>
      <c r="AZ165" s="96" t="s">
        <v>24</v>
      </c>
      <c r="BA165" s="98">
        <v>986.4000000000002</v>
      </c>
      <c r="BB165" s="99" t="s">
        <v>228</v>
      </c>
    </row>
    <row r="166" spans="1:54" hidden="1">
      <c r="A166" s="20">
        <f>[9]Producto!AE165</f>
        <v>168030</v>
      </c>
      <c r="B166" s="21">
        <f>[9]Producto!AF165</f>
        <v>2</v>
      </c>
      <c r="C166" s="15" t="str">
        <f>CONCATENATE(DimPlaneado[Código SAP],"000",DimPlaneado[Versión])</f>
        <v>1680300002</v>
      </c>
      <c r="D166" s="19" t="str">
        <f>[9]Producto!AH165</f>
        <v>Benhill</v>
      </c>
      <c r="E166" s="19" t="str">
        <f>[9]Producto!AJ165</f>
        <v>Tubs SP</v>
      </c>
      <c r="F166" s="19">
        <f>[9]Producto!AK165</f>
        <v>504</v>
      </c>
      <c r="G166" s="19" t="str">
        <f>[9]Producto!AN165</f>
        <v>BONELLA MARG LIGHT 36X250G</v>
      </c>
      <c r="H166" s="18">
        <f>[9]Producto!AO165</f>
        <v>51</v>
      </c>
      <c r="I166" s="18">
        <f>[9]Producto!AP165</f>
        <v>2</v>
      </c>
      <c r="J166" s="12">
        <f>[9]Producto!AQ165</f>
        <v>102</v>
      </c>
      <c r="K166" s="17">
        <f>[9]Producto!AR165</f>
        <v>0.25</v>
      </c>
      <c r="L166" s="18">
        <f>[9]Producto!AS165</f>
        <v>36</v>
      </c>
      <c r="M166" s="17">
        <f>[9]Producto!AT165</f>
        <v>0.82</v>
      </c>
      <c r="N166" s="9">
        <f>[9]Producto!AU165</f>
        <v>139.39999999999998</v>
      </c>
      <c r="O166" s="9">
        <f>[9]Producto!AV165</f>
        <v>170</v>
      </c>
      <c r="P166" s="8"/>
      <c r="Q166" s="8"/>
      <c r="R166" s="8"/>
      <c r="S166" s="7">
        <f>DimPlaneado[Turno A 
Horas Planeadas de Producción]*DimPlaneado[Cajas/Hora con eficiencia]</f>
        <v>0</v>
      </c>
      <c r="T166" s="7">
        <f>DimPlaneado[Turno B 
Horas Planeadas de Producción]*DimPlaneado[Cajas/Hora con eficiencia]</f>
        <v>0</v>
      </c>
      <c r="U166" s="7">
        <f>DimPlaneado[Turno C 
Horas Planeadas de Producción]*DimPlaneado[Cajas/Hora con eficiencia]</f>
        <v>0</v>
      </c>
      <c r="V166" s="7">
        <f>SUM(DimPlaneado[[#This Row],[Turno A 
Cajas]:[Turno C 
Cajas]])</f>
        <v>0</v>
      </c>
      <c r="W166" s="7"/>
      <c r="X166" s="7"/>
      <c r="Y166" s="7"/>
      <c r="AW166" s="97">
        <v>42930</v>
      </c>
      <c r="AX166" s="96" t="s">
        <v>41</v>
      </c>
      <c r="AY166" s="96" t="s">
        <v>7</v>
      </c>
      <c r="AZ166" s="96" t="s">
        <v>234</v>
      </c>
      <c r="BA166" s="98">
        <v>2896.7999999999997</v>
      </c>
      <c r="BB166" s="99"/>
    </row>
    <row r="167" spans="1:54" hidden="1">
      <c r="A167" s="20">
        <f>[9]Producto!AE166</f>
        <v>168037</v>
      </c>
      <c r="B167" s="21">
        <f>[9]Producto!AF166</f>
        <v>4</v>
      </c>
      <c r="C167" s="15" t="str">
        <f>CONCATENATE(DimPlaneado[Código SAP],"000",DimPlaneado[Versión])</f>
        <v>1680370004</v>
      </c>
      <c r="D167" s="19" t="str">
        <f>[9]Producto!AH166</f>
        <v>Benhill</v>
      </c>
      <c r="E167" s="19" t="str">
        <f>[9]Producto!AJ166</f>
        <v>Tubs SP</v>
      </c>
      <c r="F167" s="19">
        <f>[9]Producto!AK166</f>
        <v>504</v>
      </c>
      <c r="G167" s="19" t="str">
        <f>[9]Producto!AN166</f>
        <v>DORINA MARG 36X250GR</v>
      </c>
      <c r="H167" s="18">
        <f>[9]Producto!AO166</f>
        <v>51</v>
      </c>
      <c r="I167" s="18">
        <f>[9]Producto!AP166</f>
        <v>2</v>
      </c>
      <c r="J167" s="12">
        <f>[9]Producto!AQ166</f>
        <v>102</v>
      </c>
      <c r="K167" s="17">
        <f>[9]Producto!AR166</f>
        <v>0.25</v>
      </c>
      <c r="L167" s="18">
        <f>[9]Producto!AS166</f>
        <v>36</v>
      </c>
      <c r="M167" s="17">
        <f>[9]Producto!AT166</f>
        <v>0.82</v>
      </c>
      <c r="N167" s="9">
        <f>[9]Producto!AU166</f>
        <v>139.39999999999998</v>
      </c>
      <c r="O167" s="9">
        <f>[9]Producto!AV166</f>
        <v>170</v>
      </c>
      <c r="P167" s="8"/>
      <c r="Q167" s="8"/>
      <c r="R167" s="8"/>
      <c r="S167" s="7">
        <f>DimPlaneado[Turno A 
Horas Planeadas de Producción]*DimPlaneado[Cajas/Hora con eficiencia]</f>
        <v>0</v>
      </c>
      <c r="T167" s="7">
        <f>DimPlaneado[Turno B 
Horas Planeadas de Producción]*DimPlaneado[Cajas/Hora con eficiencia]</f>
        <v>0</v>
      </c>
      <c r="U167" s="7">
        <f>DimPlaneado[Turno C 
Horas Planeadas de Producción]*DimPlaneado[Cajas/Hora con eficiencia]</f>
        <v>0</v>
      </c>
      <c r="V167" s="7">
        <f>SUM(DimPlaneado[[#This Row],[Turno A 
Cajas]:[Turno C 
Cajas]])</f>
        <v>0</v>
      </c>
      <c r="W167" s="7"/>
      <c r="X167" s="7"/>
      <c r="Y167" s="7"/>
      <c r="AW167" s="97">
        <v>42933</v>
      </c>
      <c r="AX167" s="96" t="s">
        <v>43</v>
      </c>
      <c r="AY167" s="96" t="s">
        <v>13</v>
      </c>
      <c r="AZ167" s="96" t="s">
        <v>42</v>
      </c>
      <c r="BA167" s="98">
        <v>614.4</v>
      </c>
      <c r="BB167" s="99" t="s">
        <v>245</v>
      </c>
    </row>
    <row r="168" spans="1:54" hidden="1">
      <c r="A168" s="20">
        <f>[9]Producto!AE167</f>
        <v>168038</v>
      </c>
      <c r="B168" s="21">
        <f>[9]Producto!AF167</f>
        <v>4</v>
      </c>
      <c r="C168" s="15" t="str">
        <f>CONCATENATE(DimPlaneado[Código SAP],"000",DimPlaneado[Versión])</f>
        <v>1680380004</v>
      </c>
      <c r="D168" s="19" t="str">
        <f>[9]Producto!AH167</f>
        <v>Benhill</v>
      </c>
      <c r="E168" s="19" t="str">
        <f>[9]Producto!AJ167</f>
        <v>Tubs SP</v>
      </c>
      <c r="F168" s="19">
        <f>[9]Producto!AK167</f>
        <v>504</v>
      </c>
      <c r="G168" s="19" t="str">
        <f>[9]Producto!AN167</f>
        <v>DORINA MARG 24X500G</v>
      </c>
      <c r="H168" s="18">
        <f>[9]Producto!AO167</f>
        <v>28</v>
      </c>
      <c r="I168" s="18">
        <f>[9]Producto!AP167</f>
        <v>2</v>
      </c>
      <c r="J168" s="12">
        <f>[9]Producto!AQ167</f>
        <v>56</v>
      </c>
      <c r="K168" s="17">
        <f>[9]Producto!AR167</f>
        <v>0.5</v>
      </c>
      <c r="L168" s="18">
        <f>[9]Producto!AS167</f>
        <v>24</v>
      </c>
      <c r="M168" s="17">
        <f>[9]Producto!AT167</f>
        <v>0.82</v>
      </c>
      <c r="N168" s="9">
        <f>[9]Producto!AU167</f>
        <v>114.8</v>
      </c>
      <c r="O168" s="9">
        <f>[9]Producto!AV167</f>
        <v>140</v>
      </c>
      <c r="P168" s="8"/>
      <c r="Q168" s="8"/>
      <c r="R168" s="8"/>
      <c r="S168" s="7">
        <f>DimPlaneado[Turno A 
Horas Planeadas de Producción]*DimPlaneado[Cajas/Hora con eficiencia]</f>
        <v>0</v>
      </c>
      <c r="T168" s="7">
        <f>DimPlaneado[Turno B 
Horas Planeadas de Producción]*DimPlaneado[Cajas/Hora con eficiencia]</f>
        <v>0</v>
      </c>
      <c r="U168" s="7">
        <f>DimPlaneado[Turno C 
Horas Planeadas de Producción]*DimPlaneado[Cajas/Hora con eficiencia]</f>
        <v>0</v>
      </c>
      <c r="V168" s="7">
        <f>SUM(DimPlaneado[[#This Row],[Turno A 
Cajas]:[Turno C 
Cajas]])</f>
        <v>0</v>
      </c>
      <c r="W168" s="7"/>
      <c r="X168" s="7"/>
      <c r="Y168" s="7"/>
      <c r="AW168" s="97">
        <v>42933</v>
      </c>
      <c r="AX168" s="96" t="s">
        <v>43</v>
      </c>
      <c r="AY168" s="96" t="s">
        <v>12</v>
      </c>
      <c r="AZ168" s="96" t="s">
        <v>26</v>
      </c>
      <c r="BA168" s="98">
        <v>901.30909090909108</v>
      </c>
      <c r="BB168" s="99" t="s">
        <v>242</v>
      </c>
    </row>
    <row r="169" spans="1:54" hidden="1">
      <c r="A169" s="20">
        <f>[9]Producto!AE168</f>
        <v>168039</v>
      </c>
      <c r="B169" s="21">
        <f>[9]Producto!AF168</f>
        <v>4</v>
      </c>
      <c r="C169" s="15" t="str">
        <f>CONCATENATE(DimPlaneado[Código SAP],"000",DimPlaneado[Versión])</f>
        <v>1680390004</v>
      </c>
      <c r="D169" s="19" t="str">
        <f>[9]Producto!AH168</f>
        <v>Benhill</v>
      </c>
      <c r="E169" s="19" t="str">
        <f>[9]Producto!AJ168</f>
        <v>Tubs SP</v>
      </c>
      <c r="F169" s="19">
        <f>[9]Producto!AK168</f>
        <v>504</v>
      </c>
      <c r="G169" s="19" t="str">
        <f>[9]Producto!AN168</f>
        <v>DORINA MARG LIGHT 24X500G</v>
      </c>
      <c r="H169" s="18">
        <f>[9]Producto!AO168</f>
        <v>28</v>
      </c>
      <c r="I169" s="18">
        <f>[9]Producto!AP168</f>
        <v>2</v>
      </c>
      <c r="J169" s="12">
        <f>[9]Producto!AQ168</f>
        <v>56</v>
      </c>
      <c r="K169" s="17">
        <f>[9]Producto!AR168</f>
        <v>0.5</v>
      </c>
      <c r="L169" s="18">
        <f>[9]Producto!AS168</f>
        <v>24</v>
      </c>
      <c r="M169" s="17">
        <f>[9]Producto!AT168</f>
        <v>0.82</v>
      </c>
      <c r="N169" s="9">
        <f>[9]Producto!AU168</f>
        <v>114.8</v>
      </c>
      <c r="O169" s="9">
        <f>[9]Producto!AV168</f>
        <v>140</v>
      </c>
      <c r="P169" s="8"/>
      <c r="Q169" s="8"/>
      <c r="R169" s="8"/>
      <c r="S169" s="7">
        <f>DimPlaneado[Turno A 
Horas Planeadas de Producción]*DimPlaneado[Cajas/Hora con eficiencia]</f>
        <v>0</v>
      </c>
      <c r="T169" s="7">
        <f>DimPlaneado[Turno B 
Horas Planeadas de Producción]*DimPlaneado[Cajas/Hora con eficiencia]</f>
        <v>0</v>
      </c>
      <c r="U169" s="7">
        <f>DimPlaneado[Turno C 
Horas Planeadas de Producción]*DimPlaneado[Cajas/Hora con eficiencia]</f>
        <v>0</v>
      </c>
      <c r="V169" s="7">
        <f>SUM(DimPlaneado[[#This Row],[Turno A 
Cajas]:[Turno C 
Cajas]])</f>
        <v>0</v>
      </c>
      <c r="W169" s="7"/>
      <c r="X169" s="7"/>
      <c r="Y169" s="7"/>
      <c r="AW169" s="97">
        <v>42933</v>
      </c>
      <c r="AX169" s="96" t="s">
        <v>43</v>
      </c>
      <c r="AY169" s="96" t="s">
        <v>11</v>
      </c>
      <c r="AZ169" s="96" t="s">
        <v>24</v>
      </c>
      <c r="BA169" s="98">
        <v>1315.2000000000003</v>
      </c>
      <c r="BB169" s="99" t="s">
        <v>241</v>
      </c>
    </row>
    <row r="170" spans="1:54" hidden="1">
      <c r="A170" s="20">
        <f>[9]Producto!AE169</f>
        <v>168040</v>
      </c>
      <c r="B170" s="21">
        <f>[9]Producto!AF169</f>
        <v>4</v>
      </c>
      <c r="C170" s="15" t="str">
        <f>CONCATENATE(DimPlaneado[Código SAP],"000",DimPlaneado[Versión])</f>
        <v>1680400004</v>
      </c>
      <c r="D170" s="19" t="str">
        <f>[9]Producto!AH169</f>
        <v>Benhill</v>
      </c>
      <c r="E170" s="19" t="str">
        <f>[9]Producto!AJ169</f>
        <v>Tubs SP</v>
      </c>
      <c r="F170" s="19">
        <f>[9]Producto!AK169</f>
        <v>504</v>
      </c>
      <c r="G170" s="19" t="str">
        <f>[9]Producto!AN169</f>
        <v>DORINA MARG LIGHT 36X250GR</v>
      </c>
      <c r="H170" s="18">
        <f>[9]Producto!AO169</f>
        <v>51</v>
      </c>
      <c r="I170" s="18">
        <f>[9]Producto!AP169</f>
        <v>2</v>
      </c>
      <c r="J170" s="12">
        <f>[9]Producto!AQ169</f>
        <v>102</v>
      </c>
      <c r="K170" s="17">
        <f>[9]Producto!AR169</f>
        <v>0.25</v>
      </c>
      <c r="L170" s="18">
        <f>[9]Producto!AS169</f>
        <v>36</v>
      </c>
      <c r="M170" s="17">
        <f>[9]Producto!AT169</f>
        <v>0.82</v>
      </c>
      <c r="N170" s="9">
        <f>[9]Producto!AU169</f>
        <v>139.39999999999998</v>
      </c>
      <c r="O170" s="9">
        <f>[9]Producto!AV169</f>
        <v>170</v>
      </c>
      <c r="P170" s="8"/>
      <c r="Q170" s="8"/>
      <c r="R170" s="8"/>
      <c r="S170" s="7">
        <f>DimPlaneado[Turno A 
Horas Planeadas de Producción]*DimPlaneado[Cajas/Hora con eficiencia]</f>
        <v>0</v>
      </c>
      <c r="T170" s="7">
        <f>DimPlaneado[Turno B 
Horas Planeadas de Producción]*DimPlaneado[Cajas/Hora con eficiencia]</f>
        <v>0</v>
      </c>
      <c r="U170" s="7">
        <f>DimPlaneado[Turno C 
Horas Planeadas de Producción]*DimPlaneado[Cajas/Hora con eficiencia]</f>
        <v>0</v>
      </c>
      <c r="V170" s="7">
        <f>SUM(DimPlaneado[[#This Row],[Turno A 
Cajas]:[Turno C 
Cajas]])</f>
        <v>0</v>
      </c>
      <c r="W170" s="7"/>
      <c r="X170" s="7"/>
      <c r="Y170" s="7"/>
      <c r="AW170" s="97">
        <v>42933</v>
      </c>
      <c r="AX170" s="96" t="s">
        <v>43</v>
      </c>
      <c r="AY170" s="96" t="s">
        <v>14</v>
      </c>
      <c r="AZ170" s="96" t="s">
        <v>25</v>
      </c>
      <c r="BA170" s="98">
        <v>970.75200000000007</v>
      </c>
      <c r="BB170" s="99" t="s">
        <v>246</v>
      </c>
    </row>
    <row r="171" spans="1:54" hidden="1">
      <c r="A171" s="20">
        <f>[9]Producto!AE170</f>
        <v>558307</v>
      </c>
      <c r="B171" s="21">
        <f>[9]Producto!AF170</f>
        <v>1</v>
      </c>
      <c r="C171" s="15" t="str">
        <f>CONCATENATE(DimPlaneado[Código SAP],"000",DimPlaneado[Versión])</f>
        <v>5583070001</v>
      </c>
      <c r="D171" s="19" t="str">
        <f>[9]Producto!AH170</f>
        <v>Benhill</v>
      </c>
      <c r="E171" s="19" t="str">
        <f>[9]Producto!AJ170</f>
        <v>Tubs SP</v>
      </c>
      <c r="F171" s="19">
        <f>[9]Producto!AK170</f>
        <v>504</v>
      </c>
      <c r="G171" s="19" t="str">
        <f>[9]Producto!AN170</f>
        <v>BONELLA MARG VITAL 36X250G PRM 250GX200G</v>
      </c>
      <c r="H171" s="18">
        <f>[9]Producto!AO170</f>
        <v>51</v>
      </c>
      <c r="I171" s="18">
        <f>[9]Producto!AP170</f>
        <v>2</v>
      </c>
      <c r="J171" s="12">
        <f>[9]Producto!AQ170</f>
        <v>102</v>
      </c>
      <c r="K171" s="17">
        <f>[9]Producto!AR170</f>
        <v>0.25</v>
      </c>
      <c r="L171" s="18">
        <f>[9]Producto!AS170</f>
        <v>36</v>
      </c>
      <c r="M171" s="17">
        <f>[9]Producto!AT170</f>
        <v>0.82</v>
      </c>
      <c r="N171" s="9">
        <f>[9]Producto!AU170</f>
        <v>139.39999999999998</v>
      </c>
      <c r="O171" s="9">
        <f>[9]Producto!AV170</f>
        <v>170</v>
      </c>
      <c r="P171" s="8"/>
      <c r="Q171" s="8"/>
      <c r="R171" s="8"/>
      <c r="S171" s="7">
        <f>DimPlaneado[Turno A 
Horas Planeadas de Producción]*DimPlaneado[Cajas/Hora con eficiencia]</f>
        <v>0</v>
      </c>
      <c r="T171" s="7">
        <f>DimPlaneado[Turno B 
Horas Planeadas de Producción]*DimPlaneado[Cajas/Hora con eficiencia]</f>
        <v>0</v>
      </c>
      <c r="U171" s="7">
        <f>DimPlaneado[Turno C 
Horas Planeadas de Producción]*DimPlaneado[Cajas/Hora con eficiencia]</f>
        <v>0</v>
      </c>
      <c r="V171" s="7">
        <f>SUM(DimPlaneado[[#This Row],[Turno A 
Cajas]:[Turno C 
Cajas]])</f>
        <v>0</v>
      </c>
      <c r="W171" s="7"/>
      <c r="X171" s="7"/>
      <c r="Y171" s="7"/>
      <c r="AW171" s="97">
        <v>42933</v>
      </c>
      <c r="AX171" s="96" t="s">
        <v>43</v>
      </c>
      <c r="AY171" s="96" t="s">
        <v>6</v>
      </c>
      <c r="AZ171" s="96" t="s">
        <v>237</v>
      </c>
      <c r="BA171" s="98">
        <v>1557.3333333333333</v>
      </c>
      <c r="BB171" s="99" t="s">
        <v>243</v>
      </c>
    </row>
    <row r="172" spans="1:54" hidden="1">
      <c r="A172" s="20">
        <f>[9]Producto!AE171</f>
        <v>558308</v>
      </c>
      <c r="B172" s="21">
        <f>[9]Producto!AF171</f>
        <v>1</v>
      </c>
      <c r="C172" s="15" t="str">
        <f>CONCATENATE(DimPlaneado[Código SAP],"000",DimPlaneado[Versión])</f>
        <v>5583080001</v>
      </c>
      <c r="D172" s="19" t="str">
        <f>[9]Producto!AH171</f>
        <v>Benhill</v>
      </c>
      <c r="E172" s="19" t="str">
        <f>[9]Producto!AJ171</f>
        <v>Tubs SP</v>
      </c>
      <c r="F172" s="19">
        <f>[9]Producto!AK171</f>
        <v>504</v>
      </c>
      <c r="G172" s="19" t="str">
        <f>[9]Producto!AN171</f>
        <v>BONELLA MARG VITAL 24X500G PRM 500GX400G</v>
      </c>
      <c r="H172" s="18">
        <f>[9]Producto!AO171</f>
        <v>30</v>
      </c>
      <c r="I172" s="18">
        <f>[9]Producto!AP171</f>
        <v>2</v>
      </c>
      <c r="J172" s="12">
        <f>[9]Producto!AQ171</f>
        <v>60</v>
      </c>
      <c r="K172" s="17">
        <f>[9]Producto!AR171</f>
        <v>0.5</v>
      </c>
      <c r="L172" s="18">
        <f>[9]Producto!AS171</f>
        <v>24</v>
      </c>
      <c r="M172" s="17">
        <f>[9]Producto!AT171</f>
        <v>0.82</v>
      </c>
      <c r="N172" s="9">
        <f>[9]Producto!AU171</f>
        <v>123</v>
      </c>
      <c r="O172" s="9">
        <f>[9]Producto!AV171</f>
        <v>150</v>
      </c>
      <c r="P172" s="8"/>
      <c r="Q172" s="8"/>
      <c r="R172" s="8"/>
      <c r="S172" s="7">
        <f>DimPlaneado[Turno A 
Horas Planeadas de Producción]*DimPlaneado[Cajas/Hora con eficiencia]</f>
        <v>0</v>
      </c>
      <c r="T172" s="7">
        <f>DimPlaneado[Turno B 
Horas Planeadas de Producción]*DimPlaneado[Cajas/Hora con eficiencia]</f>
        <v>0</v>
      </c>
      <c r="U172" s="7">
        <f>DimPlaneado[Turno C 
Horas Planeadas de Producción]*DimPlaneado[Cajas/Hora con eficiencia]</f>
        <v>0</v>
      </c>
      <c r="V172" s="7">
        <f>SUM(DimPlaneado[[#This Row],[Turno A 
Cajas]:[Turno C 
Cajas]])</f>
        <v>0</v>
      </c>
      <c r="W172" s="7"/>
      <c r="X172" s="7"/>
      <c r="Y172" s="7"/>
      <c r="AW172" s="97">
        <v>42933</v>
      </c>
      <c r="AX172" s="96" t="s">
        <v>43</v>
      </c>
      <c r="AY172" s="96" t="s">
        <v>9</v>
      </c>
      <c r="AZ172" s="96" t="s">
        <v>238</v>
      </c>
      <c r="BA172" s="98">
        <v>1443.2727272727273</v>
      </c>
      <c r="BB172" s="99" t="s">
        <v>240</v>
      </c>
    </row>
    <row r="173" spans="1:54" hidden="1">
      <c r="A173" s="14">
        <f>[9]Producto!AE172</f>
        <v>929302</v>
      </c>
      <c r="B173" s="16">
        <f>[9]Producto!AF172</f>
        <v>1</v>
      </c>
      <c r="C173" s="15" t="str">
        <f>CONCATENATE(DimPlaneado[Código SAP],"000",DimPlaneado[Versión])</f>
        <v>9293020001</v>
      </c>
      <c r="D173" s="13" t="str">
        <f>[9]Producto!AH172</f>
        <v>Benhill</v>
      </c>
      <c r="E173" s="13" t="str">
        <f>[9]Producto!AJ172</f>
        <v>Tubs SP</v>
      </c>
      <c r="F173" s="13">
        <f>[9]Producto!AK172</f>
        <v>504</v>
      </c>
      <c r="G173" s="13" t="str">
        <f>[9]Producto!AN172</f>
        <v>BONELLA MARG VITAL 16X600G PRM 600X500G</v>
      </c>
      <c r="H173" s="11">
        <f>[9]Producto!AO172</f>
        <v>30</v>
      </c>
      <c r="I173" s="11">
        <f>[9]Producto!AP172</f>
        <v>2</v>
      </c>
      <c r="J173" s="12">
        <f>[9]Producto!AQ172</f>
        <v>60</v>
      </c>
      <c r="K173" s="10">
        <f>[9]Producto!AR172</f>
        <v>0.6</v>
      </c>
      <c r="L173" s="11">
        <f>[9]Producto!AS172</f>
        <v>24</v>
      </c>
      <c r="M173" s="10">
        <f>[9]Producto!AT172</f>
        <v>0.82</v>
      </c>
      <c r="N173" s="9">
        <f>[9]Producto!AU172</f>
        <v>123</v>
      </c>
      <c r="O173" s="9">
        <f>[9]Producto!AV172</f>
        <v>150</v>
      </c>
      <c r="P173" s="8"/>
      <c r="Q173" s="8"/>
      <c r="R173" s="8"/>
      <c r="S173" s="7">
        <f>DimPlaneado[Turno A 
Horas Planeadas de Producción]*DimPlaneado[Cajas/Hora con eficiencia]</f>
        <v>0</v>
      </c>
      <c r="T173" s="7">
        <f>DimPlaneado[Turno B 
Horas Planeadas de Producción]*DimPlaneado[Cajas/Hora con eficiencia]</f>
        <v>0</v>
      </c>
      <c r="U173" s="7">
        <f>DimPlaneado[Turno C 
Horas Planeadas de Producción]*DimPlaneado[Cajas/Hora con eficiencia]</f>
        <v>0</v>
      </c>
      <c r="V173" s="7">
        <f>SUM(DimPlaneado[[#This Row],[Turno A 
Cajas]:[Turno C 
Cajas]])</f>
        <v>0</v>
      </c>
      <c r="W173" s="7"/>
      <c r="X173" s="7"/>
      <c r="Y173" s="7"/>
      <c r="AW173" s="97">
        <v>42933</v>
      </c>
      <c r="AX173" s="96" t="s">
        <v>43</v>
      </c>
      <c r="AY173" s="96" t="s">
        <v>7</v>
      </c>
      <c r="AZ173" s="96" t="s">
        <v>239</v>
      </c>
      <c r="BA173" s="98">
        <v>12268.8</v>
      </c>
      <c r="BB173" s="99" t="s">
        <v>244</v>
      </c>
    </row>
    <row r="174" spans="1:54" hidden="1">
      <c r="A174" s="14">
        <f>[9]Producto!AE173</f>
        <v>972834</v>
      </c>
      <c r="B174" s="16">
        <f>[9]Producto!AF173</f>
        <v>1</v>
      </c>
      <c r="C174" s="15" t="str">
        <f>CONCATENATE(DimPlaneado[Código SAP],"000",DimPlaneado[Versión])</f>
        <v>9728340001</v>
      </c>
      <c r="D174" s="13" t="str">
        <f>[9]Producto!AH173</f>
        <v>Benhill</v>
      </c>
      <c r="E174" s="13" t="str">
        <f>[9]Producto!AJ173</f>
        <v>Tubs SP</v>
      </c>
      <c r="F174" s="13">
        <f>[9]Producto!AK173</f>
        <v>504</v>
      </c>
      <c r="G174" s="13" t="str">
        <f>[9]Producto!AN173</f>
        <v>DORINA MARG 36X225G</v>
      </c>
      <c r="H174" s="11">
        <f>[9]Producto!AO173</f>
        <v>51</v>
      </c>
      <c r="I174" s="11">
        <f>[9]Producto!AP173</f>
        <v>2</v>
      </c>
      <c r="J174" s="12">
        <f>[9]Producto!AQ173</f>
        <v>102</v>
      </c>
      <c r="K174" s="10">
        <f>[9]Producto!AR173</f>
        <v>0.22500000000000001</v>
      </c>
      <c r="L174" s="11">
        <f>[9]Producto!AS173</f>
        <v>36</v>
      </c>
      <c r="M174" s="10">
        <f>[9]Producto!AT173</f>
        <v>0.82</v>
      </c>
      <c r="N174" s="9">
        <f>[9]Producto!AU173</f>
        <v>139.39999999999998</v>
      </c>
      <c r="O174" s="9">
        <f>[9]Producto!AV173</f>
        <v>170</v>
      </c>
      <c r="P174" s="8"/>
      <c r="Q174" s="8"/>
      <c r="R174" s="8"/>
      <c r="S174" s="7">
        <f>DimPlaneado[Turno A 
Horas Planeadas de Producción]*DimPlaneado[Cajas/Hora con eficiencia]</f>
        <v>0</v>
      </c>
      <c r="T174" s="7">
        <f>DimPlaneado[Turno B 
Horas Planeadas de Producción]*DimPlaneado[Cajas/Hora con eficiencia]</f>
        <v>0</v>
      </c>
      <c r="U174" s="7">
        <f>DimPlaneado[Turno C 
Horas Planeadas de Producción]*DimPlaneado[Cajas/Hora con eficiencia]</f>
        <v>0</v>
      </c>
      <c r="V174" s="7">
        <f>SUM(DimPlaneado[[#This Row],[Turno A 
Cajas]:[Turno C 
Cajas]])</f>
        <v>0</v>
      </c>
      <c r="W174" s="7"/>
      <c r="X174" s="7"/>
      <c r="Y174" s="7"/>
      <c r="AW174" s="97">
        <v>42933</v>
      </c>
      <c r="AX174" s="96" t="s">
        <v>43</v>
      </c>
      <c r="AY174" s="96" t="s">
        <v>4</v>
      </c>
      <c r="AZ174" s="96" t="s">
        <v>30</v>
      </c>
      <c r="BA174" s="98">
        <v>0</v>
      </c>
      <c r="BB174" s="99" t="s">
        <v>247</v>
      </c>
    </row>
    <row r="175" spans="1:54" hidden="1">
      <c r="A175" s="14">
        <f>[9]Producto!AE174</f>
        <v>972845</v>
      </c>
      <c r="B175" s="16">
        <f>[9]Producto!AF174</f>
        <v>1</v>
      </c>
      <c r="C175" s="15" t="str">
        <f>CONCATENATE(DimPlaneado[Código SAP],"000",DimPlaneado[Versión])</f>
        <v>9728450001</v>
      </c>
      <c r="D175" s="13" t="str">
        <f>[9]Producto!AH174</f>
        <v>Benhill</v>
      </c>
      <c r="E175" s="13" t="str">
        <f>[9]Producto!AJ174</f>
        <v>Tubs SP</v>
      </c>
      <c r="F175" s="13">
        <f>[9]Producto!AK174</f>
        <v>504</v>
      </c>
      <c r="G175" s="13" t="str">
        <f>[9]Producto!AN174</f>
        <v>DORINA MARG 24X450G</v>
      </c>
      <c r="H175" s="11">
        <f>[9]Producto!AO174</f>
        <v>28</v>
      </c>
      <c r="I175" s="11">
        <f>[9]Producto!AP174</f>
        <v>2</v>
      </c>
      <c r="J175" s="12">
        <f>[9]Producto!AQ174</f>
        <v>56</v>
      </c>
      <c r="K175" s="10">
        <f>[9]Producto!AR174</f>
        <v>0.45</v>
      </c>
      <c r="L175" s="11">
        <f>[9]Producto!AS174</f>
        <v>24</v>
      </c>
      <c r="M175" s="10">
        <f>[9]Producto!AT174</f>
        <v>0.82</v>
      </c>
      <c r="N175" s="9">
        <f>[9]Producto!AU174</f>
        <v>114.8</v>
      </c>
      <c r="O175" s="9">
        <f>[9]Producto!AV174</f>
        <v>140</v>
      </c>
      <c r="P175" s="8"/>
      <c r="Q175" s="8"/>
      <c r="R175" s="8"/>
      <c r="S175" s="7">
        <f>DimPlaneado[Turno A 
Horas Planeadas de Producción]*DimPlaneado[Cajas/Hora con eficiencia]</f>
        <v>0</v>
      </c>
      <c r="T175" s="7">
        <f>DimPlaneado[Turno B 
Horas Planeadas de Producción]*DimPlaneado[Cajas/Hora con eficiencia]</f>
        <v>0</v>
      </c>
      <c r="U175" s="7">
        <f>DimPlaneado[Turno C 
Horas Planeadas de Producción]*DimPlaneado[Cajas/Hora con eficiencia]</f>
        <v>0</v>
      </c>
      <c r="V175" s="7">
        <f>SUM(DimPlaneado[[#This Row],[Turno A 
Cajas]:[Turno C 
Cajas]])</f>
        <v>0</v>
      </c>
      <c r="W175" s="7"/>
      <c r="X175" s="7"/>
      <c r="Y175" s="7"/>
      <c r="AW175" s="97">
        <v>42933</v>
      </c>
      <c r="AX175" s="96" t="s">
        <v>43</v>
      </c>
      <c r="AY175" s="96" t="s">
        <v>8</v>
      </c>
      <c r="AZ175" s="96" t="s">
        <v>182</v>
      </c>
      <c r="BA175" s="98">
        <v>0</v>
      </c>
      <c r="BB175" s="99" t="s">
        <v>247</v>
      </c>
    </row>
    <row r="176" spans="1:54" hidden="1">
      <c r="A176" s="194">
        <f>[9]Producto!AE175</f>
        <v>86620</v>
      </c>
      <c r="B176" s="195">
        <f>[9]Producto!AF175</f>
        <v>2</v>
      </c>
      <c r="C176" s="196" t="str">
        <f>CONCATENATE(DimPlaneado[Código SAP],"000",DimPlaneado[Versión])</f>
        <v>866200002</v>
      </c>
      <c r="D176" s="197" t="str">
        <f>[9]Producto!AH175</f>
        <v>Emzo</v>
      </c>
      <c r="E176" s="197" t="str">
        <f>[9]Producto!AJ175</f>
        <v>Others</v>
      </c>
      <c r="F176" s="206">
        <f>[9]Producto!AK175</f>
        <v>505</v>
      </c>
      <c r="G176" s="197" t="str">
        <f>[9]Producto!AN175</f>
        <v>BONELLA MARG VITAL SCH 6X20X50G</v>
      </c>
      <c r="H176" s="198">
        <f>[9]Producto!AO175</f>
        <v>56</v>
      </c>
      <c r="I176" s="198">
        <f>[9]Producto!AP175</f>
        <v>4</v>
      </c>
      <c r="J176" s="199">
        <f>[9]Producto!AQ175</f>
        <v>224</v>
      </c>
      <c r="K176" s="200">
        <f>[9]Producto!AR175</f>
        <v>0.05</v>
      </c>
      <c r="L176" s="198">
        <f>[9]Producto!AS175</f>
        <v>120</v>
      </c>
      <c r="M176" s="200">
        <f>[9]Producto!AT175</f>
        <v>0.8</v>
      </c>
      <c r="N176" s="201">
        <f>[9]Producto!AU175</f>
        <v>89.6</v>
      </c>
      <c r="O176" s="201">
        <f>[9]Producto!AV175</f>
        <v>112</v>
      </c>
      <c r="P176" s="202"/>
      <c r="Q176" s="202"/>
      <c r="R176" s="202"/>
      <c r="S176" s="203">
        <f>DimPlaneado[Turno A 
Horas Planeadas de Producción]*DimPlaneado[Cajas/Hora con eficiencia]</f>
        <v>0</v>
      </c>
      <c r="T176" s="203">
        <f>DimPlaneado[Turno B 
Horas Planeadas de Producción]*DimPlaneado[Cajas/Hora con eficiencia]</f>
        <v>0</v>
      </c>
      <c r="U176" s="203">
        <f>DimPlaneado[Turno C 
Horas Planeadas de Producción]*DimPlaneado[Cajas/Hora con eficiencia]</f>
        <v>0</v>
      </c>
      <c r="V176" s="203">
        <f>SUM(DimPlaneado[[#This Row],[Turno A 
Cajas]:[Turno C 
Cajas]])</f>
        <v>0</v>
      </c>
      <c r="W176" s="203"/>
      <c r="X176" s="203"/>
      <c r="Y176" s="203"/>
      <c r="AW176" s="97">
        <v>42935</v>
      </c>
      <c r="AX176" s="96" t="s">
        <v>43</v>
      </c>
      <c r="AY176" s="96" t="s">
        <v>13</v>
      </c>
      <c r="AZ176" s="96" t="s">
        <v>42</v>
      </c>
      <c r="BA176" s="98">
        <v>614.4</v>
      </c>
      <c r="BB176" s="99"/>
    </row>
    <row r="177" spans="1:54" hidden="1">
      <c r="A177" s="194">
        <f>[9]Producto!AE176</f>
        <v>557342</v>
      </c>
      <c r="B177" s="195">
        <f>[9]Producto!AF176</f>
        <v>1</v>
      </c>
      <c r="C177" s="196" t="str">
        <f>CONCATENATE(DimPlaneado[Código SAP],"000",DimPlaneado[Versión])</f>
        <v>5573420001</v>
      </c>
      <c r="D177" s="197" t="str">
        <f>[9]Producto!AH176</f>
        <v>Emzo</v>
      </c>
      <c r="E177" s="197" t="str">
        <f>[9]Producto!AJ176</f>
        <v>Others</v>
      </c>
      <c r="F177" s="206">
        <f>[9]Producto!AK176</f>
        <v>505</v>
      </c>
      <c r="G177" s="197" t="str">
        <f>[9]Producto!AN176</f>
        <v>BONELLA MARG VITAL SCH 6X24X50G</v>
      </c>
      <c r="H177" s="198">
        <f>[9]Producto!AO176</f>
        <v>56</v>
      </c>
      <c r="I177" s="198">
        <f>[9]Producto!AP176</f>
        <v>4</v>
      </c>
      <c r="J177" s="199">
        <f>[9]Producto!AQ176</f>
        <v>224</v>
      </c>
      <c r="K177" s="200">
        <f>[9]Producto!AR176</f>
        <v>0.05</v>
      </c>
      <c r="L177" s="198">
        <f>[9]Producto!AS176</f>
        <v>144</v>
      </c>
      <c r="M177" s="200">
        <f>[9]Producto!AT176</f>
        <v>0.8</v>
      </c>
      <c r="N177" s="201">
        <f>[9]Producto!AU176</f>
        <v>74.666666666666671</v>
      </c>
      <c r="O177" s="201">
        <f>[9]Producto!AV176</f>
        <v>93.333333333333329</v>
      </c>
      <c r="P177" s="202"/>
      <c r="Q177" s="202"/>
      <c r="R177" s="202"/>
      <c r="S177" s="203">
        <f>DimPlaneado[Turno A 
Horas Planeadas de Producción]*DimPlaneado[Cajas/Hora con eficiencia]</f>
        <v>0</v>
      </c>
      <c r="T177" s="203">
        <f>DimPlaneado[Turno B 
Horas Planeadas de Producción]*DimPlaneado[Cajas/Hora con eficiencia]</f>
        <v>0</v>
      </c>
      <c r="U177" s="203">
        <f>DimPlaneado[Turno C 
Horas Planeadas de Producción]*DimPlaneado[Cajas/Hora con eficiencia]</f>
        <v>0</v>
      </c>
      <c r="V177" s="203">
        <f>SUM(DimPlaneado[[#This Row],[Turno A 
Cajas]:[Turno C 
Cajas]])</f>
        <v>0</v>
      </c>
      <c r="W177" s="203"/>
      <c r="X177" s="203"/>
      <c r="Y177" s="203"/>
      <c r="AW177" s="97">
        <v>42935</v>
      </c>
      <c r="AX177" s="96" t="s">
        <v>41</v>
      </c>
      <c r="AY177" s="96" t="s">
        <v>13</v>
      </c>
      <c r="AZ177" s="96" t="s">
        <v>42</v>
      </c>
      <c r="BA177" s="98">
        <v>614.4</v>
      </c>
      <c r="BB177" s="99"/>
    </row>
    <row r="178" spans="1:54" hidden="1">
      <c r="A178" s="194">
        <f>[9]Producto!AE177</f>
        <v>974006</v>
      </c>
      <c r="B178" s="195">
        <f>[9]Producto!AF177</f>
        <v>1</v>
      </c>
      <c r="C178" s="196" t="str">
        <f>CONCATENATE(DimPlaneado[Código SAP],"000",DimPlaneado[Versión])</f>
        <v>9740060001</v>
      </c>
      <c r="D178" s="197" t="str">
        <f>[9]Producto!AH177</f>
        <v>Emzo</v>
      </c>
      <c r="E178" s="197" t="str">
        <f>[9]Producto!AJ177</f>
        <v>Others</v>
      </c>
      <c r="F178" s="206">
        <f>[9]Producto!AK177</f>
        <v>505</v>
      </c>
      <c r="G178" s="197" t="str">
        <f>[9]Producto!AN177</f>
        <v>DORINA MARG 6X20X50G</v>
      </c>
      <c r="H178" s="198">
        <f>[9]Producto!AO177</f>
        <v>56</v>
      </c>
      <c r="I178" s="198">
        <f>[9]Producto!AP177</f>
        <v>4</v>
      </c>
      <c r="J178" s="199">
        <f>[9]Producto!AQ177</f>
        <v>224</v>
      </c>
      <c r="K178" s="200">
        <f>[9]Producto!AR177</f>
        <v>0.06</v>
      </c>
      <c r="L178" s="198">
        <f>[9]Producto!AS177</f>
        <v>120</v>
      </c>
      <c r="M178" s="200">
        <f>[9]Producto!AT177</f>
        <v>0.8</v>
      </c>
      <c r="N178" s="201">
        <f>[9]Producto!AU177</f>
        <v>89.6</v>
      </c>
      <c r="O178" s="201">
        <f>[9]Producto!AV177</f>
        <v>112</v>
      </c>
      <c r="P178" s="202"/>
      <c r="Q178" s="202"/>
      <c r="R178" s="202"/>
      <c r="S178" s="203">
        <f>DimPlaneado[Turno A 
Horas Planeadas de Producción]*DimPlaneado[Cajas/Hora con eficiencia]</f>
        <v>0</v>
      </c>
      <c r="T178" s="203">
        <f>DimPlaneado[Turno B 
Horas Planeadas de Producción]*DimPlaneado[Cajas/Hora con eficiencia]</f>
        <v>0</v>
      </c>
      <c r="U178" s="203">
        <f>DimPlaneado[Turno C 
Horas Planeadas de Producción]*DimPlaneado[Cajas/Hora con eficiencia]</f>
        <v>0</v>
      </c>
      <c r="V178" s="203">
        <f>SUM(DimPlaneado[[#This Row],[Turno A 
Cajas]:[Turno C 
Cajas]])</f>
        <v>0</v>
      </c>
      <c r="W178" s="7"/>
      <c r="X178" s="203"/>
      <c r="Y178" s="203"/>
      <c r="AW178" s="97">
        <v>42935</v>
      </c>
      <c r="AX178" s="96" t="s">
        <v>40</v>
      </c>
      <c r="AY178" s="96" t="s">
        <v>13</v>
      </c>
      <c r="AZ178" s="96" t="s">
        <v>42</v>
      </c>
      <c r="BA178" s="98">
        <v>614.4</v>
      </c>
      <c r="BB178" s="99"/>
    </row>
    <row r="179" spans="1:54" hidden="1">
      <c r="A179" s="194">
        <f>[9]Producto!AE178</f>
        <v>560637</v>
      </c>
      <c r="B179" s="195">
        <f>[9]Producto!AF178</f>
        <v>1</v>
      </c>
      <c r="C179" s="196" t="str">
        <f>CONCATENATE(DimPlaneado[Código SAP],"000",DimPlaneado[Versión])</f>
        <v>5606370001</v>
      </c>
      <c r="D179" s="197" t="str">
        <f>[9]Producto!AH178</f>
        <v>Emzo</v>
      </c>
      <c r="E179" s="197" t="str">
        <f>[9]Producto!AJ178</f>
        <v>Others</v>
      </c>
      <c r="F179" s="206">
        <f>[9]Producto!AK178</f>
        <v>505</v>
      </c>
      <c r="G179" s="197" t="str">
        <f>[9]Producto!AN178</f>
        <v>BONELLA MARG VITAL SCH 6X20X60G</v>
      </c>
      <c r="H179" s="198">
        <f>[9]Producto!AO178</f>
        <v>52</v>
      </c>
      <c r="I179" s="198">
        <f>[9]Producto!AP178</f>
        <v>4</v>
      </c>
      <c r="J179" s="199">
        <f>[9]Producto!AQ178</f>
        <v>208</v>
      </c>
      <c r="K179" s="200">
        <f>[9]Producto!AR178</f>
        <v>9.0277777777777776E-2</v>
      </c>
      <c r="L179" s="198">
        <f>[9]Producto!AS178</f>
        <v>72</v>
      </c>
      <c r="M179" s="200">
        <f>[9]Producto!AT178</f>
        <v>0.8</v>
      </c>
      <c r="N179" s="201">
        <f>[9]Producto!AU178</f>
        <v>138.66666666666666</v>
      </c>
      <c r="O179" s="201">
        <f>[9]Producto!AV178</f>
        <v>173.33333333333334</v>
      </c>
      <c r="P179" s="202"/>
      <c r="Q179" s="202"/>
      <c r="R179" s="202"/>
      <c r="S179" s="203">
        <f>DimPlaneado[Turno A 
Horas Planeadas de Producción]*DimPlaneado[Cajas/Hora con eficiencia]</f>
        <v>0</v>
      </c>
      <c r="T179" s="203">
        <f>DimPlaneado[Turno B 
Horas Planeadas de Producción]*DimPlaneado[Cajas/Hora con eficiencia]</f>
        <v>0</v>
      </c>
      <c r="U179" s="203">
        <f>DimPlaneado[Turno C 
Horas Planeadas de Producción]*DimPlaneado[Cajas/Hora con eficiencia]</f>
        <v>0</v>
      </c>
      <c r="V179" s="203">
        <f>SUM(DimPlaneado[[#This Row],[Turno A 
Cajas]:[Turno C 
Cajas]])</f>
        <v>0</v>
      </c>
      <c r="W179" s="7"/>
      <c r="X179" s="203"/>
      <c r="Y179" s="203"/>
      <c r="AW179" s="97">
        <v>42935</v>
      </c>
      <c r="AX179" s="96" t="s">
        <v>43</v>
      </c>
      <c r="AY179" s="96" t="s">
        <v>12</v>
      </c>
      <c r="AZ179" s="96" t="s">
        <v>248</v>
      </c>
      <c r="BA179" s="98">
        <v>760.32</v>
      </c>
      <c r="BB179" s="99"/>
    </row>
    <row r="180" spans="1:54" hidden="1">
      <c r="A180" s="194">
        <f>[9]Producto!AE179</f>
        <v>560648</v>
      </c>
      <c r="B180" s="195">
        <f>[9]Producto!AF179</f>
        <v>1</v>
      </c>
      <c r="C180" s="196" t="str">
        <f>CONCATENATE(DimPlaneado[Código SAP],"000",DimPlaneado[Versión])</f>
        <v>5606480001</v>
      </c>
      <c r="D180" s="197" t="str">
        <f>[9]Producto!AH179</f>
        <v>Emzo</v>
      </c>
      <c r="E180" s="197" t="str">
        <f>[9]Producto!AJ179</f>
        <v>Others</v>
      </c>
      <c r="F180" s="206">
        <f>[9]Producto!AK179</f>
        <v>505</v>
      </c>
      <c r="G180" s="197" t="str">
        <f>[9]Producto!AN179</f>
        <v>BONELLA MARG VITAL SCH 6X12X90G</v>
      </c>
      <c r="H180" s="198">
        <f>[9]Producto!AO179</f>
        <v>33</v>
      </c>
      <c r="I180" s="198">
        <f>[9]Producto!AP179</f>
        <v>4</v>
      </c>
      <c r="J180" s="199">
        <f>[9]Producto!AQ179</f>
        <v>132</v>
      </c>
      <c r="K180" s="200">
        <f>[9]Producto!AR179</f>
        <v>0.06</v>
      </c>
      <c r="L180" s="198">
        <f>[9]Producto!AS179</f>
        <v>120</v>
      </c>
      <c r="M180" s="200">
        <f>[9]Producto!AT179</f>
        <v>0.8</v>
      </c>
      <c r="N180" s="201">
        <f>[9]Producto!AU179</f>
        <v>52.8</v>
      </c>
      <c r="O180" s="201">
        <f>[9]Producto!AV179</f>
        <v>66</v>
      </c>
      <c r="P180" s="202"/>
      <c r="Q180" s="202"/>
      <c r="R180" s="202"/>
      <c r="S180" s="203">
        <f>DimPlaneado[Turno A 
Horas Planeadas de Producción]*DimPlaneado[Cajas/Hora con eficiencia]</f>
        <v>0</v>
      </c>
      <c r="T180" s="203">
        <f>DimPlaneado[Turno B 
Horas Planeadas de Producción]*DimPlaneado[Cajas/Hora con eficiencia]</f>
        <v>0</v>
      </c>
      <c r="U180" s="203">
        <f>DimPlaneado[Turno C 
Horas Planeadas de Producción]*DimPlaneado[Cajas/Hora con eficiencia]</f>
        <v>0</v>
      </c>
      <c r="V180" s="203">
        <f>SUM(DimPlaneado[[#This Row],[Turno A 
Cajas]:[Turno C 
Cajas]])</f>
        <v>0</v>
      </c>
      <c r="W180" s="7"/>
      <c r="X180" s="203"/>
      <c r="Y180" s="203"/>
      <c r="AW180" s="97">
        <v>42935</v>
      </c>
      <c r="AX180" s="96" t="s">
        <v>41</v>
      </c>
      <c r="AY180" s="96" t="s">
        <v>12</v>
      </c>
      <c r="AZ180" s="96" t="s">
        <v>248</v>
      </c>
      <c r="BA180" s="98">
        <v>760.32</v>
      </c>
      <c r="BB180" s="99"/>
    </row>
    <row r="181" spans="1:54" hidden="1">
      <c r="A181" s="194">
        <f>[9]Producto!AE180</f>
        <v>167871</v>
      </c>
      <c r="B181" s="195">
        <f>[9]Producto!AF180</f>
        <v>4</v>
      </c>
      <c r="C181" s="196" t="str">
        <f>CONCATENATE(DimPlaneado[Código SAP],"000",DimPlaneado[Versión])</f>
        <v>1678710004</v>
      </c>
      <c r="D181" s="197" t="str">
        <f>[9]Producto!AH180</f>
        <v>Hutamaki</v>
      </c>
      <c r="E181" s="197" t="str">
        <f>[9]Producto!AJ180</f>
        <v>Tubs SP</v>
      </c>
      <c r="F181" s="206">
        <f>[9]Producto!AK180</f>
        <v>509</v>
      </c>
      <c r="G181" s="197" t="str">
        <f>[9]Producto!AN180</f>
        <v>BONELLA MARG VITAL 24X500G</v>
      </c>
      <c r="H181" s="198">
        <f>[9]Producto!AO180</f>
        <v>43</v>
      </c>
      <c r="I181" s="198">
        <f>[9]Producto!AP180</f>
        <v>1</v>
      </c>
      <c r="J181" s="199">
        <f>[9]Producto!AQ180</f>
        <v>43</v>
      </c>
      <c r="K181" s="200">
        <f>[9]Producto!AR180</f>
        <v>0.5</v>
      </c>
      <c r="L181" s="198">
        <f>[9]Producto!AS180</f>
        <v>24</v>
      </c>
      <c r="M181" s="200">
        <f>[9]Producto!AT180</f>
        <v>0.81</v>
      </c>
      <c r="N181" s="201">
        <f>[9]Producto!AU180</f>
        <v>87.075000000000003</v>
      </c>
      <c r="O181" s="201">
        <f>[9]Producto!AV180</f>
        <v>107.5</v>
      </c>
      <c r="P181" s="202"/>
      <c r="Q181" s="202"/>
      <c r="R181" s="202"/>
      <c r="S181" s="203">
        <f>DimPlaneado[Turno A 
Horas Planeadas de Producción]*DimPlaneado[Cajas/Hora con eficiencia]</f>
        <v>0</v>
      </c>
      <c r="T181" s="203">
        <f>DimPlaneado[Turno B 
Horas Planeadas de Producción]*DimPlaneado[Cajas/Hora con eficiencia]</f>
        <v>0</v>
      </c>
      <c r="U181" s="203">
        <f>DimPlaneado[Turno C 
Horas Planeadas de Producción]*DimPlaneado[Cajas/Hora con eficiencia]</f>
        <v>0</v>
      </c>
      <c r="V181" s="203">
        <f>SUM(DimPlaneado[[#This Row],[Turno A 
Cajas]:[Turno C 
Cajas]])</f>
        <v>0</v>
      </c>
      <c r="W181" s="7"/>
      <c r="X181" s="203"/>
      <c r="Y181" s="203"/>
      <c r="AW181" s="97">
        <v>42935</v>
      </c>
      <c r="AX181" s="96" t="s">
        <v>40</v>
      </c>
      <c r="AY181" s="96" t="s">
        <v>12</v>
      </c>
      <c r="AZ181" s="96" t="s">
        <v>248</v>
      </c>
      <c r="BA181" s="98">
        <v>760.32</v>
      </c>
      <c r="BB181" s="99"/>
    </row>
    <row r="182" spans="1:54" hidden="1">
      <c r="A182" s="194">
        <f>[9]Producto!AE181</f>
        <v>167873</v>
      </c>
      <c r="B182" s="195">
        <f>[9]Producto!AF181</f>
        <v>2</v>
      </c>
      <c r="C182" s="196" t="str">
        <f>CONCATENATE(DimPlaneado[Código SAP],"000",DimPlaneado[Versión])</f>
        <v>1678730002</v>
      </c>
      <c r="D182" s="197" t="str">
        <f>[9]Producto!AH181</f>
        <v>Hutamaki</v>
      </c>
      <c r="E182" s="197" t="str">
        <f>[9]Producto!AJ181</f>
        <v>Tubs SP</v>
      </c>
      <c r="F182" s="206">
        <f>[9]Producto!AK181</f>
        <v>509</v>
      </c>
      <c r="G182" s="197" t="str">
        <f>[9]Producto!AN181</f>
        <v>BONELLA MARG VITAL 12X1KG</v>
      </c>
      <c r="H182" s="198">
        <f>[9]Producto!AO181</f>
        <v>22</v>
      </c>
      <c r="I182" s="198">
        <f>[9]Producto!AP181</f>
        <v>1</v>
      </c>
      <c r="J182" s="199">
        <f>[9]Producto!AQ181</f>
        <v>22</v>
      </c>
      <c r="K182" s="200">
        <f>[9]Producto!AR181</f>
        <v>1</v>
      </c>
      <c r="L182" s="198">
        <f>[9]Producto!AS181</f>
        <v>12</v>
      </c>
      <c r="M182" s="200">
        <f>[9]Producto!AT181</f>
        <v>0.81</v>
      </c>
      <c r="N182" s="201">
        <f>[9]Producto!AU181</f>
        <v>89.100000000000009</v>
      </c>
      <c r="O182" s="201">
        <f>[9]Producto!AV181</f>
        <v>110</v>
      </c>
      <c r="P182" s="202"/>
      <c r="Q182" s="202"/>
      <c r="R182" s="202"/>
      <c r="S182" s="203">
        <f>DimPlaneado[Turno A 
Horas Planeadas de Producción]*DimPlaneado[Cajas/Hora con eficiencia]</f>
        <v>0</v>
      </c>
      <c r="T182" s="203">
        <f>DimPlaneado[Turno B 
Horas Planeadas de Producción]*DimPlaneado[Cajas/Hora con eficiencia]</f>
        <v>0</v>
      </c>
      <c r="U182" s="203">
        <f>DimPlaneado[Turno C 
Horas Planeadas de Producción]*DimPlaneado[Cajas/Hora con eficiencia]</f>
        <v>0</v>
      </c>
      <c r="V182" s="203">
        <f>SUM(DimPlaneado[[#This Row],[Turno A 
Cajas]:[Turno C 
Cajas]])</f>
        <v>0</v>
      </c>
      <c r="W182" s="7"/>
      <c r="X182" s="203"/>
      <c r="Y182" s="203"/>
      <c r="AW182" s="97">
        <v>42935</v>
      </c>
      <c r="AX182" s="96" t="s">
        <v>43</v>
      </c>
      <c r="AY182" s="96" t="s">
        <v>11</v>
      </c>
      <c r="AZ182" s="96" t="s">
        <v>24</v>
      </c>
      <c r="BA182" s="98">
        <v>1315.2000000000003</v>
      </c>
      <c r="BB182" s="99"/>
    </row>
    <row r="183" spans="1:54" hidden="1">
      <c r="A183" s="194">
        <f>[9]Producto!AE182</f>
        <v>168036</v>
      </c>
      <c r="B183" s="195">
        <f>[9]Producto!AF182</f>
        <v>3</v>
      </c>
      <c r="C183" s="196" t="str">
        <f>CONCATENATE(DimPlaneado[Código SAP],"000",DimPlaneado[Versión])</f>
        <v>1680360003</v>
      </c>
      <c r="D183" s="197" t="str">
        <f>[9]Producto!AH182</f>
        <v>Hutamaki</v>
      </c>
      <c r="E183" s="197" t="str">
        <f>[9]Producto!AJ182</f>
        <v>Tubs SP</v>
      </c>
      <c r="F183" s="206">
        <f>[9]Producto!AK182</f>
        <v>509</v>
      </c>
      <c r="G183" s="197" t="str">
        <f>[9]Producto!AN182</f>
        <v>DORINA MARG 12X1KG</v>
      </c>
      <c r="H183" s="198">
        <f>[9]Producto!AO182</f>
        <v>20</v>
      </c>
      <c r="I183" s="198">
        <f>[9]Producto!AP182</f>
        <v>1</v>
      </c>
      <c r="J183" s="199">
        <f>[9]Producto!AQ182</f>
        <v>20</v>
      </c>
      <c r="K183" s="200">
        <f>[9]Producto!AR182</f>
        <v>1</v>
      </c>
      <c r="L183" s="198">
        <f>[9]Producto!AS182</f>
        <v>12</v>
      </c>
      <c r="M183" s="200">
        <f>[9]Producto!AT182</f>
        <v>0.81</v>
      </c>
      <c r="N183" s="201">
        <f>[9]Producto!AU182</f>
        <v>81.000000000000014</v>
      </c>
      <c r="O183" s="201">
        <f>[9]Producto!AV182</f>
        <v>100</v>
      </c>
      <c r="P183" s="202"/>
      <c r="Q183" s="202"/>
      <c r="R183" s="202"/>
      <c r="S183" s="203">
        <f>DimPlaneado[Turno A 
Horas Planeadas de Producción]*DimPlaneado[Cajas/Hora con eficiencia]</f>
        <v>0</v>
      </c>
      <c r="T183" s="203">
        <f>DimPlaneado[Turno B 
Horas Planeadas de Producción]*DimPlaneado[Cajas/Hora con eficiencia]</f>
        <v>0</v>
      </c>
      <c r="U183" s="203">
        <f>DimPlaneado[Turno C 
Horas Planeadas de Producción]*DimPlaneado[Cajas/Hora con eficiencia]</f>
        <v>0</v>
      </c>
      <c r="V183" s="203">
        <f>SUM(DimPlaneado[[#This Row],[Turno A 
Cajas]:[Turno C 
Cajas]])</f>
        <v>0</v>
      </c>
      <c r="W183" s="7"/>
      <c r="X183" s="203"/>
      <c r="Y183" s="203"/>
      <c r="AW183" s="97">
        <v>42935</v>
      </c>
      <c r="AX183" s="96" t="s">
        <v>41</v>
      </c>
      <c r="AY183" s="96" t="s">
        <v>11</v>
      </c>
      <c r="AZ183" s="96" t="s">
        <v>24</v>
      </c>
      <c r="BA183" s="98">
        <v>1315.2000000000003</v>
      </c>
      <c r="BB183" s="99"/>
    </row>
    <row r="184" spans="1:54" hidden="1">
      <c r="A184" s="194">
        <f>[9]Producto!AE183</f>
        <v>558308</v>
      </c>
      <c r="B184" s="195">
        <f>[9]Producto!AF183</f>
        <v>2</v>
      </c>
      <c r="C184" s="196" t="str">
        <f>CONCATENATE(DimPlaneado[Código SAP],"000",DimPlaneado[Versión])</f>
        <v>5583080002</v>
      </c>
      <c r="D184" s="197" t="str">
        <f>[9]Producto!AH183</f>
        <v>Hutamaki</v>
      </c>
      <c r="E184" s="197" t="str">
        <f>[9]Producto!AJ183</f>
        <v>Tubs SP</v>
      </c>
      <c r="F184" s="206">
        <f>[9]Producto!AK183</f>
        <v>509</v>
      </c>
      <c r="G184" s="197" t="str">
        <f>[9]Producto!AN183</f>
        <v>BONELLA MARG VITAL 24X500G PRM 500GX400G</v>
      </c>
      <c r="H184" s="198">
        <f>[9]Producto!AO183</f>
        <v>43</v>
      </c>
      <c r="I184" s="198">
        <f>[9]Producto!AP183</f>
        <v>1</v>
      </c>
      <c r="J184" s="199">
        <f>[9]Producto!AQ183</f>
        <v>43</v>
      </c>
      <c r="K184" s="200">
        <f>[9]Producto!AR183</f>
        <v>0.5</v>
      </c>
      <c r="L184" s="198">
        <f>[9]Producto!AS183</f>
        <v>24</v>
      </c>
      <c r="M184" s="200">
        <f>[9]Producto!AT183</f>
        <v>0.81</v>
      </c>
      <c r="N184" s="201">
        <f>[9]Producto!AU183</f>
        <v>87.075000000000003</v>
      </c>
      <c r="O184" s="201">
        <f>[9]Producto!AV183</f>
        <v>107.5</v>
      </c>
      <c r="P184" s="202"/>
      <c r="Q184" s="202"/>
      <c r="R184" s="202"/>
      <c r="S184" s="203">
        <f>DimPlaneado[Turno A 
Horas Planeadas de Producción]*DimPlaneado[Cajas/Hora con eficiencia]</f>
        <v>0</v>
      </c>
      <c r="T184" s="203">
        <f>DimPlaneado[Turno B 
Horas Planeadas de Producción]*DimPlaneado[Cajas/Hora con eficiencia]</f>
        <v>0</v>
      </c>
      <c r="U184" s="203">
        <f>DimPlaneado[Turno C 
Horas Planeadas de Producción]*DimPlaneado[Cajas/Hora con eficiencia]</f>
        <v>0</v>
      </c>
      <c r="V184" s="203">
        <f>SUM(DimPlaneado[[#This Row],[Turno A 
Cajas]:[Turno C 
Cajas]])</f>
        <v>0</v>
      </c>
      <c r="W184" s="7"/>
      <c r="X184" s="203"/>
      <c r="Y184" s="203"/>
      <c r="AW184" s="97">
        <v>42935</v>
      </c>
      <c r="AX184" s="96" t="s">
        <v>40</v>
      </c>
      <c r="AY184" s="96" t="s">
        <v>11</v>
      </c>
      <c r="AZ184" s="96" t="s">
        <v>24</v>
      </c>
      <c r="BA184" s="98">
        <v>1315.2000000000003</v>
      </c>
      <c r="BB184" s="99"/>
    </row>
    <row r="185" spans="1:54" hidden="1">
      <c r="A185" s="194">
        <f>[9]Producto!AE184</f>
        <v>558309</v>
      </c>
      <c r="B185" s="195">
        <f>[9]Producto!AF184</f>
        <v>1</v>
      </c>
      <c r="C185" s="196" t="str">
        <f>CONCATENATE(DimPlaneado[Código SAP],"000",DimPlaneado[Versión])</f>
        <v>5583090001</v>
      </c>
      <c r="D185" s="197" t="str">
        <f>[9]Producto!AH184</f>
        <v>Hutamaki</v>
      </c>
      <c r="E185" s="197" t="str">
        <f>[9]Producto!AJ184</f>
        <v>Tubs SP</v>
      </c>
      <c r="F185" s="206">
        <f>[9]Producto!AK184</f>
        <v>509</v>
      </c>
      <c r="G185" s="197" t="str">
        <f>[9]Producto!AN184</f>
        <v>BONELLA MARG VITAL 12X1KG PRM 1KGX800G</v>
      </c>
      <c r="H185" s="198">
        <f>[9]Producto!AO184</f>
        <v>22</v>
      </c>
      <c r="I185" s="198">
        <f>[9]Producto!AP184</f>
        <v>1</v>
      </c>
      <c r="J185" s="199">
        <f>[9]Producto!AQ184</f>
        <v>22</v>
      </c>
      <c r="K185" s="200">
        <f>[9]Producto!AR184</f>
        <v>1</v>
      </c>
      <c r="L185" s="198">
        <f>[9]Producto!AS184</f>
        <v>12</v>
      </c>
      <c r="M185" s="200">
        <f>[9]Producto!AT184</f>
        <v>0.81</v>
      </c>
      <c r="N185" s="201">
        <f>[9]Producto!AU184</f>
        <v>89.100000000000009</v>
      </c>
      <c r="O185" s="201">
        <f>[9]Producto!AV184</f>
        <v>110</v>
      </c>
      <c r="P185" s="202"/>
      <c r="Q185" s="202"/>
      <c r="R185" s="202"/>
      <c r="S185" s="203">
        <f>DimPlaneado[Turno A 
Horas Planeadas de Producción]*DimPlaneado[Cajas/Hora con eficiencia]</f>
        <v>0</v>
      </c>
      <c r="T185" s="203">
        <f>DimPlaneado[Turno B 
Horas Planeadas de Producción]*DimPlaneado[Cajas/Hora con eficiencia]</f>
        <v>0</v>
      </c>
      <c r="U185" s="203">
        <f>DimPlaneado[Turno C 
Horas Planeadas de Producción]*DimPlaneado[Cajas/Hora con eficiencia]</f>
        <v>0</v>
      </c>
      <c r="V185" s="203">
        <f>SUM(DimPlaneado[[#This Row],[Turno A 
Cajas]:[Turno C 
Cajas]])</f>
        <v>0</v>
      </c>
      <c r="W185" s="7"/>
      <c r="X185" s="203"/>
      <c r="Y185" s="203"/>
      <c r="AW185" s="97">
        <v>42935</v>
      </c>
      <c r="AX185" s="96" t="s">
        <v>43</v>
      </c>
      <c r="AY185" s="96" t="s">
        <v>14</v>
      </c>
      <c r="AZ185" s="96" t="s">
        <v>38</v>
      </c>
      <c r="BA185" s="98">
        <v>1950.1714285714286</v>
      </c>
      <c r="BB185" s="99"/>
    </row>
    <row r="186" spans="1:54" hidden="1">
      <c r="A186" s="194">
        <f>[9]Producto!AE185</f>
        <v>929302</v>
      </c>
      <c r="B186" s="195">
        <f>[9]Producto!AF185</f>
        <v>2</v>
      </c>
      <c r="C186" s="196" t="str">
        <f>CONCATENATE(DimPlaneado[Código SAP],"000",DimPlaneado[Versión])</f>
        <v>9293020002</v>
      </c>
      <c r="D186" s="197" t="str">
        <f>[9]Producto!AH185</f>
        <v>Hutamaki</v>
      </c>
      <c r="E186" s="197" t="str">
        <f>[9]Producto!AJ185</f>
        <v>Tubs SP</v>
      </c>
      <c r="F186" s="206">
        <f>[9]Producto!AK185</f>
        <v>509</v>
      </c>
      <c r="G186" s="197" t="str">
        <f>[9]Producto!AN185</f>
        <v>BONELLA MARG VITAL 16X600G PRM 600X500G</v>
      </c>
      <c r="H186" s="198">
        <f>[9]Producto!AO185</f>
        <v>43</v>
      </c>
      <c r="I186" s="198">
        <f>[9]Producto!AP185</f>
        <v>1</v>
      </c>
      <c r="J186" s="199">
        <f>[9]Producto!AQ185</f>
        <v>43</v>
      </c>
      <c r="K186" s="200">
        <f>[9]Producto!AR185</f>
        <v>0.6</v>
      </c>
      <c r="L186" s="198">
        <f>[9]Producto!AS185</f>
        <v>16</v>
      </c>
      <c r="M186" s="200">
        <f>[9]Producto!AT185</f>
        <v>0.81</v>
      </c>
      <c r="N186" s="201">
        <f>[9]Producto!AU185</f>
        <v>130.61250000000001</v>
      </c>
      <c r="O186" s="201">
        <f>[9]Producto!AV185</f>
        <v>161.25</v>
      </c>
      <c r="P186" s="202"/>
      <c r="Q186" s="202"/>
      <c r="R186" s="202"/>
      <c r="S186" s="203">
        <f>DimPlaneado[Turno A 
Horas Planeadas de Producción]*DimPlaneado[Cajas/Hora con eficiencia]</f>
        <v>0</v>
      </c>
      <c r="T186" s="203">
        <f>DimPlaneado[Turno B 
Horas Planeadas de Producción]*DimPlaneado[Cajas/Hora con eficiencia]</f>
        <v>0</v>
      </c>
      <c r="U186" s="203">
        <f>DimPlaneado[Turno C 
Horas Planeadas de Producción]*DimPlaneado[Cajas/Hora con eficiencia]</f>
        <v>0</v>
      </c>
      <c r="V186" s="203">
        <f>SUM(DimPlaneado[[#This Row],[Turno A 
Cajas]:[Turno C 
Cajas]])</f>
        <v>0</v>
      </c>
      <c r="W186" s="7"/>
      <c r="X186" s="203"/>
      <c r="Y186" s="203"/>
      <c r="AW186" s="97">
        <v>42935</v>
      </c>
      <c r="AX186" s="96" t="s">
        <v>41</v>
      </c>
      <c r="AY186" s="96" t="s">
        <v>14</v>
      </c>
      <c r="AZ186" s="96" t="s">
        <v>38</v>
      </c>
      <c r="BA186" s="98">
        <v>1950.1714285714286</v>
      </c>
      <c r="BB186" s="99"/>
    </row>
    <row r="187" spans="1:54" hidden="1">
      <c r="A187" s="194">
        <f>[9]Producto!AE186</f>
        <v>155678</v>
      </c>
      <c r="B187" s="195">
        <f>[9]Producto!AF186</f>
        <v>5</v>
      </c>
      <c r="C187" s="196" t="str">
        <f>CONCATENATE(DimPlaneado[Código SAP],"000",DimPlaneado[Versión])</f>
        <v>1556780005</v>
      </c>
      <c r="D187" s="197" t="str">
        <f>[9]Producto!AH186</f>
        <v>Hutamaki</v>
      </c>
      <c r="E187" s="197" t="str">
        <f>[9]Producto!AJ186</f>
        <v>Tubs SP</v>
      </c>
      <c r="F187" s="206">
        <f>[9]Producto!AK186</f>
        <v>509</v>
      </c>
      <c r="G187" s="197" t="str">
        <f>[9]Producto!AN186</f>
        <v>BONELLA MARG VITAL 4X3KG</v>
      </c>
      <c r="H187" s="198">
        <f>[9]Producto!AO186</f>
        <v>7</v>
      </c>
      <c r="I187" s="198">
        <f>[9]Producto!AP186</f>
        <v>1</v>
      </c>
      <c r="J187" s="199">
        <f>[9]Producto!AQ186</f>
        <v>7</v>
      </c>
      <c r="K187" s="200">
        <f>[9]Producto!AR186</f>
        <v>3</v>
      </c>
      <c r="L187" s="198">
        <f>[9]Producto!AS186</f>
        <v>4</v>
      </c>
      <c r="M187" s="200">
        <f>[9]Producto!AT186</f>
        <v>0.81</v>
      </c>
      <c r="N187" s="201">
        <f>[9]Producto!AU186</f>
        <v>85.050000000000011</v>
      </c>
      <c r="O187" s="201">
        <f>[9]Producto!AV186</f>
        <v>105</v>
      </c>
      <c r="P187" s="202"/>
      <c r="Q187" s="202"/>
      <c r="R187" s="202"/>
      <c r="S187" s="203">
        <f>DimPlaneado[Turno A 
Horas Planeadas de Producción]*DimPlaneado[Cajas/Hora con eficiencia]</f>
        <v>0</v>
      </c>
      <c r="T187" s="203">
        <f>DimPlaneado[Turno B 
Horas Planeadas de Producción]*DimPlaneado[Cajas/Hora con eficiencia]</f>
        <v>0</v>
      </c>
      <c r="U187" s="203">
        <f>DimPlaneado[Turno C 
Horas Planeadas de Producción]*DimPlaneado[Cajas/Hora con eficiencia]</f>
        <v>0</v>
      </c>
      <c r="V187" s="203">
        <f>SUM(DimPlaneado[[#This Row],[Turno A 
Cajas]:[Turno C 
Cajas]])</f>
        <v>0</v>
      </c>
      <c r="W187" s="7"/>
      <c r="X187" s="203"/>
      <c r="Y187" s="203"/>
      <c r="AW187" s="97">
        <v>42935</v>
      </c>
      <c r="AX187" s="96" t="s">
        <v>40</v>
      </c>
      <c r="AY187" s="96" t="s">
        <v>14</v>
      </c>
      <c r="AZ187" s="96" t="s">
        <v>38</v>
      </c>
      <c r="BA187" s="98">
        <v>1950.1714285714286</v>
      </c>
      <c r="BB187" s="99"/>
    </row>
    <row r="188" spans="1:54" hidden="1">
      <c r="A188" s="194">
        <f>[9]Producto!AE187</f>
        <v>84170779</v>
      </c>
      <c r="B188" s="195">
        <f>[9]Producto!AF187</f>
        <v>1</v>
      </c>
      <c r="C188" s="196" t="str">
        <f>CONCATENATE(DimPlaneado[Código SAP],"000",DimPlaneado[Versión])</f>
        <v>841707790001</v>
      </c>
      <c r="D188" s="197" t="str">
        <f>[9]Producto!AH187</f>
        <v>Flexline</v>
      </c>
      <c r="E188" s="197" t="str">
        <f>[9]Producto!AJ187</f>
        <v>Tubs</v>
      </c>
      <c r="F188" s="206">
        <f>[9]Producto!AK187</f>
        <v>419</v>
      </c>
      <c r="G188" s="197" t="str">
        <f>[9]Producto!AN187</f>
        <v>PINGUINO CHOCOLATE C/GALLETA 900ML</v>
      </c>
      <c r="H188" s="198">
        <f>[9]Producto!AO187</f>
        <v>17</v>
      </c>
      <c r="I188" s="198">
        <f>[9]Producto!AP187</f>
        <v>2</v>
      </c>
      <c r="J188" s="199">
        <f>[9]Producto!AQ187</f>
        <v>34</v>
      </c>
      <c r="K188" s="200">
        <f>[9]Producto!AR187</f>
        <v>0.9</v>
      </c>
      <c r="L188" s="198">
        <f>[9]Producto!AS187</f>
        <v>1</v>
      </c>
      <c r="M188" s="200">
        <f>[9]Producto!AT187</f>
        <v>0.71</v>
      </c>
      <c r="N188" s="201">
        <f>[9]Producto!AU187</f>
        <v>1448.3999999999999</v>
      </c>
      <c r="O188" s="201">
        <f>[9]Producto!AV187</f>
        <v>2040</v>
      </c>
      <c r="P188" s="202"/>
      <c r="Q188" s="202"/>
      <c r="R188" s="202"/>
      <c r="S188" s="203">
        <f>DimPlaneado[Turno A 
Horas Planeadas de Producción]*DimPlaneado[Cajas/Hora con eficiencia]</f>
        <v>0</v>
      </c>
      <c r="T188" s="203">
        <f>DimPlaneado[Turno B 
Horas Planeadas de Producción]*DimPlaneado[Cajas/Hora con eficiencia]</f>
        <v>0</v>
      </c>
      <c r="U188" s="203">
        <f>DimPlaneado[Turno C 
Horas Planeadas de Producción]*DimPlaneado[Cajas/Hora con eficiencia]</f>
        <v>0</v>
      </c>
      <c r="V188" s="203">
        <f>SUM(DimPlaneado[[#This Row],[Turno A 
Cajas]:[Turno C 
Cajas]])</f>
        <v>0</v>
      </c>
      <c r="W188" s="7"/>
      <c r="X188" s="203"/>
      <c r="Y188" s="203"/>
      <c r="AW188" s="97">
        <v>42935</v>
      </c>
      <c r="AX188" s="96" t="s">
        <v>43</v>
      </c>
      <c r="AY188" s="96" t="s">
        <v>6</v>
      </c>
      <c r="AZ188" s="96" t="s">
        <v>249</v>
      </c>
      <c r="BA188" s="98">
        <v>1557.3333333333333</v>
      </c>
      <c r="BB188" s="99"/>
    </row>
    <row r="189" spans="1:54" hidden="1">
      <c r="AW189" s="97">
        <v>42935</v>
      </c>
      <c r="AX189" s="96" t="s">
        <v>41</v>
      </c>
      <c r="AY189" s="96" t="s">
        <v>6</v>
      </c>
      <c r="AZ189" s="96" t="s">
        <v>249</v>
      </c>
      <c r="BA189" s="98">
        <v>1557.3333333333333</v>
      </c>
      <c r="BB189" s="99"/>
    </row>
    <row r="190" spans="1:54" hidden="1">
      <c r="AW190" s="97">
        <v>42935</v>
      </c>
      <c r="AX190" s="96" t="s">
        <v>40</v>
      </c>
      <c r="AY190" s="96" t="s">
        <v>6</v>
      </c>
      <c r="AZ190" s="96" t="s">
        <v>249</v>
      </c>
      <c r="BA190" s="98">
        <v>1557.3333333333333</v>
      </c>
      <c r="BB190" s="99"/>
    </row>
    <row r="191" spans="1:54" hidden="1">
      <c r="AW191" s="97">
        <v>42935</v>
      </c>
      <c r="AX191" s="96" t="s">
        <v>43</v>
      </c>
      <c r="AY191" s="96" t="s">
        <v>10</v>
      </c>
      <c r="AZ191" s="96" t="s">
        <v>150</v>
      </c>
      <c r="BA191" s="98">
        <v>684.44444444444446</v>
      </c>
      <c r="BB191" s="99"/>
    </row>
    <row r="192" spans="1:54" hidden="1">
      <c r="AW192" s="97">
        <v>42935</v>
      </c>
      <c r="AX192" s="96" t="s">
        <v>41</v>
      </c>
      <c r="AY192" s="96" t="s">
        <v>10</v>
      </c>
      <c r="AZ192" s="96" t="s">
        <v>150</v>
      </c>
      <c r="BA192" s="98">
        <v>684.44444444444446</v>
      </c>
      <c r="BB192" s="99"/>
    </row>
    <row r="193" spans="49:54" hidden="1">
      <c r="AW193" s="97">
        <v>42935</v>
      </c>
      <c r="AX193" s="96" t="s">
        <v>40</v>
      </c>
      <c r="AY193" s="96" t="s">
        <v>10</v>
      </c>
      <c r="AZ193" s="96" t="s">
        <v>150</v>
      </c>
      <c r="BA193" s="98">
        <v>684.44444444444446</v>
      </c>
      <c r="BB193" s="99"/>
    </row>
    <row r="194" spans="49:54" hidden="1">
      <c r="AW194" s="97">
        <v>42935</v>
      </c>
      <c r="AX194" s="96" t="s">
        <v>41</v>
      </c>
      <c r="AY194" s="96" t="s">
        <v>7</v>
      </c>
      <c r="AZ194" s="96" t="s">
        <v>250</v>
      </c>
      <c r="BA194" s="98">
        <v>6390</v>
      </c>
      <c r="BB194" s="99"/>
    </row>
    <row r="195" spans="49:54" hidden="1">
      <c r="AW195" s="97">
        <v>42935</v>
      </c>
      <c r="AX195" s="96" t="s">
        <v>40</v>
      </c>
      <c r="AY195" s="96" t="s">
        <v>7</v>
      </c>
      <c r="AZ195" s="96" t="s">
        <v>250</v>
      </c>
      <c r="BA195" s="98">
        <v>8520</v>
      </c>
      <c r="BB195" s="99"/>
    </row>
    <row r="196" spans="49:54" hidden="1">
      <c r="AW196" s="97">
        <v>42935</v>
      </c>
      <c r="AX196" s="96" t="s">
        <v>43</v>
      </c>
      <c r="AY196" s="96" t="s">
        <v>7</v>
      </c>
      <c r="AZ196" s="96" t="s">
        <v>32</v>
      </c>
      <c r="BA196" s="98">
        <v>852</v>
      </c>
      <c r="BB196" s="99"/>
    </row>
    <row r="197" spans="49:54" hidden="1">
      <c r="AW197" s="97">
        <v>42935</v>
      </c>
      <c r="AX197" s="96" t="s">
        <v>41</v>
      </c>
      <c r="AY197" s="96" t="s">
        <v>7</v>
      </c>
      <c r="AZ197" s="96" t="s">
        <v>32</v>
      </c>
      <c r="BA197" s="98">
        <v>213</v>
      </c>
      <c r="BB197" s="99"/>
    </row>
    <row r="198" spans="49:54" hidden="1">
      <c r="AW198" s="97">
        <v>42935</v>
      </c>
      <c r="AX198" s="96" t="s">
        <v>43</v>
      </c>
      <c r="AY198" s="96" t="s">
        <v>4</v>
      </c>
      <c r="AZ198" s="96" t="s">
        <v>30</v>
      </c>
      <c r="BA198" s="98">
        <v>1115.1999999999998</v>
      </c>
      <c r="BB198" s="99"/>
    </row>
    <row r="199" spans="49:54" hidden="1">
      <c r="AW199" s="97">
        <v>42935</v>
      </c>
      <c r="AX199" s="96" t="s">
        <v>41</v>
      </c>
      <c r="AY199" s="96" t="s">
        <v>4</v>
      </c>
      <c r="AZ199" s="96" t="s">
        <v>30</v>
      </c>
      <c r="BA199" s="98">
        <v>1115.1999999999998</v>
      </c>
      <c r="BB199" s="99"/>
    </row>
    <row r="200" spans="49:54" hidden="1">
      <c r="AW200" s="97">
        <v>42935</v>
      </c>
      <c r="AX200" s="96" t="s">
        <v>40</v>
      </c>
      <c r="AY200" s="96" t="s">
        <v>4</v>
      </c>
      <c r="AZ200" s="96" t="s">
        <v>30</v>
      </c>
      <c r="BA200" s="98">
        <v>1115.1999999999998</v>
      </c>
      <c r="BB200" s="99"/>
    </row>
    <row r="201" spans="49:54" hidden="1">
      <c r="AW201" s="97">
        <v>42935</v>
      </c>
      <c r="AX201" s="96" t="s">
        <v>43</v>
      </c>
      <c r="AY201" s="96" t="s">
        <v>5</v>
      </c>
      <c r="AZ201" s="96" t="s">
        <v>28</v>
      </c>
      <c r="BA201" s="98">
        <v>716.8</v>
      </c>
      <c r="BB201" s="99"/>
    </row>
    <row r="202" spans="49:54" hidden="1">
      <c r="AW202" s="97">
        <v>42935</v>
      </c>
      <c r="AX202" s="96" t="s">
        <v>41</v>
      </c>
      <c r="AY202" s="96" t="s">
        <v>5</v>
      </c>
      <c r="AZ202" s="96" t="s">
        <v>28</v>
      </c>
      <c r="BA202" s="98">
        <v>716.8</v>
      </c>
      <c r="BB202" s="99"/>
    </row>
    <row r="203" spans="49:54" hidden="1">
      <c r="AW203" s="97">
        <v>42935</v>
      </c>
      <c r="AX203" s="96" t="s">
        <v>40</v>
      </c>
      <c r="AY203" s="96" t="s">
        <v>5</v>
      </c>
      <c r="AZ203" s="96" t="s">
        <v>28</v>
      </c>
      <c r="BA203" s="98">
        <v>716.8</v>
      </c>
      <c r="BB203" s="99"/>
    </row>
    <row r="204" spans="49:54" hidden="1">
      <c r="AW204" s="97">
        <v>42936</v>
      </c>
      <c r="AX204" s="96" t="s">
        <v>43</v>
      </c>
      <c r="AY204" s="96" t="s">
        <v>13</v>
      </c>
      <c r="AZ204" s="96" t="s">
        <v>42</v>
      </c>
      <c r="BA204" s="98">
        <v>614.4</v>
      </c>
      <c r="BB204" s="99"/>
    </row>
    <row r="205" spans="49:54" hidden="1">
      <c r="AW205" s="97">
        <v>42936</v>
      </c>
      <c r="AX205" s="96" t="s">
        <v>43</v>
      </c>
      <c r="AY205" s="96" t="s">
        <v>12</v>
      </c>
      <c r="AZ205" s="96" t="s">
        <v>248</v>
      </c>
      <c r="BA205" s="98">
        <v>760.32</v>
      </c>
      <c r="BB205" s="99"/>
    </row>
    <row r="206" spans="49:54" hidden="1">
      <c r="AW206" s="97">
        <v>42936</v>
      </c>
      <c r="AX206" s="96" t="s">
        <v>43</v>
      </c>
      <c r="AY206" s="96" t="s">
        <v>11</v>
      </c>
      <c r="AZ206" s="96" t="s">
        <v>24</v>
      </c>
      <c r="BA206" s="98">
        <v>1315.2000000000003</v>
      </c>
      <c r="BB206" s="99" t="s">
        <v>251</v>
      </c>
    </row>
    <row r="207" spans="49:54" hidden="1">
      <c r="AW207" s="97">
        <v>42936</v>
      </c>
      <c r="AX207" s="96" t="s">
        <v>43</v>
      </c>
      <c r="AY207" s="96" t="s">
        <v>6</v>
      </c>
      <c r="AZ207" s="96" t="s">
        <v>249</v>
      </c>
      <c r="BA207" s="98">
        <v>1557.3333333333333</v>
      </c>
      <c r="BB207" s="99"/>
    </row>
    <row r="208" spans="49:54" hidden="1">
      <c r="AW208" s="97">
        <v>42936</v>
      </c>
      <c r="AX208" s="96" t="s">
        <v>43</v>
      </c>
      <c r="AY208" s="96" t="s">
        <v>10</v>
      </c>
      <c r="AZ208" s="96" t="s">
        <v>150</v>
      </c>
      <c r="BA208" s="98">
        <v>684.44444444444446</v>
      </c>
      <c r="BB208" s="99"/>
    </row>
    <row r="209" spans="49:54" hidden="1">
      <c r="AW209" s="97">
        <v>42936</v>
      </c>
      <c r="AX209" s="96" t="s">
        <v>43</v>
      </c>
      <c r="AY209" s="96" t="s">
        <v>7</v>
      </c>
      <c r="AZ209" s="96" t="s">
        <v>234</v>
      </c>
      <c r="BA209" s="98">
        <v>11587.199999999999</v>
      </c>
      <c r="BB209" s="99" t="s">
        <v>232</v>
      </c>
    </row>
    <row r="210" spans="49:54" hidden="1">
      <c r="AW210" s="97">
        <v>42936</v>
      </c>
      <c r="AX210" s="96" t="s">
        <v>43</v>
      </c>
      <c r="AY210" s="96" t="s">
        <v>4</v>
      </c>
      <c r="AZ210" s="96" t="s">
        <v>30</v>
      </c>
      <c r="BA210" s="98">
        <v>1115.1999999999998</v>
      </c>
      <c r="BB210" s="99" t="s">
        <v>252</v>
      </c>
    </row>
    <row r="211" spans="49:54" hidden="1">
      <c r="AW211" s="97">
        <v>42936</v>
      </c>
      <c r="AX211" s="96" t="s">
        <v>43</v>
      </c>
      <c r="AY211" s="96" t="s">
        <v>5</v>
      </c>
      <c r="AZ211" s="96" t="s">
        <v>28</v>
      </c>
      <c r="BA211" s="98">
        <v>716.8</v>
      </c>
      <c r="BB211" s="99" t="s">
        <v>252</v>
      </c>
    </row>
    <row r="212" spans="49:54" hidden="1">
      <c r="AW212" s="97">
        <v>42936</v>
      </c>
      <c r="AX212" s="96" t="s">
        <v>40</v>
      </c>
      <c r="AY212" s="96" t="s">
        <v>13</v>
      </c>
      <c r="AZ212" s="96" t="s">
        <v>42</v>
      </c>
      <c r="BA212" s="98">
        <v>614.4</v>
      </c>
      <c r="BB212" s="99" t="s">
        <v>255</v>
      </c>
    </row>
    <row r="213" spans="49:54" hidden="1">
      <c r="AW213" s="97">
        <v>42936</v>
      </c>
      <c r="AX213" s="96" t="s">
        <v>40</v>
      </c>
      <c r="AY213" s="96" t="s">
        <v>12</v>
      </c>
      <c r="AZ213" s="96" t="s">
        <v>253</v>
      </c>
      <c r="BA213" s="98">
        <v>760.32</v>
      </c>
      <c r="BB213" s="99"/>
    </row>
    <row r="214" spans="49:54" hidden="1">
      <c r="AW214" s="97">
        <v>42936</v>
      </c>
      <c r="AX214" s="96" t="s">
        <v>40</v>
      </c>
      <c r="AY214" s="96" t="s">
        <v>11</v>
      </c>
      <c r="AZ214" s="96" t="s">
        <v>25</v>
      </c>
      <c r="BA214" s="98">
        <v>1315.2000000000003</v>
      </c>
      <c r="BB214" s="99"/>
    </row>
    <row r="215" spans="49:54" hidden="1">
      <c r="AW215" s="97">
        <v>42936</v>
      </c>
      <c r="AX215" s="96" t="s">
        <v>40</v>
      </c>
      <c r="AY215" s="96" t="s">
        <v>14</v>
      </c>
      <c r="AZ215" s="96" t="s">
        <v>39</v>
      </c>
      <c r="BA215" s="98">
        <v>1876.1142857142856</v>
      </c>
      <c r="BB215" s="99"/>
    </row>
    <row r="216" spans="49:54" hidden="1">
      <c r="AW216" s="97">
        <v>42936</v>
      </c>
      <c r="AX216" s="96" t="s">
        <v>40</v>
      </c>
      <c r="AY216" s="96" t="s">
        <v>6</v>
      </c>
      <c r="AZ216" s="96" t="s">
        <v>249</v>
      </c>
      <c r="BA216" s="98">
        <v>1557.3333333333333</v>
      </c>
      <c r="BB216" s="99"/>
    </row>
    <row r="217" spans="49:54" hidden="1">
      <c r="AW217" s="97">
        <v>42936</v>
      </c>
      <c r="AX217" s="96" t="s">
        <v>40</v>
      </c>
      <c r="AY217" s="96" t="s">
        <v>10</v>
      </c>
      <c r="AZ217" s="96" t="s">
        <v>150</v>
      </c>
      <c r="BA217" s="98">
        <v>684.44444444444446</v>
      </c>
      <c r="BB217" s="99"/>
    </row>
    <row r="218" spans="49:54" hidden="1">
      <c r="AW218" s="97">
        <v>42936</v>
      </c>
      <c r="AX218" s="96" t="s">
        <v>40</v>
      </c>
      <c r="AY218" s="96" t="s">
        <v>7</v>
      </c>
      <c r="AZ218" s="96" t="s">
        <v>234</v>
      </c>
      <c r="BA218" s="98">
        <v>10138.799999999999</v>
      </c>
      <c r="BB218" s="99"/>
    </row>
    <row r="219" spans="49:54" hidden="1">
      <c r="AW219" s="97">
        <v>42936</v>
      </c>
      <c r="AX219" s="96" t="s">
        <v>40</v>
      </c>
      <c r="AY219" s="96" t="s">
        <v>7</v>
      </c>
      <c r="AZ219" s="96" t="s">
        <v>254</v>
      </c>
      <c r="BA219" s="98">
        <v>115.02</v>
      </c>
      <c r="BB219" s="99"/>
    </row>
    <row r="220" spans="49:54" hidden="1">
      <c r="AW220" s="97">
        <v>42937</v>
      </c>
      <c r="AX220" s="96" t="s">
        <v>43</v>
      </c>
      <c r="AY220" s="96" t="s">
        <v>13</v>
      </c>
      <c r="AZ220" s="96" t="s">
        <v>198</v>
      </c>
      <c r="BA220" s="98">
        <v>1024</v>
      </c>
      <c r="BB220" s="99" t="s">
        <v>266</v>
      </c>
    </row>
    <row r="221" spans="49:54" hidden="1">
      <c r="AW221" s="97">
        <v>42937</v>
      </c>
      <c r="AX221" s="96" t="s">
        <v>41</v>
      </c>
      <c r="AY221" s="96" t="s">
        <v>13</v>
      </c>
      <c r="AZ221" s="96" t="s">
        <v>198</v>
      </c>
      <c r="BA221" s="98">
        <v>1024</v>
      </c>
      <c r="BB221" s="99" t="s">
        <v>267</v>
      </c>
    </row>
    <row r="222" spans="49:54" hidden="1">
      <c r="AW222" s="97">
        <v>42937</v>
      </c>
      <c r="AX222" s="96" t="s">
        <v>43</v>
      </c>
      <c r="AY222" s="96" t="s">
        <v>12</v>
      </c>
      <c r="AZ222" s="96" t="s">
        <v>253</v>
      </c>
      <c r="BA222" s="98">
        <v>760.32</v>
      </c>
      <c r="BB222" s="99" t="s">
        <v>265</v>
      </c>
    </row>
    <row r="223" spans="49:54" hidden="1">
      <c r="AW223" s="97">
        <v>42937</v>
      </c>
      <c r="AX223" s="96" t="s">
        <v>41</v>
      </c>
      <c r="AY223" s="96" t="s">
        <v>12</v>
      </c>
      <c r="AZ223" s="96" t="s">
        <v>253</v>
      </c>
      <c r="BA223" s="98">
        <v>760.32</v>
      </c>
      <c r="BB223" s="99"/>
    </row>
    <row r="224" spans="49:54" hidden="1">
      <c r="AW224" s="97">
        <v>42937</v>
      </c>
      <c r="AX224" s="96" t="s">
        <v>43</v>
      </c>
      <c r="AY224" s="96" t="s">
        <v>11</v>
      </c>
      <c r="AZ224" s="96" t="s">
        <v>25</v>
      </c>
      <c r="BA224" s="98">
        <v>1315.2000000000003</v>
      </c>
      <c r="BB224" s="99" t="s">
        <v>258</v>
      </c>
    </row>
    <row r="225" spans="49:54" hidden="1">
      <c r="AW225" s="97">
        <v>42937</v>
      </c>
      <c r="AX225" s="96" t="s">
        <v>41</v>
      </c>
      <c r="AY225" s="96" t="s">
        <v>11</v>
      </c>
      <c r="AZ225" s="96" t="s">
        <v>25</v>
      </c>
      <c r="BA225" s="98">
        <v>1315.2000000000003</v>
      </c>
      <c r="BB225" s="99" t="s">
        <v>259</v>
      </c>
    </row>
    <row r="226" spans="49:54" hidden="1">
      <c r="AW226" s="97">
        <v>42937</v>
      </c>
      <c r="AX226" s="96" t="s">
        <v>43</v>
      </c>
      <c r="AY226" s="96" t="s">
        <v>14</v>
      </c>
      <c r="AZ226" s="96" t="s">
        <v>39</v>
      </c>
      <c r="BA226" s="98">
        <v>1876.1142857142856</v>
      </c>
      <c r="BB226" s="99"/>
    </row>
    <row r="227" spans="49:54" hidden="1">
      <c r="AW227" s="97">
        <v>42937</v>
      </c>
      <c r="AX227" s="96" t="s">
        <v>41</v>
      </c>
      <c r="AY227" s="96" t="s">
        <v>14</v>
      </c>
      <c r="AZ227" s="96" t="s">
        <v>39</v>
      </c>
      <c r="BA227" s="98">
        <v>1876.1142857142856</v>
      </c>
      <c r="BB227" s="99" t="s">
        <v>268</v>
      </c>
    </row>
    <row r="228" spans="49:54" hidden="1">
      <c r="AW228" s="97">
        <v>42937</v>
      </c>
      <c r="AX228" s="96" t="s">
        <v>43</v>
      </c>
      <c r="AY228" s="96" t="s">
        <v>6</v>
      </c>
      <c r="AZ228" s="96" t="s">
        <v>249</v>
      </c>
      <c r="BA228" s="98">
        <v>1557.3333333333333</v>
      </c>
      <c r="BB228" s="99" t="s">
        <v>256</v>
      </c>
    </row>
    <row r="229" spans="49:54" hidden="1">
      <c r="AW229" s="97">
        <v>42937</v>
      </c>
      <c r="AX229" s="96" t="s">
        <v>41</v>
      </c>
      <c r="AY229" s="96" t="s">
        <v>6</v>
      </c>
      <c r="AZ229" s="96" t="s">
        <v>249</v>
      </c>
      <c r="BA229" s="98">
        <v>1557.3333333333333</v>
      </c>
      <c r="BB229" s="99" t="s">
        <v>257</v>
      </c>
    </row>
    <row r="230" spans="49:54" hidden="1">
      <c r="AW230" s="97">
        <v>42937</v>
      </c>
      <c r="AX230" s="96" t="s">
        <v>43</v>
      </c>
      <c r="AY230" s="96" t="s">
        <v>10</v>
      </c>
      <c r="AZ230" s="96" t="s">
        <v>150</v>
      </c>
      <c r="BA230" s="98">
        <v>684.44444444444446</v>
      </c>
      <c r="BB230" s="99" t="s">
        <v>260</v>
      </c>
    </row>
    <row r="231" spans="49:54" hidden="1">
      <c r="AW231" s="97">
        <v>42937</v>
      </c>
      <c r="AX231" s="96" t="s">
        <v>41</v>
      </c>
      <c r="AY231" s="96" t="s">
        <v>10</v>
      </c>
      <c r="AZ231" s="96" t="s">
        <v>150</v>
      </c>
      <c r="BA231" s="98">
        <v>684.44444444444446</v>
      </c>
      <c r="BB231" s="99" t="s">
        <v>261</v>
      </c>
    </row>
    <row r="232" spans="49:54" hidden="1">
      <c r="AW232" s="97">
        <v>42937</v>
      </c>
      <c r="AX232" s="96" t="s">
        <v>43</v>
      </c>
      <c r="AY232" s="96" t="s">
        <v>7</v>
      </c>
      <c r="AZ232" s="96" t="s">
        <v>269</v>
      </c>
      <c r="BA232" s="98">
        <v>5069.3999999999996</v>
      </c>
      <c r="BB232" s="99" t="s">
        <v>263</v>
      </c>
    </row>
    <row r="233" spans="49:54" hidden="1">
      <c r="AW233" s="97">
        <v>42937</v>
      </c>
      <c r="AX233" s="96" t="s">
        <v>43</v>
      </c>
      <c r="AY233" s="96" t="s">
        <v>7</v>
      </c>
      <c r="AZ233" s="96" t="s">
        <v>254</v>
      </c>
      <c r="BA233" s="98">
        <v>115.02</v>
      </c>
      <c r="BB233" s="99" t="s">
        <v>262</v>
      </c>
    </row>
    <row r="234" spans="49:54" hidden="1">
      <c r="AW234" s="97">
        <v>42937</v>
      </c>
      <c r="AX234" s="96" t="s">
        <v>43</v>
      </c>
      <c r="AY234" s="96" t="s">
        <v>7</v>
      </c>
      <c r="AZ234" s="96" t="s">
        <v>270</v>
      </c>
      <c r="BA234" s="98">
        <v>402.57</v>
      </c>
      <c r="BB234" s="99"/>
    </row>
    <row r="235" spans="49:54" hidden="1">
      <c r="AW235" s="97">
        <v>42937</v>
      </c>
      <c r="AX235" s="96" t="s">
        <v>41</v>
      </c>
      <c r="AY235" s="96" t="s">
        <v>7</v>
      </c>
      <c r="AZ235" s="96" t="s">
        <v>270</v>
      </c>
      <c r="BA235" s="98">
        <v>345.06</v>
      </c>
      <c r="BB235" s="99" t="s">
        <v>264</v>
      </c>
    </row>
    <row r="236" spans="49:54" hidden="1">
      <c r="AW236" s="97">
        <v>42937</v>
      </c>
      <c r="AX236" s="96" t="s">
        <v>40</v>
      </c>
      <c r="AY236" s="96" t="s">
        <v>13</v>
      </c>
      <c r="AZ236" s="96" t="s">
        <v>198</v>
      </c>
      <c r="BA236" s="98">
        <v>1024</v>
      </c>
      <c r="BB236" s="99"/>
    </row>
    <row r="237" spans="49:54" hidden="1">
      <c r="AW237" s="97">
        <v>42937</v>
      </c>
      <c r="AX237" s="96" t="s">
        <v>40</v>
      </c>
      <c r="AY237" s="96" t="s">
        <v>12</v>
      </c>
      <c r="AZ237" s="96" t="s">
        <v>253</v>
      </c>
      <c r="BA237" s="98">
        <v>760.32</v>
      </c>
      <c r="BB237" s="99"/>
    </row>
    <row r="238" spans="49:54" hidden="1">
      <c r="AW238" s="97">
        <v>42937</v>
      </c>
      <c r="AX238" s="96" t="s">
        <v>40</v>
      </c>
      <c r="AY238" s="96" t="s">
        <v>11</v>
      </c>
      <c r="AZ238" s="96" t="s">
        <v>25</v>
      </c>
      <c r="BA238" s="98">
        <v>1315.2000000000003</v>
      </c>
      <c r="BB238" s="99"/>
    </row>
    <row r="239" spans="49:54" hidden="1">
      <c r="AW239" s="97">
        <v>42937</v>
      </c>
      <c r="AX239" s="96" t="s">
        <v>40</v>
      </c>
      <c r="AY239" s="96" t="s">
        <v>14</v>
      </c>
      <c r="AZ239" s="96" t="s">
        <v>39</v>
      </c>
      <c r="BA239" s="98">
        <v>1876.1142857142856</v>
      </c>
      <c r="BB239" s="99"/>
    </row>
    <row r="240" spans="49:54" hidden="1">
      <c r="AW240" s="97">
        <v>42937</v>
      </c>
      <c r="AX240" s="96" t="s">
        <v>40</v>
      </c>
      <c r="AY240" s="96" t="s">
        <v>6</v>
      </c>
      <c r="AZ240" s="96" t="s">
        <v>249</v>
      </c>
      <c r="BA240" s="98">
        <v>973.33333333333326</v>
      </c>
      <c r="BB240" s="99" t="s">
        <v>272</v>
      </c>
    </row>
    <row r="241" spans="49:54" hidden="1">
      <c r="AW241" s="97">
        <v>42937</v>
      </c>
      <c r="AX241" s="96" t="s">
        <v>40</v>
      </c>
      <c r="AY241" s="96" t="s">
        <v>10</v>
      </c>
      <c r="AZ241" s="96" t="s">
        <v>150</v>
      </c>
      <c r="BA241" s="98">
        <v>171.11111111111111</v>
      </c>
      <c r="BB241" s="99" t="s">
        <v>273</v>
      </c>
    </row>
    <row r="242" spans="49:54" hidden="1">
      <c r="AW242" s="97">
        <v>42937</v>
      </c>
      <c r="AX242" s="96" t="s">
        <v>40</v>
      </c>
      <c r="AY242" s="96" t="s">
        <v>7</v>
      </c>
      <c r="AZ242" s="96" t="s">
        <v>271</v>
      </c>
      <c r="BA242" s="98">
        <v>11587.199999999999</v>
      </c>
      <c r="BB242" s="99"/>
    </row>
    <row r="243" spans="49:54" hidden="1">
      <c r="AW243" s="97">
        <v>42937</v>
      </c>
      <c r="AX243" s="96" t="s">
        <v>40</v>
      </c>
      <c r="AY243" s="96" t="s">
        <v>6</v>
      </c>
      <c r="AZ243" s="96" t="s">
        <v>249</v>
      </c>
      <c r="BA243" s="98">
        <v>1557.3333333333333</v>
      </c>
      <c r="BB243" s="99"/>
    </row>
    <row r="244" spans="49:54" hidden="1">
      <c r="AW244" s="97">
        <v>42937</v>
      </c>
      <c r="AX244" s="96" t="s">
        <v>41</v>
      </c>
      <c r="AY244" s="96" t="s">
        <v>11</v>
      </c>
      <c r="AZ244" s="96" t="s">
        <v>24</v>
      </c>
      <c r="BA244" s="98">
        <v>1315.2000000000003</v>
      </c>
      <c r="BB244" s="99"/>
    </row>
    <row r="245" spans="49:54" hidden="1">
      <c r="AW245" s="97">
        <v>42937</v>
      </c>
      <c r="AX245" s="96" t="s">
        <v>41</v>
      </c>
      <c r="AY245" s="96" t="s">
        <v>9</v>
      </c>
      <c r="AZ245" s="96" t="s">
        <v>274</v>
      </c>
      <c r="BA245" s="98">
        <v>1443.2727272727273</v>
      </c>
      <c r="BB245" s="99"/>
    </row>
    <row r="246" spans="49:54" hidden="1">
      <c r="AW246" s="97">
        <v>42937</v>
      </c>
      <c r="AX246" s="96" t="s">
        <v>41</v>
      </c>
      <c r="AY246" s="96" t="s">
        <v>7</v>
      </c>
      <c r="AZ246" s="96" t="s">
        <v>239</v>
      </c>
      <c r="BA246" s="98">
        <v>11587.199999999999</v>
      </c>
      <c r="BB246" s="99"/>
    </row>
    <row r="247" spans="49:54" hidden="1">
      <c r="AW247" s="97">
        <v>42937</v>
      </c>
      <c r="AX247" s="96" t="s">
        <v>41</v>
      </c>
      <c r="AY247" s="96" t="s">
        <v>4</v>
      </c>
      <c r="AZ247" s="96" t="s">
        <v>30</v>
      </c>
      <c r="BA247" s="98">
        <v>836.39999999999986</v>
      </c>
      <c r="BB247" s="99"/>
    </row>
    <row r="248" spans="49:54" hidden="1">
      <c r="AW248" s="97">
        <v>42937</v>
      </c>
      <c r="AX248" s="96" t="s">
        <v>41</v>
      </c>
      <c r="AY248" s="96" t="s">
        <v>8</v>
      </c>
      <c r="AZ248" s="96" t="s">
        <v>182</v>
      </c>
      <c r="BA248" s="98">
        <v>510.30000000000007</v>
      </c>
      <c r="BB248" s="99"/>
    </row>
    <row r="249" spans="49:54" hidden="1">
      <c r="AW249" s="97">
        <v>42941</v>
      </c>
      <c r="AX249" s="96" t="s">
        <v>41</v>
      </c>
      <c r="AY249" s="96" t="s">
        <v>11</v>
      </c>
      <c r="AZ249" s="96" t="s">
        <v>24</v>
      </c>
      <c r="BA249" s="98">
        <v>1315.2000000000003</v>
      </c>
      <c r="BB249" s="99"/>
    </row>
    <row r="250" spans="49:54" hidden="1">
      <c r="AW250" s="97">
        <v>42941</v>
      </c>
      <c r="AX250" s="96" t="s">
        <v>41</v>
      </c>
      <c r="AY250" s="96" t="s">
        <v>9</v>
      </c>
      <c r="AZ250" s="96" t="s">
        <v>274</v>
      </c>
      <c r="BA250" s="98">
        <v>1443.2727272727273</v>
      </c>
      <c r="BB250" s="99"/>
    </row>
    <row r="251" spans="49:54" hidden="1">
      <c r="AW251" s="97">
        <v>42941</v>
      </c>
      <c r="AX251" s="96" t="s">
        <v>41</v>
      </c>
      <c r="AY251" s="96" t="s">
        <v>7</v>
      </c>
      <c r="AZ251" s="96" t="s">
        <v>239</v>
      </c>
      <c r="BA251" s="98">
        <v>11587.199999999999</v>
      </c>
      <c r="BB251" s="99"/>
    </row>
    <row r="252" spans="49:54" hidden="1">
      <c r="AW252" s="97">
        <v>42941</v>
      </c>
      <c r="AX252" s="96" t="s">
        <v>41</v>
      </c>
      <c r="AY252" s="96" t="s">
        <v>4</v>
      </c>
      <c r="AZ252" s="96" t="s">
        <v>30</v>
      </c>
      <c r="BA252" s="98">
        <v>836.39999999999986</v>
      </c>
      <c r="BB252" s="99" t="s">
        <v>153</v>
      </c>
    </row>
    <row r="253" spans="49:54" hidden="1">
      <c r="AW253" s="97">
        <v>42941</v>
      </c>
      <c r="AX253" s="96" t="s">
        <v>41</v>
      </c>
      <c r="AY253" s="96" t="s">
        <v>8</v>
      </c>
      <c r="AZ253" s="96" t="s">
        <v>182</v>
      </c>
      <c r="BA253" s="98">
        <v>510.30000000000007</v>
      </c>
      <c r="BB253" s="99" t="s">
        <v>153</v>
      </c>
    </row>
    <row r="254" spans="49:54" hidden="1">
      <c r="AW254" s="97">
        <v>42941</v>
      </c>
      <c r="AX254" s="96" t="s">
        <v>40</v>
      </c>
      <c r="AY254" s="96" t="s">
        <v>11</v>
      </c>
      <c r="AZ254" s="96" t="s">
        <v>24</v>
      </c>
      <c r="BA254" s="98">
        <v>1315.2000000000003</v>
      </c>
      <c r="BB254" s="99"/>
    </row>
    <row r="255" spans="49:54" hidden="1">
      <c r="AW255" s="97">
        <v>42941</v>
      </c>
      <c r="AX255" s="96" t="s">
        <v>40</v>
      </c>
      <c r="AY255" s="96" t="s">
        <v>9</v>
      </c>
      <c r="AZ255" s="96" t="s">
        <v>203</v>
      </c>
      <c r="BA255" s="98">
        <v>1443.2727272727273</v>
      </c>
      <c r="BB255" s="99"/>
    </row>
    <row r="256" spans="49:54" hidden="1">
      <c r="AW256" s="97">
        <v>42941</v>
      </c>
      <c r="AX256" s="96" t="s">
        <v>40</v>
      </c>
      <c r="AY256" s="96" t="s">
        <v>10</v>
      </c>
      <c r="AZ256" s="96" t="s">
        <v>275</v>
      </c>
      <c r="BA256" s="98">
        <v>684.44444444444446</v>
      </c>
      <c r="BB256" s="99"/>
    </row>
    <row r="257" spans="49:54" hidden="1">
      <c r="AW257" s="97">
        <v>42941</v>
      </c>
      <c r="AX257" s="96" t="s">
        <v>40</v>
      </c>
      <c r="AY257" s="96" t="s">
        <v>7</v>
      </c>
      <c r="AZ257" s="96" t="s">
        <v>276</v>
      </c>
      <c r="BA257" s="98">
        <v>2896.7999999999997</v>
      </c>
      <c r="BB257" s="99"/>
    </row>
    <row r="258" spans="49:54" hidden="1">
      <c r="AW258" s="97">
        <v>42941</v>
      </c>
      <c r="AX258" s="96" t="s">
        <v>40</v>
      </c>
      <c r="AY258" s="96" t="s">
        <v>7</v>
      </c>
      <c r="AZ258" s="96" t="s">
        <v>277</v>
      </c>
      <c r="BA258" s="98">
        <v>127.8</v>
      </c>
      <c r="BB258" s="99"/>
    </row>
    <row r="259" spans="49:54" hidden="1">
      <c r="AW259" s="97">
        <v>42941</v>
      </c>
      <c r="AX259" s="96" t="s">
        <v>40</v>
      </c>
      <c r="AY259" s="96" t="s">
        <v>4</v>
      </c>
      <c r="AZ259" s="96" t="s">
        <v>30</v>
      </c>
      <c r="BA259" s="98">
        <v>1115.1999999999998</v>
      </c>
      <c r="BB259" s="99"/>
    </row>
    <row r="260" spans="49:54" hidden="1">
      <c r="AW260" s="97">
        <v>42941</v>
      </c>
      <c r="AX260" s="96" t="s">
        <v>40</v>
      </c>
      <c r="AY260" s="96" t="s">
        <v>5</v>
      </c>
      <c r="AZ260" s="96" t="s">
        <v>28</v>
      </c>
      <c r="BA260" s="98">
        <v>179.2</v>
      </c>
      <c r="BB260" s="99"/>
    </row>
    <row r="261" spans="49:54" hidden="1">
      <c r="AW261" s="97">
        <v>42941</v>
      </c>
      <c r="AX261" s="96" t="s">
        <v>40</v>
      </c>
      <c r="AY261" s="96" t="s">
        <v>8</v>
      </c>
      <c r="AZ261" s="96" t="s">
        <v>182</v>
      </c>
      <c r="BA261" s="98">
        <v>425.25000000000006</v>
      </c>
      <c r="BB261" s="99"/>
    </row>
    <row r="262" spans="49:54" hidden="1">
      <c r="AW262" s="97">
        <v>42942</v>
      </c>
      <c r="AX262" s="96" t="s">
        <v>43</v>
      </c>
      <c r="AY262" s="96" t="s">
        <v>13</v>
      </c>
      <c r="AZ262" s="96" t="s">
        <v>24</v>
      </c>
      <c r="BA262" s="98">
        <v>0</v>
      </c>
      <c r="BB262" s="99" t="s">
        <v>278</v>
      </c>
    </row>
    <row r="263" spans="49:54" hidden="1">
      <c r="AW263" s="97">
        <v>42942</v>
      </c>
      <c r="AX263" s="96" t="s">
        <v>43</v>
      </c>
      <c r="AY263" s="96" t="s">
        <v>12</v>
      </c>
      <c r="AZ263" s="96" t="s">
        <v>253</v>
      </c>
      <c r="BA263" s="98">
        <v>0</v>
      </c>
      <c r="BB263" s="99" t="s">
        <v>278</v>
      </c>
    </row>
    <row r="264" spans="49:54" hidden="1">
      <c r="AW264" s="97">
        <v>42942</v>
      </c>
      <c r="AX264" s="96" t="s">
        <v>43</v>
      </c>
      <c r="AY264" s="96" t="s">
        <v>11</v>
      </c>
      <c r="AZ264" s="96" t="s">
        <v>24</v>
      </c>
      <c r="BA264" s="98">
        <v>1315.2000000000003</v>
      </c>
      <c r="BB264" s="99"/>
    </row>
    <row r="265" spans="49:54" hidden="1">
      <c r="AW265" s="97">
        <v>42942</v>
      </c>
      <c r="AX265" s="96" t="s">
        <v>43</v>
      </c>
      <c r="AY265" s="96" t="s">
        <v>14</v>
      </c>
      <c r="AZ265" s="96" t="s">
        <v>24</v>
      </c>
      <c r="BA265" s="98">
        <v>0</v>
      </c>
      <c r="BB265" s="99" t="s">
        <v>278</v>
      </c>
    </row>
    <row r="266" spans="49:54" hidden="1">
      <c r="AW266" s="97">
        <v>42942</v>
      </c>
      <c r="AX266" s="96" t="s">
        <v>43</v>
      </c>
      <c r="AY266" s="96" t="s">
        <v>9</v>
      </c>
      <c r="AZ266" s="96" t="s">
        <v>279</v>
      </c>
      <c r="BA266" s="98">
        <v>1443.2727272727273</v>
      </c>
      <c r="BB266" s="99"/>
    </row>
    <row r="267" spans="49:54" hidden="1">
      <c r="AW267" s="97">
        <v>42942</v>
      </c>
      <c r="AX267" s="96" t="s">
        <v>43</v>
      </c>
      <c r="AY267" s="96" t="s">
        <v>10</v>
      </c>
      <c r="AZ267" s="96" t="s">
        <v>275</v>
      </c>
      <c r="BA267" s="98">
        <v>684.44444444444446</v>
      </c>
      <c r="BB267" s="99"/>
    </row>
    <row r="268" spans="49:54" hidden="1">
      <c r="AW268" s="97">
        <v>42942</v>
      </c>
      <c r="AX268" s="96" t="s">
        <v>43</v>
      </c>
      <c r="AY268" s="96" t="s">
        <v>4</v>
      </c>
      <c r="AZ268" s="96" t="s">
        <v>30</v>
      </c>
      <c r="BA268" s="98">
        <v>1115.1999999999998</v>
      </c>
      <c r="BB268" s="99"/>
    </row>
    <row r="269" spans="49:54" hidden="1">
      <c r="AW269" s="97">
        <v>42942</v>
      </c>
      <c r="AX269" s="96" t="s">
        <v>43</v>
      </c>
      <c r="AY269" s="96" t="s">
        <v>5</v>
      </c>
      <c r="AZ269" s="96" t="s">
        <v>28</v>
      </c>
      <c r="BA269" s="98">
        <v>716.8</v>
      </c>
      <c r="BB269" s="99"/>
    </row>
    <row r="270" spans="49:54" hidden="1">
      <c r="AW270" s="97">
        <v>42943</v>
      </c>
      <c r="AX270" s="96" t="s">
        <v>43</v>
      </c>
      <c r="AY270" s="96" t="s">
        <v>11</v>
      </c>
      <c r="AZ270" s="96" t="s">
        <v>24</v>
      </c>
      <c r="BA270" s="98">
        <v>1315.2000000000003</v>
      </c>
      <c r="BB270" s="99" t="s">
        <v>280</v>
      </c>
    </row>
    <row r="271" spans="49:54" hidden="1">
      <c r="AW271" s="97">
        <v>42943</v>
      </c>
      <c r="AX271" s="96" t="s">
        <v>43</v>
      </c>
      <c r="AY271" s="96" t="s">
        <v>6</v>
      </c>
      <c r="AZ271" s="96" t="s">
        <v>284</v>
      </c>
      <c r="BA271" s="98">
        <v>1557.3333333333333</v>
      </c>
      <c r="BB271" s="99" t="s">
        <v>281</v>
      </c>
    </row>
    <row r="272" spans="49:54" hidden="1">
      <c r="AW272" s="97">
        <v>42943</v>
      </c>
      <c r="AX272" s="96" t="s">
        <v>43</v>
      </c>
      <c r="AY272" s="96" t="s">
        <v>9</v>
      </c>
      <c r="AZ272" s="96" t="s">
        <v>225</v>
      </c>
      <c r="BA272" s="98">
        <v>981.81818181818187</v>
      </c>
      <c r="BB272" s="99" t="s">
        <v>282</v>
      </c>
    </row>
    <row r="273" spans="49:54" hidden="1">
      <c r="AW273" s="97">
        <v>42943</v>
      </c>
      <c r="AX273" s="96" t="s">
        <v>43</v>
      </c>
      <c r="AY273" s="96" t="s">
        <v>10</v>
      </c>
      <c r="AZ273" s="96" t="s">
        <v>150</v>
      </c>
      <c r="BA273" s="98">
        <v>684.44444444444446</v>
      </c>
      <c r="BB273" s="99" t="s">
        <v>283</v>
      </c>
    </row>
    <row r="274" spans="49:54" hidden="1">
      <c r="AW274" s="97">
        <v>42943</v>
      </c>
      <c r="AX274" s="96" t="s">
        <v>43</v>
      </c>
      <c r="AY274" s="96" t="s">
        <v>7</v>
      </c>
      <c r="AZ274" s="96" t="s">
        <v>270</v>
      </c>
      <c r="BA274" s="98">
        <v>0</v>
      </c>
      <c r="BB274" s="99" t="s">
        <v>171</v>
      </c>
    </row>
    <row r="275" spans="49:54" hidden="1">
      <c r="AW275" s="97">
        <v>42943</v>
      </c>
      <c r="AX275" s="96" t="s">
        <v>43</v>
      </c>
      <c r="AY275" s="96" t="s">
        <v>7</v>
      </c>
      <c r="AZ275" s="96" t="s">
        <v>285</v>
      </c>
      <c r="BA275" s="98">
        <v>0</v>
      </c>
      <c r="BB275" s="99" t="s">
        <v>173</v>
      </c>
    </row>
    <row r="276" spans="49:54" hidden="1">
      <c r="AW276" s="97">
        <v>42943</v>
      </c>
      <c r="AX276" s="96" t="s">
        <v>43</v>
      </c>
      <c r="AY276" s="96" t="s">
        <v>7</v>
      </c>
      <c r="AZ276" s="96" t="s">
        <v>276</v>
      </c>
      <c r="BA276" s="98">
        <v>5793.5999999999995</v>
      </c>
      <c r="BB276" s="99"/>
    </row>
    <row r="277" spans="49:54" hidden="1">
      <c r="AW277" s="97">
        <v>42943</v>
      </c>
      <c r="AX277" s="96" t="s">
        <v>43</v>
      </c>
      <c r="AY277" s="96" t="s">
        <v>7</v>
      </c>
      <c r="AZ277" s="96" t="s">
        <v>286</v>
      </c>
      <c r="BA277" s="98">
        <v>511.2</v>
      </c>
      <c r="BB277" s="99"/>
    </row>
    <row r="278" spans="49:54" hidden="1">
      <c r="AW278" s="97">
        <v>42943</v>
      </c>
      <c r="AX278" s="96" t="s">
        <v>43</v>
      </c>
      <c r="AY278" s="96" t="s">
        <v>4</v>
      </c>
      <c r="AZ278" s="96" t="s">
        <v>30</v>
      </c>
      <c r="BA278" s="98">
        <v>1115.1999999999998</v>
      </c>
      <c r="BB278" s="99"/>
    </row>
    <row r="279" spans="49:54" hidden="1">
      <c r="AW279" s="97">
        <v>42943</v>
      </c>
      <c r="AX279" s="96" t="s">
        <v>43</v>
      </c>
      <c r="AY279" s="96" t="s">
        <v>5</v>
      </c>
      <c r="AZ279" s="96" t="s">
        <v>28</v>
      </c>
      <c r="BA279" s="98">
        <v>716.8</v>
      </c>
      <c r="BB279" s="99"/>
    </row>
    <row r="280" spans="49:54" hidden="1">
      <c r="AW280" s="97">
        <v>42944</v>
      </c>
      <c r="AX280" s="96" t="s">
        <v>41</v>
      </c>
      <c r="AY280" s="96" t="s">
        <v>11</v>
      </c>
      <c r="AZ280" s="96" t="s">
        <v>25</v>
      </c>
      <c r="BA280" s="98">
        <v>1315.2000000000003</v>
      </c>
      <c r="BB280" s="99"/>
    </row>
    <row r="281" spans="49:54" hidden="1">
      <c r="AW281" s="97">
        <v>42944</v>
      </c>
      <c r="AX281" s="96" t="s">
        <v>41</v>
      </c>
      <c r="AY281" s="96" t="s">
        <v>6</v>
      </c>
      <c r="AZ281" s="96" t="s">
        <v>36</v>
      </c>
      <c r="BA281" s="98">
        <v>800</v>
      </c>
      <c r="BB281" s="99"/>
    </row>
    <row r="282" spans="49:54" hidden="1">
      <c r="AW282" s="97">
        <v>42944</v>
      </c>
      <c r="AX282" s="96" t="s">
        <v>41</v>
      </c>
      <c r="AY282" s="96" t="s">
        <v>9</v>
      </c>
      <c r="AZ282" s="96" t="s">
        <v>149</v>
      </c>
      <c r="BA282" s="98">
        <v>984</v>
      </c>
      <c r="BB282" s="99"/>
    </row>
    <row r="283" spans="49:54" hidden="1">
      <c r="AW283" s="97">
        <v>42944</v>
      </c>
      <c r="AX283" s="96" t="s">
        <v>41</v>
      </c>
      <c r="AY283" s="96" t="s">
        <v>10</v>
      </c>
      <c r="AZ283" s="96" t="s">
        <v>150</v>
      </c>
      <c r="BA283" s="98">
        <v>684.44444444444446</v>
      </c>
      <c r="BB283" s="99" t="s">
        <v>288</v>
      </c>
    </row>
    <row r="284" spans="49:54" hidden="1">
      <c r="AW284" s="97">
        <v>42944</v>
      </c>
      <c r="AX284" s="96" t="s">
        <v>41</v>
      </c>
      <c r="AY284" s="96" t="s">
        <v>7</v>
      </c>
      <c r="AZ284" s="96" t="s">
        <v>206</v>
      </c>
      <c r="BA284" s="98">
        <v>10138.799999999999</v>
      </c>
      <c r="BB284" s="99" t="s">
        <v>289</v>
      </c>
    </row>
    <row r="285" spans="49:54" hidden="1">
      <c r="AW285" s="97">
        <v>42944</v>
      </c>
      <c r="AX285" s="96" t="s">
        <v>41</v>
      </c>
      <c r="AY285" s="96" t="s">
        <v>7</v>
      </c>
      <c r="AZ285" s="96" t="s">
        <v>205</v>
      </c>
      <c r="BA285" s="98">
        <v>127.8</v>
      </c>
      <c r="BB285" s="99"/>
    </row>
    <row r="286" spans="49:54" hidden="1">
      <c r="AW286" s="97">
        <v>42944</v>
      </c>
      <c r="AX286" s="96" t="s">
        <v>40</v>
      </c>
      <c r="AY286" s="96" t="s">
        <v>11</v>
      </c>
      <c r="AZ286" s="96" t="s">
        <v>25</v>
      </c>
      <c r="BA286" s="98">
        <v>1315.2000000000003</v>
      </c>
      <c r="BB286" s="99" t="s">
        <v>228</v>
      </c>
    </row>
    <row r="287" spans="49:54" hidden="1">
      <c r="AW287" s="97">
        <v>42944</v>
      </c>
      <c r="AX287" s="96" t="s">
        <v>40</v>
      </c>
      <c r="AY287" s="96" t="s">
        <v>6</v>
      </c>
      <c r="AZ287" s="96" t="s">
        <v>36</v>
      </c>
      <c r="BA287" s="98">
        <v>800</v>
      </c>
      <c r="BB287" s="99" t="s">
        <v>290</v>
      </c>
    </row>
    <row r="288" spans="49:54" hidden="1">
      <c r="AW288" s="97">
        <v>42944</v>
      </c>
      <c r="AX288" s="96" t="s">
        <v>40</v>
      </c>
      <c r="AY288" s="96" t="s">
        <v>9</v>
      </c>
      <c r="AZ288" s="96" t="s">
        <v>149</v>
      </c>
      <c r="BA288" s="98">
        <v>984</v>
      </c>
      <c r="BB288" s="99"/>
    </row>
    <row r="289" spans="49:54" hidden="1">
      <c r="AW289" s="97">
        <v>42944</v>
      </c>
      <c r="AX289" s="96" t="s">
        <v>40</v>
      </c>
      <c r="AY289" s="96" t="s">
        <v>10</v>
      </c>
      <c r="AZ289" s="96" t="s">
        <v>150</v>
      </c>
      <c r="BA289" s="98">
        <v>684.44444444444446</v>
      </c>
      <c r="BB289" s="99"/>
    </row>
    <row r="290" spans="49:54" hidden="1">
      <c r="AW290" s="97">
        <v>42944</v>
      </c>
      <c r="AX290" s="96" t="s">
        <v>40</v>
      </c>
      <c r="AY290" s="96" t="s">
        <v>7</v>
      </c>
      <c r="AZ290" s="96" t="s">
        <v>181</v>
      </c>
      <c r="BA290" s="98">
        <v>4345.2</v>
      </c>
      <c r="BB290" s="99" t="s">
        <v>291</v>
      </c>
    </row>
    <row r="291" spans="49:54" hidden="1">
      <c r="AW291" s="97">
        <v>42944</v>
      </c>
      <c r="AX291" s="96" t="s">
        <v>40</v>
      </c>
      <c r="AY291" s="96" t="s">
        <v>7</v>
      </c>
      <c r="AZ291" s="96" t="s">
        <v>292</v>
      </c>
      <c r="BA291" s="98">
        <v>127.8</v>
      </c>
      <c r="BB291" s="99"/>
    </row>
    <row r="292" spans="49:54" hidden="1">
      <c r="AW292" s="97">
        <v>42944</v>
      </c>
      <c r="AX292" s="96" t="s">
        <v>40</v>
      </c>
      <c r="AY292" s="96" t="s">
        <v>7</v>
      </c>
      <c r="AZ292" s="96" t="s">
        <v>206</v>
      </c>
      <c r="BA292" s="98">
        <v>5793.5999999999995</v>
      </c>
      <c r="BB292" s="99" t="s">
        <v>232</v>
      </c>
    </row>
    <row r="293" spans="49:54" hidden="1">
      <c r="AW293" s="97">
        <v>42945</v>
      </c>
      <c r="AX293" s="96" t="s">
        <v>43</v>
      </c>
      <c r="AY293" s="96" t="s">
        <v>6</v>
      </c>
      <c r="AZ293" s="96" t="s">
        <v>36</v>
      </c>
      <c r="BA293" s="98">
        <v>800</v>
      </c>
      <c r="BB293" s="99" t="s">
        <v>293</v>
      </c>
    </row>
    <row r="294" spans="49:54" hidden="1">
      <c r="AW294" s="97">
        <v>42945</v>
      </c>
      <c r="AX294" s="96" t="s">
        <v>41</v>
      </c>
      <c r="AY294" s="96" t="s">
        <v>6</v>
      </c>
      <c r="AZ294" s="96" t="s">
        <v>36</v>
      </c>
      <c r="BA294" s="98">
        <v>700</v>
      </c>
      <c r="BB294" s="99" t="s">
        <v>294</v>
      </c>
    </row>
    <row r="295" spans="49:54" hidden="1">
      <c r="AW295" s="97">
        <v>42945</v>
      </c>
      <c r="AX295" s="96" t="s">
        <v>43</v>
      </c>
      <c r="AY295" s="96" t="s">
        <v>9</v>
      </c>
      <c r="AZ295" s="96" t="s">
        <v>295</v>
      </c>
      <c r="BA295" s="98">
        <v>369</v>
      </c>
      <c r="BB295" s="99"/>
    </row>
    <row r="296" spans="49:54" hidden="1">
      <c r="AW296" s="97">
        <v>42945</v>
      </c>
      <c r="AX296" s="96" t="s">
        <v>43</v>
      </c>
      <c r="AY296" s="96" t="s">
        <v>10</v>
      </c>
      <c r="AZ296" s="96" t="s">
        <v>150</v>
      </c>
      <c r="BA296" s="98">
        <v>427.77777777777777</v>
      </c>
      <c r="BB296" s="99" t="s">
        <v>296</v>
      </c>
    </row>
    <row r="297" spans="49:54" hidden="1">
      <c r="AW297" s="97">
        <v>42945</v>
      </c>
      <c r="AX297" s="96" t="s">
        <v>43</v>
      </c>
      <c r="AY297" s="96" t="s">
        <v>7</v>
      </c>
      <c r="AZ297" s="96" t="s">
        <v>297</v>
      </c>
      <c r="BA297" s="98">
        <v>6517.7999999999993</v>
      </c>
      <c r="BB297" s="99" t="s">
        <v>171</v>
      </c>
    </row>
    <row r="298" spans="49:54" hidden="1">
      <c r="AW298" s="97">
        <v>42945</v>
      </c>
      <c r="AX298" s="96" t="s">
        <v>43</v>
      </c>
      <c r="AY298" s="96" t="s">
        <v>7</v>
      </c>
      <c r="AZ298" s="96" t="s">
        <v>298</v>
      </c>
      <c r="BA298" s="98">
        <v>102.24000000000001</v>
      </c>
      <c r="BB298" s="99"/>
    </row>
    <row r="299" spans="49:54" hidden="1">
      <c r="AW299" s="97">
        <v>42945</v>
      </c>
      <c r="AX299" s="96" t="s">
        <v>41</v>
      </c>
      <c r="AY299" s="96" t="s">
        <v>7</v>
      </c>
      <c r="AZ299" s="96" t="s">
        <v>234</v>
      </c>
      <c r="BA299" s="98">
        <v>6517.7999999999993</v>
      </c>
      <c r="BB299" s="99" t="s">
        <v>299</v>
      </c>
    </row>
    <row r="300" spans="49:54" hidden="1">
      <c r="AW300" s="97">
        <v>42945</v>
      </c>
      <c r="AX300" s="96" t="s">
        <v>43</v>
      </c>
      <c r="AY300" s="96" t="s">
        <v>7</v>
      </c>
      <c r="AZ300" s="96" t="s">
        <v>181</v>
      </c>
      <c r="BA300" s="98">
        <v>724.19999999999993</v>
      </c>
      <c r="BB300" s="99" t="s">
        <v>300</v>
      </c>
    </row>
    <row r="301" spans="49:54" hidden="1">
      <c r="AW301" s="97">
        <v>42945</v>
      </c>
      <c r="AX301" s="96" t="s">
        <v>43</v>
      </c>
      <c r="AY301" s="96" t="s">
        <v>7</v>
      </c>
      <c r="AZ301" s="96" t="s">
        <v>292</v>
      </c>
      <c r="BA301" s="98">
        <v>38.339999999999996</v>
      </c>
      <c r="BB301" s="99" t="s">
        <v>171</v>
      </c>
    </row>
    <row r="302" spans="49:54" hidden="1">
      <c r="AW302" s="97">
        <v>42945</v>
      </c>
      <c r="AX302" s="96" t="s">
        <v>43</v>
      </c>
      <c r="AY302" s="96" t="s">
        <v>9</v>
      </c>
      <c r="AZ302" s="96" t="s">
        <v>149</v>
      </c>
      <c r="BA302" s="98">
        <v>492</v>
      </c>
      <c r="BB302" s="99" t="s">
        <v>171</v>
      </c>
    </row>
    <row r="303" spans="49:54" hidden="1">
      <c r="AW303" s="97">
        <v>42944</v>
      </c>
      <c r="AX303" s="96" t="s">
        <v>43</v>
      </c>
      <c r="AY303" s="96" t="s">
        <v>11</v>
      </c>
      <c r="AZ303" s="96" t="s">
        <v>25</v>
      </c>
      <c r="BA303" s="98">
        <v>1315.2000000000003</v>
      </c>
      <c r="BB303" s="99" t="s">
        <v>301</v>
      </c>
    </row>
    <row r="304" spans="49:54" hidden="1">
      <c r="AW304" s="97">
        <v>42944</v>
      </c>
      <c r="AX304" s="96" t="s">
        <v>43</v>
      </c>
      <c r="AY304" s="96" t="s">
        <v>6</v>
      </c>
      <c r="AZ304" s="96" t="s">
        <v>36</v>
      </c>
      <c r="BA304" s="98">
        <v>800</v>
      </c>
      <c r="BB304" s="99"/>
    </row>
    <row r="305" spans="49:54" hidden="1">
      <c r="AW305" s="97">
        <v>42944</v>
      </c>
      <c r="AX305" s="96" t="s">
        <v>43</v>
      </c>
      <c r="AY305" s="96" t="s">
        <v>9</v>
      </c>
      <c r="AZ305" s="96" t="s">
        <v>149</v>
      </c>
      <c r="BA305" s="98">
        <v>984</v>
      </c>
      <c r="BB305" s="99" t="s">
        <v>302</v>
      </c>
    </row>
    <row r="306" spans="49:54" hidden="1">
      <c r="AW306" s="97">
        <v>42944</v>
      </c>
      <c r="AX306" s="96" t="s">
        <v>43</v>
      </c>
      <c r="AY306" s="96" t="s">
        <v>10</v>
      </c>
      <c r="AZ306" s="96" t="s">
        <v>150</v>
      </c>
      <c r="BA306" s="98">
        <v>684.44444444444446</v>
      </c>
      <c r="BB306" s="99" t="s">
        <v>129</v>
      </c>
    </row>
    <row r="307" spans="49:54" hidden="1">
      <c r="AW307" s="97">
        <v>42944</v>
      </c>
      <c r="AX307" s="96" t="s">
        <v>43</v>
      </c>
      <c r="AY307" s="96" t="s">
        <v>7</v>
      </c>
      <c r="AZ307" s="96" t="s">
        <v>303</v>
      </c>
      <c r="BA307" s="98">
        <v>7668</v>
      </c>
      <c r="BB307" s="99" t="s">
        <v>212</v>
      </c>
    </row>
    <row r="308" spans="49:54" hidden="1">
      <c r="AW308" s="97">
        <v>42944</v>
      </c>
      <c r="AX308" s="96" t="s">
        <v>43</v>
      </c>
      <c r="AY308" s="96" t="s">
        <v>4</v>
      </c>
      <c r="AZ308" s="96" t="s">
        <v>157</v>
      </c>
      <c r="BA308" s="98">
        <v>861</v>
      </c>
      <c r="BB308" s="99" t="s">
        <v>304</v>
      </c>
    </row>
    <row r="309" spans="49:54" hidden="1">
      <c r="AW309" s="97">
        <v>42944</v>
      </c>
      <c r="AX309" s="96" t="s">
        <v>43</v>
      </c>
      <c r="AY309" s="96" t="s">
        <v>5</v>
      </c>
      <c r="AZ309" s="96" t="s">
        <v>28</v>
      </c>
      <c r="BA309" s="98">
        <v>89.6</v>
      </c>
      <c r="BB309" s="99" t="s">
        <v>305</v>
      </c>
    </row>
    <row r="310" spans="49:54">
      <c r="AW310" s="97">
        <v>42947</v>
      </c>
      <c r="AX310" s="96" t="s">
        <v>43</v>
      </c>
      <c r="AY310" s="96" t="s">
        <v>13</v>
      </c>
      <c r="AZ310" s="96" t="s">
        <v>42</v>
      </c>
      <c r="BA310" s="98">
        <v>0</v>
      </c>
      <c r="BB310" s="99" t="s">
        <v>306</v>
      </c>
    </row>
    <row r="311" spans="49:54">
      <c r="AW311" s="97">
        <v>42947</v>
      </c>
      <c r="AX311" s="96" t="s">
        <v>43</v>
      </c>
      <c r="AY311" s="96" t="s">
        <v>12</v>
      </c>
      <c r="AZ311" s="96" t="s">
        <v>26</v>
      </c>
      <c r="BA311" s="98">
        <v>0</v>
      </c>
      <c r="BB311" s="99" t="s">
        <v>307</v>
      </c>
    </row>
    <row r="312" spans="49:54">
      <c r="AW312" s="97">
        <v>42947</v>
      </c>
      <c r="AX312" s="96" t="s">
        <v>43</v>
      </c>
      <c r="AY312" s="96" t="s">
        <v>11</v>
      </c>
      <c r="AZ312" s="96" t="s">
        <v>24</v>
      </c>
      <c r="BA312" s="98">
        <v>1315.2000000000003</v>
      </c>
      <c r="BB312" s="99"/>
    </row>
    <row r="313" spans="49:54">
      <c r="AW313" s="97">
        <v>42947</v>
      </c>
      <c r="AX313" s="96" t="s">
        <v>43</v>
      </c>
      <c r="AY313" s="96" t="s">
        <v>14</v>
      </c>
      <c r="AZ313" s="96" t="s">
        <v>26</v>
      </c>
      <c r="BA313" s="98">
        <v>0</v>
      </c>
      <c r="BB313" s="99" t="s">
        <v>308</v>
      </c>
    </row>
    <row r="314" spans="49:54">
      <c r="AW314" s="97">
        <v>42947</v>
      </c>
      <c r="AX314" s="96" t="s">
        <v>43</v>
      </c>
      <c r="AY314" s="96" t="s">
        <v>6</v>
      </c>
      <c r="AZ314" s="96" t="s">
        <v>36</v>
      </c>
      <c r="BA314" s="98">
        <v>1168</v>
      </c>
      <c r="BB314" s="99"/>
    </row>
    <row r="315" spans="49:54">
      <c r="AW315" s="97">
        <v>42947</v>
      </c>
      <c r="AX315" s="96" t="s">
        <v>43</v>
      </c>
      <c r="AY315" s="96" t="s">
        <v>10</v>
      </c>
      <c r="AZ315" s="96" t="s">
        <v>275</v>
      </c>
      <c r="BA315" s="98">
        <v>684.44444444444446</v>
      </c>
      <c r="BB315" s="237" t="s">
        <v>311</v>
      </c>
    </row>
    <row r="316" spans="49:54">
      <c r="AW316" s="97">
        <v>42947</v>
      </c>
      <c r="AX316" s="96" t="s">
        <v>43</v>
      </c>
      <c r="AY316" s="96" t="s">
        <v>7</v>
      </c>
      <c r="AZ316" s="96" t="s">
        <v>151</v>
      </c>
      <c r="BA316" s="98">
        <v>4320</v>
      </c>
      <c r="BB316" s="99" t="s">
        <v>310</v>
      </c>
    </row>
    <row r="317" spans="49:54">
      <c r="AW317" s="97">
        <v>42947</v>
      </c>
      <c r="AX317" s="96" t="s">
        <v>43</v>
      </c>
      <c r="AY317" s="96" t="s">
        <v>4</v>
      </c>
      <c r="AZ317" s="96" t="s">
        <v>309</v>
      </c>
      <c r="BA317" s="98">
        <v>0</v>
      </c>
      <c r="BB317" s="99" t="s">
        <v>306</v>
      </c>
    </row>
    <row r="318" spans="49:54">
      <c r="AW318" s="97">
        <v>42947</v>
      </c>
      <c r="AX318" s="96" t="s">
        <v>43</v>
      </c>
      <c r="AY318" s="96" t="s">
        <v>8</v>
      </c>
      <c r="AZ318" s="96" t="s">
        <v>182</v>
      </c>
      <c r="BA318" s="98">
        <v>0</v>
      </c>
      <c r="BB318" s="99" t="s">
        <v>306</v>
      </c>
    </row>
    <row r="319" spans="49:54">
      <c r="AW319" s="97">
        <v>42947</v>
      </c>
      <c r="AX319" s="96" t="s">
        <v>43</v>
      </c>
      <c r="AY319" s="96" t="s">
        <v>9</v>
      </c>
      <c r="AZ319" s="96" t="s">
        <v>203</v>
      </c>
      <c r="BA319" s="98">
        <v>0</v>
      </c>
      <c r="BB319" s="99" t="s">
        <v>307</v>
      </c>
    </row>
  </sheetData>
  <mergeCells count="3">
    <mergeCell ref="S3:V3"/>
    <mergeCell ref="W3:Y3"/>
    <mergeCell ref="AW2:BA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btPlaneado">
          <controlPr defaultSize="0" autoLine="0" r:id="rId5">
            <anchor moveWithCells="1">
              <from>
                <xdr:col>6</xdr:col>
                <xdr:colOff>1276350</xdr:colOff>
                <xdr:row>2</xdr:row>
                <xdr:rowOff>0</xdr:rowOff>
              </from>
              <to>
                <xdr:col>6</xdr:col>
                <xdr:colOff>2400300</xdr:colOff>
                <xdr:row>2</xdr:row>
                <xdr:rowOff>285750</xdr:rowOff>
              </to>
            </anchor>
          </controlPr>
        </control>
      </mc:Choice>
      <mc:Fallback>
        <control shapeId="4097" r:id="rId4" name="cbtPlaneado"/>
      </mc:Fallback>
    </mc:AlternateContent>
  </controls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Error de ingreso" error="En esta celda, sólo son válidos valores de fecha con el formato día/mes/año:_x000a__x000a_Ejemplo: 1 de marzo de 2017 ====&gt; 01/03/2017_x000a_">
          <x14:formula1>
            <xm:f>'https://unilever.sharepoint.com/Users/cesar.leon/Desktop/Archivos Entregables/[Transferencia de Datos (Archivo FINAL).xlsm]Datos Maestros'!#REF!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e">
    <pageSetUpPr fitToPage="1"/>
  </sheetPr>
  <dimension ref="A2:Q30"/>
  <sheetViews>
    <sheetView showGridLines="0" tabSelected="1" topLeftCell="A2" zoomScale="84" zoomScaleNormal="84" workbookViewId="0">
      <pane xSplit="4" topLeftCell="E1" activePane="topRight" state="frozen"/>
      <selection pane="topRight" activeCell="N7" sqref="N7"/>
    </sheetView>
  </sheetViews>
  <sheetFormatPr baseColWidth="10" defaultColWidth="11.42578125" defaultRowHeight="15" outlineLevelCol="1"/>
  <cols>
    <col min="1" max="1" width="15" customWidth="1"/>
    <col min="2" max="2" width="11.5703125" customWidth="1"/>
    <col min="3" max="4" width="6.7109375" hidden="1" customWidth="1"/>
    <col min="5" max="5" width="11.28515625" customWidth="1"/>
    <col min="6" max="6" width="6.5703125" customWidth="1"/>
    <col min="7" max="7" width="9.7109375" bestFit="1" customWidth="1"/>
    <col min="8" max="8" width="9" customWidth="1"/>
    <col min="9" max="9" width="12.7109375" customWidth="1"/>
    <col min="10" max="10" width="9.5703125" customWidth="1"/>
    <col min="11" max="11" width="9.7109375" customWidth="1"/>
    <col min="12" max="12" width="9.140625" bestFit="1" customWidth="1"/>
    <col min="13" max="13" width="14.140625" hidden="1" customWidth="1"/>
    <col min="14" max="14" width="16.140625" customWidth="1" outlineLevel="1"/>
    <col min="15" max="15" width="45.28515625" style="88" bestFit="1" customWidth="1"/>
  </cols>
  <sheetData>
    <row r="2" spans="1:17" ht="30">
      <c r="A2" s="78" t="s">
        <v>48</v>
      </c>
      <c r="B2" s="244">
        <v>42945</v>
      </c>
      <c r="C2" s="244"/>
      <c r="D2" s="244"/>
      <c r="E2" s="77"/>
      <c r="F2" s="93"/>
      <c r="G2" s="93"/>
      <c r="O2" s="226" t="s">
        <v>287</v>
      </c>
      <c r="P2" s="47"/>
      <c r="Q2" s="47"/>
    </row>
    <row r="3" spans="1:17" ht="26.25">
      <c r="A3" s="78" t="s">
        <v>88</v>
      </c>
      <c r="B3" s="245"/>
      <c r="C3" s="245"/>
      <c r="D3" s="245"/>
      <c r="E3" s="77"/>
      <c r="H3" s="184"/>
      <c r="I3" s="185"/>
    </row>
    <row r="4" spans="1:17">
      <c r="A4" s="78" t="s">
        <v>87</v>
      </c>
      <c r="B4" s="246" t="s">
        <v>41</v>
      </c>
      <c r="C4" s="246"/>
      <c r="D4" s="246"/>
      <c r="E4" s="77"/>
      <c r="F4" s="77"/>
      <c r="G4" s="77"/>
    </row>
    <row r="5" spans="1:17" ht="26.25" thickBot="1">
      <c r="I5" s="186"/>
      <c r="J5" s="52"/>
      <c r="K5" s="52"/>
      <c r="L5" s="186" t="s">
        <v>102</v>
      </c>
      <c r="O5"/>
    </row>
    <row r="6" spans="1:17" ht="39" thickBot="1">
      <c r="B6" s="76"/>
      <c r="C6" s="187" t="s">
        <v>86</v>
      </c>
      <c r="D6" s="188" t="s">
        <v>85</v>
      </c>
      <c r="E6" s="188" t="s">
        <v>84</v>
      </c>
      <c r="F6" s="188" t="str" vm="33">
        <f>CUBEMEMBER("ThisWorkbookDataModel","[Measures].[Total - Cajas]","Real")</f>
        <v>Real</v>
      </c>
      <c r="G6" s="188" t="s">
        <v>130</v>
      </c>
      <c r="H6" s="188" t="s">
        <v>83</v>
      </c>
      <c r="I6" s="188" t="str" vm="13">
        <f>CUBEMEMBER("ThisWorkbookDataModel","[Measures].[OEE]","OEE Real")</f>
        <v>OEE Real</v>
      </c>
      <c r="J6" s="188" t="str" vm="14">
        <f>CUBEMEMBER("ThisWorkbookDataModel","[Measures].[MP]")</f>
        <v>MP</v>
      </c>
      <c r="K6" s="188" t="str" vm="15">
        <f>CUBEMEMBER("ThisWorkbookDataModel","[Measures].[SP]")</f>
        <v>SP</v>
      </c>
      <c r="L6" s="188" t="str" vm="13">
        <f>CUBEMEMBER("ThisWorkbookDataModel","[Measures].[OEE]","OEE Mensual")</f>
        <v>OEE Mensual</v>
      </c>
      <c r="M6" s="188" t="s">
        <v>82</v>
      </c>
      <c r="N6" s="225" t="str" vm="34">
        <f>CUBEMEMBER("ThisWorkbookDataModel","[Measures].[Total - Dispersión de ingreso]","Sobra/Falta tiempo*")</f>
        <v>Sobra/Falta tiempo*</v>
      </c>
      <c r="O6" s="189" t="s">
        <v>73</v>
      </c>
    </row>
    <row r="7" spans="1:17">
      <c r="B7" s="75" t="s">
        <v>81</v>
      </c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9"/>
    </row>
    <row r="8" spans="1:17">
      <c r="B8" s="68" t="str" vm="4">
        <f>CUBEMEMBER("ThisWorkbookDataModel","[DimLineas].[Línea].&amp;[Vita 12]")</f>
        <v>Vita 12</v>
      </c>
      <c r="C8" s="67">
        <v>0</v>
      </c>
      <c r="D8" s="67">
        <v>0</v>
      </c>
      <c r="E8" s="69">
        <f>ROUNDUP(IF(ISBLANK($B$4),SUMIFS(DimRegistro[Cajas],DimRegistro[Línea],$B8,DimRegistro[Fecha],$B$2),SUMIFS(DimRegistro[Cajas],DimRegistro[Línea],$B8,DimRegistro[Fecha],$B$2,DimRegistro[Turno],$B$4)),0)</f>
        <v>0</v>
      </c>
      <c r="F8" s="66" t="e" vm="295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Cajas]"),CUBEMEMBER("ThisWorkbookDataModel","[DimFecha].[Calendario].[Año].[2017].&amp;[Q3].&amp;[julio].&amp;[30].&amp;[2017-07-29T00:00:00]"),CUBEMEMBER("ThisWorkbookDataModel","[DimLineas].[Línea].&amp;[Vita 12]"),CUBEMEMBER("ThisWorkbookDataModel","[DimTurnos].[Turno].&amp;[Turno B]"))</f>
        <v>#N/A</v>
      </c>
      <c r="G8" s="214">
        <f>IFERROR(F8-E8,0)</f>
        <v>0</v>
      </c>
      <c r="H8" s="65">
        <v>0.76</v>
      </c>
      <c r="I8" s="85" t="e" vm="346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Vita 12]"),CUBEMEMBER("ThisWorkbookDataModel","[DimTurnos].[Turno].&amp;[Turno B]"))</f>
        <v>#N/A</v>
      </c>
      <c r="J8" s="81" t="e" vm="345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Vita 12]"),CUBEMEMBER("ThisWorkbookDataModel","[DimTurnos].[Turno].&amp;[Turno B]"))</f>
        <v>#N/A</v>
      </c>
      <c r="K8" s="82" vm="347">
        <f>CUBEVALUE("ThisWorkbookDataModel",CUBEMEMBER("ThisWorkbookDataModel","[Measures].[SP]"),CUBEMEMBER("ThisWorkbookDataModel","[DimFecha].[Calendario].[Año].[2017].&amp;[Q3].&amp;[julio]"),CUBEMEMBER("ThisWorkbookDataModel","[DimLineas].[Línea].&amp;[Vita 12]"),CUBEMEMBER("ThisWorkbookDataModel","[DimTurnos].[Turno].&amp;[Turno B]"))</f>
        <v>0.91344956413449574</v>
      </c>
      <c r="L8" s="85" vm="47">
        <f>CUBEVALUE("ThisWorkbookDataModel",CUBEMEMBER("ThisWorkbookDataModel","[Measures].[OEE]"),CUBEMEMBER("ThisWorkbookDataModel","[DimFecha].[Calendario].[Año].[2017].&amp;[Q3].&amp;[julio]"),CUBEMEMBER("ThisWorkbookDataModel","[DimLineas].[Línea].&amp;[Vita 12]"),CUBEMEMBER("ThisWorkbookDataModel","[DimTurnos].[Turno].&amp;[Turno B]"))</f>
        <v>0.83735990037359898</v>
      </c>
      <c r="M8" s="64"/>
      <c r="N8" s="227" t="e" vm="344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ingreso]"),CUBEMEMBER("ThisWorkbookDataModel","[DimFecha].[Calendario].[Año].[2017].&amp;[Q3].&amp;[julio].&amp;[30].&amp;[2017-07-29T00:00:00]"),CUBEMEMBER("ThisWorkbookDataModel","[DimLineas].[Línea].&amp;[Vita 12]"),CUBEMEMBER("ThisWorkbookDataModel","[DimTurnos].[Turno].&amp;[Turno B]"))</f>
        <v>#N/A</v>
      </c>
      <c r="O8" s="94"/>
    </row>
    <row r="9" spans="1:17">
      <c r="B9" s="68" t="str" vm="5">
        <f>CUBEMEMBER("ThisWorkbookDataModel","[DimLineas].[Línea].&amp;[Vita 8 N]")</f>
        <v>Vita 8 N</v>
      </c>
      <c r="C9" s="67">
        <v>0</v>
      </c>
      <c r="D9" s="67">
        <v>0</v>
      </c>
      <c r="E9" s="69">
        <f>ROUNDUP(IF(ISBLANK($B$4),SUMIFS(DimRegistro[Cajas],DimRegistro[Línea],$B9,DimRegistro[Fecha],$B$2),SUMIFS(DimRegistro[Cajas],DimRegistro[Línea],$B9,DimRegistro[Fecha],$B$2,DimRegistro[Turno],$B$4)),0)</f>
        <v>0</v>
      </c>
      <c r="F9" s="73" t="e" vm="294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Cajas]"),CUBEMEMBER("ThisWorkbookDataModel","[DimFecha].[Calendario].[Año].[2017].&amp;[Q3].&amp;[julio].&amp;[30].&amp;[2017-07-29T00:00:00]"),CUBEMEMBER("ThisWorkbookDataModel","[DimLineas].[Línea].&amp;[Vita 8 N]"),CUBEMEMBER("ThisWorkbookDataModel","[DimTurnos].[Turno].&amp;[Turno B]"))</f>
        <v>#N/A</v>
      </c>
      <c r="G9" s="214">
        <f t="shared" ref="G9:G22" si="0">IFERROR(F9-E9,0)</f>
        <v>0</v>
      </c>
      <c r="H9" s="65">
        <v>0.73</v>
      </c>
      <c r="I9" s="85" t="e" vm="343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Vita 8 N]"),CUBEMEMBER("ThisWorkbookDataModel","[DimTurnos].[Turno].&amp;[Turno B]"))</f>
        <v>#N/A</v>
      </c>
      <c r="J9" s="81" t="e" vm="342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Vita 8 N]"),CUBEMEMBER("ThisWorkbookDataModel","[DimTurnos].[Turno].&amp;[Turno B]"))</f>
        <v>#N/A</v>
      </c>
      <c r="K9" s="82" t="e" vm="341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Vita 8 N]"),CUBEMEMBER("ThisWorkbookDataModel","[DimTurnos].[Turno].&amp;[Turno B]"))</f>
        <v>#N/A</v>
      </c>
      <c r="L9" s="85" vm="46">
        <f>CUBEVALUE("ThisWorkbookDataModel",CUBEMEMBER("ThisWorkbookDataModel","[Measures].[OEE]"),CUBEMEMBER("ThisWorkbookDataModel","[DimFecha].[Calendario].[Año].[2017].&amp;[Q3].&amp;[julio]"),CUBEMEMBER("ThisWorkbookDataModel","[DimLineas].[Línea].&amp;[Vita 8 N]"),CUBEMEMBER("ThisWorkbookDataModel","[DimTurnos].[Turno].&amp;[Turno B]"))</f>
        <v>0.94405006177742479</v>
      </c>
      <c r="M9" s="64"/>
      <c r="N9" s="228" t="e" vm="340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ingreso]"),CUBEMEMBER("ThisWorkbookDataModel","[DimFecha].[Calendario].[Año].[2017].&amp;[Q3].&amp;[julio].&amp;[30].&amp;[2017-07-29T00:00:00]"),CUBEMEMBER("ThisWorkbookDataModel","[DimLineas].[Línea].&amp;[Vita 8 N]"),CUBEMEMBER("ThisWorkbookDataModel","[DimTurnos].[Turno].&amp;[Turno B]"))</f>
        <v>#N/A</v>
      </c>
      <c r="O9" s="94"/>
    </row>
    <row r="10" spans="1:17">
      <c r="B10" s="68" t="str" vm="2">
        <f>CUBEMEMBER("ThisWorkbookDataModel","[DimLineas].[Línea].&amp;[Vita 8]")</f>
        <v>Vita 8</v>
      </c>
      <c r="C10" s="67"/>
      <c r="D10" s="67"/>
      <c r="E10" s="69">
        <f>ROUNDUP(IF(ISBLANK($B$4),SUMIFS(DimRegistro[Cajas],DimRegistro[Línea],$B10,DimRegistro[Fecha],$B$2),SUMIFS(DimRegistro[Cajas],DimRegistro[Línea],$B10,DimRegistro[Fecha],$B$2,DimRegistro[Turno],$B$4)),0)</f>
        <v>0</v>
      </c>
      <c r="F10" s="66" t="e" vm="293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Cajas]"),CUBEMEMBER("ThisWorkbookDataModel","[DimFecha].[Calendario].[Año].[2017].&amp;[Q3].&amp;[julio].&amp;[30].&amp;[2017-07-29T00:00:00]"),CUBEMEMBER("ThisWorkbookDataModel","[DimLineas].[Línea].&amp;[Vita 8]"),CUBEMEMBER("ThisWorkbookDataModel","[DimTurnos].[Turno].&amp;[Turno B]"))</f>
        <v>#N/A</v>
      </c>
      <c r="G10" s="214">
        <f t="shared" si="0"/>
        <v>0</v>
      </c>
      <c r="H10" s="65">
        <v>0.74</v>
      </c>
      <c r="I10" s="85" t="e" vm="339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Vita 8]"),CUBEMEMBER("ThisWorkbookDataModel","[DimTurnos].[Turno].&amp;[Turno B]"))</f>
        <v>#N/A</v>
      </c>
      <c r="J10" s="81" t="e" vm="338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Vita 8]"),CUBEMEMBER("ThisWorkbookDataModel","[DimTurnos].[Turno].&amp;[Turno B]"))</f>
        <v>#N/A</v>
      </c>
      <c r="K10" s="82" t="e" vm="337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Vita 8]"),CUBEMEMBER("ThisWorkbookDataModel","[DimTurnos].[Turno].&amp;[Turno B]"))</f>
        <v>#N/A</v>
      </c>
      <c r="L10" s="85" vm="45">
        <f>CUBEVALUE("ThisWorkbookDataModel",CUBEMEMBER("ThisWorkbookDataModel","[Measures].[OEE]"),CUBEMEMBER("ThisWorkbookDataModel","[DimFecha].[Calendario].[Año].[2017].&amp;[Q3].&amp;[julio]"),CUBEMEMBER("ThisWorkbookDataModel","[DimLineas].[Línea].&amp;[Vita 8]"),CUBEMEMBER("ThisWorkbookDataModel","[DimTurnos].[Turno].&amp;[Turno B]"))</f>
        <v>0.89296124828532231</v>
      </c>
      <c r="M10" s="64"/>
      <c r="N10" s="228" t="e" vm="336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ingreso]"),CUBEMEMBER("ThisWorkbookDataModel","[DimFecha].[Calendario].[Año].[2017].&amp;[Q3].&amp;[julio].&amp;[30].&amp;[2017-07-29T00:00:00]"),CUBEMEMBER("ThisWorkbookDataModel","[DimLineas].[Línea].&amp;[Vita 8]"),CUBEMEMBER("ThisWorkbookDataModel","[DimTurnos].[Turno].&amp;[Turno B]"))</f>
        <v>#N/A</v>
      </c>
      <c r="O10" s="94"/>
    </row>
    <row r="11" spans="1:17">
      <c r="B11" s="68" t="str" vm="3">
        <f>CUBEMEMBER("ThisWorkbookDataModel","[DimLineas].[Línea].&amp;[Vita 6]")</f>
        <v>Vita 6</v>
      </c>
      <c r="C11" s="67"/>
      <c r="D11" s="67">
        <v>0</v>
      </c>
      <c r="E11" s="69">
        <f>ROUNDUP(IF(ISBLANK($B$4),SUMIFS(DimRegistro[Cajas],DimRegistro[Línea],$B11,DimRegistro[Fecha],$B$2),SUMIFS(DimRegistro[Cajas],DimRegistro[Línea],$B11,DimRegistro[Fecha],$B$2,DimRegistro[Turno],$B$4)),0)</f>
        <v>0</v>
      </c>
      <c r="F11" s="66" t="e" vm="292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Cajas]"),CUBEMEMBER("ThisWorkbookDataModel","[DimFecha].[Calendario].[Año].[2017].&amp;[Q3].&amp;[julio].&amp;[30].&amp;[2017-07-29T00:00:00]"),CUBEMEMBER("ThisWorkbookDataModel","[DimLineas].[Línea].&amp;[Vita 6]"),CUBEMEMBER("ThisWorkbookDataModel","[DimTurnos].[Turno].&amp;[Turno B]"))</f>
        <v>#N/A</v>
      </c>
      <c r="G11" s="214">
        <f t="shared" si="0"/>
        <v>0</v>
      </c>
      <c r="H11" s="65">
        <v>0.76</v>
      </c>
      <c r="I11" s="85" t="e" vm="335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Vita 6]"),CUBEMEMBER("ThisWorkbookDataModel","[DimTurnos].[Turno].&amp;[Turno B]"))</f>
        <v>#N/A</v>
      </c>
      <c r="J11" s="81" t="e" vm="334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Vita 6]"),CUBEMEMBER("ThisWorkbookDataModel","[DimTurnos].[Turno].&amp;[Turno B]"))</f>
        <v>#N/A</v>
      </c>
      <c r="K11" s="82" t="e" vm="333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Vita 6]"),CUBEMEMBER("ThisWorkbookDataModel","[DimTurnos].[Turno].&amp;[Turno B]"))</f>
        <v>#N/A</v>
      </c>
      <c r="L11" s="85" vm="44">
        <f>CUBEVALUE("ThisWorkbookDataModel",CUBEMEMBER("ThisWorkbookDataModel","[Measures].[OEE]"),CUBEMEMBER("ThisWorkbookDataModel","[DimFecha].[Calendario].[Año].[2017].&amp;[Q3].&amp;[julio]"),CUBEMEMBER("ThisWorkbookDataModel","[DimLineas].[Línea].&amp;[Vita 6]"),CUBEMEMBER("ThisWorkbookDataModel","[DimTurnos].[Turno].&amp;[Turno B]"))</f>
        <v>1.1396018890085153</v>
      </c>
      <c r="M11" s="64"/>
      <c r="N11" s="228" t="e" vm="332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ingreso]"),CUBEMEMBER("ThisWorkbookDataModel","[DimFecha].[Calendario].[Año].[2017].&amp;[Q3].&amp;[julio].&amp;[30].&amp;[2017-07-29T00:00:00]"),CUBEMEMBER("ThisWorkbookDataModel","[DimLineas].[Línea].&amp;[Vita 6]"),CUBEMEMBER("ThisWorkbookDataModel","[DimTurnos].[Turno].&amp;[Turno B]"))</f>
        <v>#N/A</v>
      </c>
      <c r="O11" s="94"/>
    </row>
    <row r="12" spans="1:17">
      <c r="B12" s="68" t="str" vm="11">
        <f>CUBEMEMBER("ThisWorkbookDataModel","[DimLineas].[Línea].&amp;[Flexline]")</f>
        <v>Flexline</v>
      </c>
      <c r="C12" s="67"/>
      <c r="D12" s="67">
        <v>0</v>
      </c>
      <c r="E12" s="69">
        <f>ROUNDUP(IF(ISBLANK($B$4),SUMIFS(DimRegistro[Cajas],DimRegistro[Línea],$B12,DimRegistro[Fecha],$B$2),SUMIFS(DimRegistro[Cajas],DimRegistro[Línea],$B12,DimRegistro[Fecha],$B$2,DimRegistro[Turno],$B$4)),0)</f>
        <v>6518</v>
      </c>
      <c r="F12" s="73" t="e" vm="291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Flexline]"),CUBEMEMBER("ThisWorkbookDataModel","[DimTurnos].[Turno].&amp;[Turno B]"))</f>
        <v>#N/A</v>
      </c>
      <c r="G12" s="214">
        <f t="shared" si="0"/>
        <v>0</v>
      </c>
      <c r="H12" s="65">
        <v>0.69</v>
      </c>
      <c r="I12" s="85" t="e" vm="331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Flexline]"),CUBEMEMBER("ThisWorkbookDataModel","[DimTurnos].[Turno].&amp;[Turno B]"))</f>
        <v>#N/A</v>
      </c>
      <c r="J12" s="81" t="e" vm="330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Flexline]"),CUBEMEMBER("ThisWorkbookDataModel","[DimTurnos].[Turno].&amp;[Turno B]"))</f>
        <v>#N/A</v>
      </c>
      <c r="K12" s="82" t="e" vm="329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Flexline]"),CUBEMEMBER("ThisWorkbookDataModel","[DimTurnos].[Turno].&amp;[Turno B]"))</f>
        <v>#N/A</v>
      </c>
      <c r="L12" s="85" vm="43">
        <f>CUBEVALUE("ThisWorkbookDataModel",CUBEMEMBER("ThisWorkbookDataModel","[Measures].[OEE]"),CUBEMEMBER("ThisWorkbookDataModel","[DimFecha].[Calendario].[Año].[2017].&amp;[Q3].&amp;[julio]"),CUBEMEMBER("ThisWorkbookDataModel","[DimLineas].[Línea].&amp;[Flexline]"),CUBEMEMBER("ThisWorkbookDataModel","[DimTurnos].[Turno].&amp;[Turno B]"))</f>
        <v>0.7423986056644879</v>
      </c>
      <c r="M12" s="64"/>
      <c r="N12" s="227" t="e" vm="328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Flexline]"),CUBEMEMBER("ThisWorkbookDataModel","[DimTurnos].[Turno].&amp;[Turno B]"))</f>
        <v>#N/A</v>
      </c>
      <c r="O12" s="94" t="s">
        <v>320</v>
      </c>
    </row>
    <row r="13" spans="1:17">
      <c r="B13" s="68" t="str" vm="8">
        <f>CUBEMEMBER("ThisWorkbookDataModel","[DimLineas].[Línea].&amp;[Sanduchera]")</f>
        <v>Sanduchera</v>
      </c>
      <c r="C13" s="67"/>
      <c r="D13" s="67">
        <v>0</v>
      </c>
      <c r="E13" s="69">
        <f>ROUNDUP(IF(ISBLANK($B$4),SUMIFS(DimRegistro[Cajas],DimRegistro[Línea],$B13,DimRegistro[Fecha],$B$2),SUMIFS(DimRegistro[Cajas],DimRegistro[Línea],$B13,DimRegistro[Fecha],$B$2,DimRegistro[Turno],$B$4)),0)</f>
        <v>0</v>
      </c>
      <c r="F13" s="66" t="e" vm="290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Sanduchera]"),CUBEMEMBER("ThisWorkbookDataModel","[DimTurnos].[Turno].&amp;[Turno B]"))</f>
        <v>#N/A</v>
      </c>
      <c r="G13" s="214">
        <f t="shared" si="0"/>
        <v>0</v>
      </c>
      <c r="H13" s="65">
        <v>0.7</v>
      </c>
      <c r="I13" s="85" t="e" vm="327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Sanduchera]"),CUBEMEMBER("ThisWorkbookDataModel","[DimTurnos].[Turno].&amp;[Turno B]"))</f>
        <v>#N/A</v>
      </c>
      <c r="J13" s="81" t="e" vm="326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Sanduchera]"),CUBEMEMBER("ThisWorkbookDataModel","[DimTurnos].[Turno].&amp;[Turno B]"))</f>
        <v>#N/A</v>
      </c>
      <c r="K13" s="82" t="e" vm="325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Sanduchera]"),CUBEMEMBER("ThisWorkbookDataModel","[DimTurnos].[Turno].&amp;[Turno B]"))</f>
        <v>#N/A</v>
      </c>
      <c r="L13" s="85" vm="42">
        <f>CUBEVALUE("ThisWorkbookDataModel",CUBEMEMBER("ThisWorkbookDataModel","[Measures].[OEE]"),CUBEMEMBER("ThisWorkbookDataModel","[DimFecha].[Calendario].[Año].[2017].&amp;[Q3].&amp;[julio]"),CUBEMEMBER("ThisWorkbookDataModel","[DimLineas].[Línea].&amp;[Sanduchera]"),CUBEMEMBER("ThisWorkbookDataModel","[DimTurnos].[Turno].&amp;[Turno B]"))</f>
        <v>0.66400651465798044</v>
      </c>
      <c r="M13" s="64"/>
      <c r="N13" s="227" t="e" vm="324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Sanduchera]"),CUBEMEMBER("ThisWorkbookDataModel","[DimTurnos].[Turno].&amp;[Turno B]"))</f>
        <v>#N/A</v>
      </c>
      <c r="O13" s="94"/>
    </row>
    <row r="14" spans="1:17">
      <c r="B14" s="68" t="str" vm="7">
        <f>CUBEMEMBER("ThisWorkbookDataModel","[DimLineas].[Línea].&amp;[Polocup]")</f>
        <v>Polocup</v>
      </c>
      <c r="C14" s="67"/>
      <c r="D14" s="67"/>
      <c r="E14" s="69">
        <f>ROUNDUP(IF(ISBLANK($B$4),SUMIFS(DimRegistro[Cajas],DimRegistro[Línea],$B14,DimRegistro[Fecha],$B$2),SUMIFS(DimRegistro[Cajas],DimRegistro[Línea],$B14,DimRegistro[Fecha],$B$2,DimRegistro[Turno],$B$4)),0)</f>
        <v>0</v>
      </c>
      <c r="F14" s="73" t="e" vm="289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Polocup]"),CUBEMEMBER("ThisWorkbookDataModel","[DimTurnos].[Turno].&amp;[Turno B]"))</f>
        <v>#N/A</v>
      </c>
      <c r="G14" s="214">
        <f t="shared" si="0"/>
        <v>0</v>
      </c>
      <c r="H14" s="65">
        <v>0.7</v>
      </c>
      <c r="I14" s="85" t="e" vm="323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Polocup]"),CUBEMEMBER("ThisWorkbookDataModel","[DimTurnos].[Turno].&amp;[Turno B]"))</f>
        <v>#N/A</v>
      </c>
      <c r="J14" s="81" t="e" vm="322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Polocup]"),CUBEMEMBER("ThisWorkbookDataModel","[DimTurnos].[Turno].&amp;[Turno B]"))</f>
        <v>#N/A</v>
      </c>
      <c r="K14" s="82" t="e" vm="321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Polocup]"),CUBEMEMBER("ThisWorkbookDataModel","[DimTurnos].[Turno].&amp;[Turno B]"))</f>
        <v>#N/A</v>
      </c>
      <c r="L14" s="85" vm="41">
        <f>CUBEVALUE("ThisWorkbookDataModel",CUBEMEMBER("ThisWorkbookDataModel","[Measures].[OEE]"),CUBEMEMBER("ThisWorkbookDataModel","[DimFecha].[Calendario].[Año].[2017].&amp;[Q3].&amp;[julio]"),CUBEMEMBER("ThisWorkbookDataModel","[DimLineas].[Línea].&amp;[Polocup]"),CUBEMEMBER("ThisWorkbookDataModel","[DimTurnos].[Turno].&amp;[Turno B]"))</f>
        <v>0.57836751679448306</v>
      </c>
      <c r="M14" s="64"/>
      <c r="N14" s="227" t="e" vm="320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Polocup]"),CUBEMEMBER("ThisWorkbookDataModel","[DimTurnos].[Turno].&amp;[Turno B]"))</f>
        <v>#N/A</v>
      </c>
      <c r="O14" s="94"/>
    </row>
    <row r="15" spans="1:17">
      <c r="B15" s="68" t="str" vm="6">
        <f>CUBEMEMBER("ThisWorkbookDataModel","[DimLineas].[Línea].&amp;[Extrusora]")</f>
        <v>Extrusora</v>
      </c>
      <c r="C15" s="67"/>
      <c r="D15" s="67"/>
      <c r="E15" s="69">
        <f>ROUNDUP(IF(ISBLANK($B$4),SUMIFS(DimRegistro[Cajas],DimRegistro[Línea],$B15,DimRegistro[Fecha],$B$2),SUMIFS(DimRegistro[Cajas],DimRegistro[Línea],$B15,DimRegistro[Fecha],$B$2,DimRegistro[Turno],$B$4)),0)</f>
        <v>700</v>
      </c>
      <c r="F15" s="66" t="e" vm="288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Extrusora]"),CUBEMEMBER("ThisWorkbookDataModel","[DimTurnos].[Turno].&amp;[Turno B]"))</f>
        <v>#N/A</v>
      </c>
      <c r="G15" s="214">
        <f t="shared" si="0"/>
        <v>0</v>
      </c>
      <c r="H15" s="65">
        <v>0.72</v>
      </c>
      <c r="I15" s="85" t="e" vm="319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Extrusora]"),CUBEMEMBER("ThisWorkbookDataModel","[DimTurnos].[Turno].&amp;[Turno B]"))</f>
        <v>#N/A</v>
      </c>
      <c r="J15" s="81" t="e" vm="318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Extrusora]"),CUBEMEMBER("ThisWorkbookDataModel","[DimTurnos].[Turno].&amp;[Turno B]"))</f>
        <v>#N/A</v>
      </c>
      <c r="K15" s="82" t="e" vm="317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Extrusora]"),CUBEMEMBER("ThisWorkbookDataModel","[DimTurnos].[Turno].&amp;[Turno B]"))</f>
        <v>#N/A</v>
      </c>
      <c r="L15" s="85" vm="40">
        <f>CUBEVALUE("ThisWorkbookDataModel",CUBEMEMBER("ThisWorkbookDataModel","[Measures].[OEE]"),CUBEMEMBER("ThisWorkbookDataModel","[DimFecha].[Calendario].[Año].[2017].&amp;[Q3].&amp;[julio]"),CUBEMEMBER("ThisWorkbookDataModel","[DimLineas].[Línea].&amp;[Extrusora]"),CUBEMEMBER("ThisWorkbookDataModel","[DimTurnos].[Turno].&amp;[Turno B]"))</f>
        <v>0.84056344480073286</v>
      </c>
      <c r="M15" s="64"/>
      <c r="N15" s="227" t="e" vm="316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Extrusora]"),CUBEMEMBER("ThisWorkbookDataModel","[DimTurnos].[Turno].&amp;[Turno B]"))</f>
        <v>#N/A</v>
      </c>
      <c r="O15" s="94" t="s">
        <v>319</v>
      </c>
    </row>
    <row r="16" spans="1:17">
      <c r="B16" s="74" t="str" vm="16">
        <f>CUBEMEMBER("ThisWorkbookDataModel","[DimTecnologia].[Categoría].&amp;[Ice Cream]")</f>
        <v>Ice Cream</v>
      </c>
      <c r="C16" s="67">
        <f>SUM(C8:C15)</f>
        <v>0</v>
      </c>
      <c r="D16" s="67">
        <f>SUM(D8:D15)</f>
        <v>0</v>
      </c>
      <c r="E16" s="69">
        <f>SUM(E8:E15)</f>
        <v>7218</v>
      </c>
      <c r="F16" s="73" t="e">
        <f>SUM(F8:F15)</f>
        <v>#N/A</v>
      </c>
      <c r="G16" s="214">
        <f t="shared" si="0"/>
        <v>0</v>
      </c>
      <c r="H16" s="65">
        <v>0.7</v>
      </c>
      <c r="I16" s="85" vm="315">
        <f>CUBEVALUE("ThisWorkbookDataModel",CUBEMEMBER("ThisWorkbookDataModel","[Measures].[OEE]"),CUBEMEMBER("ThisWorkbookDataModel","[DimFecha].[Calendario].[Año].[2017].&amp;[Q3].&amp;[julio].&amp;[30].&amp;[2017-07-29T00:00:00]"),CUBEMEMBER("ThisWorkbookDataModel","[DimTecnologia].[Categoría].&amp;[Ice Cream]"),CUBEMEMBER("ThisWorkbookDataModel","[DimTurnos].[Turno].&amp;[Turno B]"))</f>
        <v>0.42724576954069299</v>
      </c>
      <c r="J16" s="81" vm="314">
        <f>CUBEVALUE("ThisWorkbookDataModel",CUBEMEMBER("ThisWorkbookDataModel","[Measures].[MP]"),CUBEMEMBER("ThisWorkbookDataModel","[DimFecha].[Calendario].[Año].[2017].&amp;[Q3].&amp;[julio].&amp;[30].&amp;[2017-07-29T00:00:00]"),CUBEMEMBER("ThisWorkbookDataModel","[DimTecnologia].[Categoría].&amp;[Ice Cream]"),CUBEMEMBER("ThisWorkbookDataModel","[DimTurnos].[Turno].&amp;[Turno B]"))</f>
        <v>0.53589246007681424</v>
      </c>
      <c r="K16" s="82" vm="313">
        <f>CUBEVALUE("ThisWorkbookDataModel",CUBEMEMBER("ThisWorkbookDataModel","[Measures].[SP]"),CUBEMEMBER("ThisWorkbookDataModel","[DimFecha].[Calendario].[Año].[2017].&amp;[Q3].&amp;[julio].&amp;[30].&amp;[2017-07-29T00:00:00]"),CUBEMEMBER("ThisWorkbookDataModel","[DimTecnologia].[Categoría].&amp;[Ice Cream]"),CUBEMEMBER("ThisWorkbookDataModel","[DimTurnos].[Turno].&amp;[Turno B]"))</f>
        <v>0.79726027397260268</v>
      </c>
      <c r="L16" s="85" vm="39">
        <f>CUBEVALUE("ThisWorkbookDataModel",CUBEMEMBER("ThisWorkbookDataModel","[Measures].[OEE]"),CUBEMEMBER("ThisWorkbookDataModel","[DimFecha].[Calendario].[Año].[2017].&amp;[Q3].&amp;[julio]"),CUBEMEMBER("ThisWorkbookDataModel","[DimTecnologia].[Categoría].&amp;[Ice Cream]"),CUBEMEMBER("ThisWorkbookDataModel","[DimTurnos].[Turno].&amp;[Turno B]"))</f>
        <v>0.8150817784663551</v>
      </c>
      <c r="M16" s="64"/>
      <c r="N16" s="228" vm="312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ingreso]"),CUBEMEMBER("ThisWorkbookDataModel","[DimFecha].[Calendario].[Año].[2017].&amp;[Q3].&amp;[julio].&amp;[30].&amp;[2017-07-29T00:00:00]"),CUBEMEMBER("ThisWorkbookDataModel","[DimTecnologia].[Categoría].&amp;[Ice Cream]"),CUBEMEMBER("ThisWorkbookDataModel","[DimTurnos].[Turno].&amp;[Turno B]"))</f>
        <v>-228.72352941176433</v>
      </c>
      <c r="O16" s="94"/>
    </row>
    <row r="17" spans="2:17">
      <c r="B17" s="72" t="s">
        <v>80</v>
      </c>
      <c r="C17" s="70"/>
      <c r="D17" s="70"/>
      <c r="E17" s="212"/>
      <c r="F17" s="216"/>
      <c r="G17" s="70"/>
      <c r="H17" s="70"/>
      <c r="I17" s="71"/>
      <c r="J17" s="71"/>
      <c r="K17" s="71"/>
      <c r="L17" s="71"/>
      <c r="M17" s="70"/>
      <c r="N17" s="70"/>
      <c r="O17" s="90"/>
    </row>
    <row r="18" spans="2:17">
      <c r="B18" s="68" t="str" vm="10">
        <f>CUBEMEMBER("ThisWorkbookDataModel","[DimLineas].[Línea].&amp;[Benhill]")</f>
        <v>Benhill</v>
      </c>
      <c r="C18" s="67"/>
      <c r="D18" s="67"/>
      <c r="E18" s="69">
        <f>ROUNDUP(IF(ISBLANK($B$4),SUMIFS(DimRegistro[Cajas],DimRegistro[Línea],$B18,DimRegistro[Fecha],$B$2),SUMIFS(DimRegistro[Cajas],DimRegistro[Línea],$B18,DimRegistro[Fecha],$B$2,DimRegistro[Turno],$B$4)),0)</f>
        <v>0</v>
      </c>
      <c r="F18" s="66" t="e" vm="287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Benhill]"),CUBEMEMBER("ThisWorkbookDataModel","[DimTurnos].[Turno].&amp;[Turno B]"))</f>
        <v>#N/A</v>
      </c>
      <c r="G18" s="214">
        <f t="shared" si="0"/>
        <v>0</v>
      </c>
      <c r="H18" s="65">
        <v>0.73</v>
      </c>
      <c r="I18" s="85" t="e" vm="311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Benhill]"),CUBEMEMBER("ThisWorkbookDataModel","[DimTurnos].[Turno].&amp;[Turno B]"))</f>
        <v>#N/A</v>
      </c>
      <c r="J18" s="81" t="e" vm="310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Benhill]"),CUBEMEMBER("ThisWorkbookDataModel","[DimTurnos].[Turno].&amp;[Turno B]"))</f>
        <v>#N/A</v>
      </c>
      <c r="K18" s="82" t="e" vm="309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Benhill]"),CUBEMEMBER("ThisWorkbookDataModel","[DimTurnos].[Turno].&amp;[Turno B]"))</f>
        <v>#N/A</v>
      </c>
      <c r="L18" s="85" vm="38">
        <f>CUBEVALUE("ThisWorkbookDataModel",CUBEMEMBER("ThisWorkbookDataModel","[Measures].[OEE]"),CUBEMEMBER("ThisWorkbookDataModel","[DimFecha].[Calendario].[Año].[2017].&amp;[Q3].&amp;[julio]"),CUBEMEMBER("ThisWorkbookDataModel","[DimLineas].[Línea].&amp;[Benhill]"),CUBEMEMBER("ThisWorkbookDataModel","[DimTurnos].[Turno].&amp;[Turno B]"))</f>
        <v>0.72005902525429777</v>
      </c>
      <c r="M18" s="64"/>
      <c r="N18" s="228" t="e" vm="308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Benhill]"),CUBEMEMBER("ThisWorkbookDataModel","[DimTurnos].[Turno].&amp;[Turno B]"))</f>
        <v>#N/A</v>
      </c>
      <c r="O18" s="94"/>
    </row>
    <row r="19" spans="2:17">
      <c r="B19" s="68" t="str" vm="9">
        <f>CUBEMEMBER("ThisWorkbookDataModel","[DimLineas].[Línea].&amp;[Emzo]")</f>
        <v>Emzo</v>
      </c>
      <c r="C19" s="67"/>
      <c r="D19" s="67"/>
      <c r="E19" s="69">
        <f>ROUNDUP(IF(ISBLANK($B$4),SUMIFS(DimRegistro[Cajas],DimRegistro[Línea],$B19,DimRegistro[Fecha],$B$2),SUMIFS(DimRegistro[Cajas],DimRegistro[Línea],$B19,DimRegistro[Fecha],$B$2,DimRegistro[Turno],$B$4)),0)</f>
        <v>0</v>
      </c>
      <c r="F19" s="66" t="e" vm="286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Emzo]"),CUBEMEMBER("ThisWorkbookDataModel","[DimTurnos].[Turno].&amp;[Turno B]"))</f>
        <v>#N/A</v>
      </c>
      <c r="G19" s="214">
        <f t="shared" si="0"/>
        <v>0</v>
      </c>
      <c r="H19" s="65">
        <v>0.77</v>
      </c>
      <c r="I19" s="85" t="e" vm="307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Emzo]"),CUBEMEMBER("ThisWorkbookDataModel","[DimTurnos].[Turno].&amp;[Turno B]"))</f>
        <v>#N/A</v>
      </c>
      <c r="J19" s="81" t="e" vm="306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Emzo]"),CUBEMEMBER("ThisWorkbookDataModel","[DimTurnos].[Turno].&amp;[Turno B]"))</f>
        <v>#N/A</v>
      </c>
      <c r="K19" s="82" t="e" vm="305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Emzo]"),CUBEMEMBER("ThisWorkbookDataModel","[DimTurnos].[Turno].&amp;[Turno B]"))</f>
        <v>#N/A</v>
      </c>
      <c r="L19" s="85" vm="37">
        <f>CUBEVALUE("ThisWorkbookDataModel",CUBEMEMBER("ThisWorkbookDataModel","[Measures].[OEE]"),CUBEMEMBER("ThisWorkbookDataModel","[DimFecha].[Calendario].[Año].[2017].&amp;[Q3].&amp;[julio]"),CUBEMEMBER("ThisWorkbookDataModel","[DimLineas].[Línea].&amp;[Emzo]"),CUBEMEMBER("ThisWorkbookDataModel","[DimTurnos].[Turno].&amp;[Turno B]"))</f>
        <v>0.95208998403830802</v>
      </c>
      <c r="M19" s="64"/>
      <c r="N19" s="228" t="e" vm="304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Emzo]"),CUBEMEMBER("ThisWorkbookDataModel","[DimTurnos].[Turno].&amp;[Turno B]"))</f>
        <v>#N/A</v>
      </c>
      <c r="O19" s="94"/>
    </row>
    <row r="20" spans="2:17">
      <c r="B20" s="68" t="str" vm="12">
        <f>CUBEMEMBER("ThisWorkbookDataModel","[DimLineas].[Línea].&amp;[Hutamaki]")</f>
        <v>Hutamaki</v>
      </c>
      <c r="C20" s="67"/>
      <c r="D20" s="67"/>
      <c r="E20" s="69">
        <f>ROUNDUP(IF(ISBLANK($B$4),SUMIFS(DimRegistro[Cajas],DimRegistro[Línea],$B20,DimRegistro[Fecha],$B$2),SUMIFS(DimRegistro[Cajas],DimRegistro[Línea],$B20,DimRegistro[Fecha],$B$2,DimRegistro[Turno],$B$4)),0)</f>
        <v>0</v>
      </c>
      <c r="F20" s="66" t="e" vm="285">
        <f>CUBEVALUE("ThisWorkbookDataModel",CUBEMEMBER("ThisWorkbookDataModel","[Measures].[Total - Cajas]"),CUBEMEMBER("ThisWorkbookDataModel","[DimFecha].[Calendario].[Año].[2017].&amp;[Q3].&amp;[julio].&amp;[30].&amp;[2017-07-29T00:00:00]"),CUBEMEMBER("ThisWorkbookDataModel","[DimLineas].[Línea].&amp;[Hutamaki]"),CUBEMEMBER("ThisWorkbookDataModel","[DimTurnos].[Turno].&amp;[Turno B]"))</f>
        <v>#N/A</v>
      </c>
      <c r="G20" s="214">
        <f t="shared" si="0"/>
        <v>0</v>
      </c>
      <c r="H20" s="65">
        <v>0.7</v>
      </c>
      <c r="I20" s="85" t="e" vm="303">
        <f>CUBEVALUE("ThisWorkbookDataModel",CUBEMEMBER("ThisWorkbookDataModel","[Measures].[OEE]"),CUBEMEMBER("ThisWorkbookDataModel","[DimFecha].[Calendario].[Año].[2017].&amp;[Q3].&amp;[julio].&amp;[30].&amp;[2017-07-29T00:00:00]"),CUBEMEMBER("ThisWorkbookDataModel","[DimLineas].[Línea].&amp;[Hutamaki]"),CUBEMEMBER("ThisWorkbookDataModel","[DimTurnos].[Turno].&amp;[Turno B]"))</f>
        <v>#N/A</v>
      </c>
      <c r="J20" s="81" t="e" vm="302">
        <f>CUBEVALUE("ThisWorkbookDataModel",CUBEMEMBER("ThisWorkbookDataModel","[Measures].[MP]"),CUBEMEMBER("ThisWorkbookDataModel","[DimFecha].[Calendario].[Año].[2017].&amp;[Q3].&amp;[julio].&amp;[30].&amp;[2017-07-29T00:00:00]"),CUBEMEMBER("ThisWorkbookDataModel","[DimLineas].[Línea].&amp;[Hutamaki]"),CUBEMEMBER("ThisWorkbookDataModel","[DimTurnos].[Turno].&amp;[Turno B]"))</f>
        <v>#N/A</v>
      </c>
      <c r="K20" s="82" t="e" vm="301">
        <f>CUBEVALUE("ThisWorkbookDataModel",CUBEMEMBER("ThisWorkbookDataModel","[Measures].[SP]"),CUBEMEMBER("ThisWorkbookDataModel","[DimFecha].[Calendario].[Año].[2017].&amp;[Q3].&amp;[julio].&amp;[30].&amp;[2017-07-29T00:00:00]"),CUBEMEMBER("ThisWorkbookDataModel","[DimLineas].[Línea].&amp;[Hutamaki]"),CUBEMEMBER("ThisWorkbookDataModel","[DimTurnos].[Turno].&amp;[Turno B]"))</f>
        <v>#N/A</v>
      </c>
      <c r="L20" s="85" vm="36">
        <f>CUBEVALUE("ThisWorkbookDataModel",CUBEMEMBER("ThisWorkbookDataModel","[Measures].[OEE]"),CUBEMEMBER("ThisWorkbookDataModel","[DimFecha].[Calendario].[Año].[2017].&amp;[Q3].&amp;[julio]"),CUBEMEMBER("ThisWorkbookDataModel","[DimLineas].[Línea].&amp;[Hutamaki]"),CUBEMEMBER("ThisWorkbookDataModel","[DimTurnos].[Turno].&amp;[Turno B]"))</f>
        <v>0.70737142445618817</v>
      </c>
      <c r="M20" s="64"/>
      <c r="N20" s="228" t="e" vm="300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Lineas].[Línea].&amp;[Hutamaki]"),CUBEMEMBER("ThisWorkbookDataModel","[DimTurnos].[Turno].&amp;[Turno B]"))</f>
        <v>#N/A</v>
      </c>
      <c r="O20" s="94"/>
    </row>
    <row r="21" spans="2:17" ht="15.75" thickBot="1">
      <c r="B21" s="63" t="str" vm="17">
        <f>CUBEMEMBER("ThisWorkbookDataModel","[DimTecnologia].[Categoría].&amp;[Spreads]")</f>
        <v>Spreads</v>
      </c>
      <c r="C21" s="62">
        <f>+SUM(C18:C20)</f>
        <v>0</v>
      </c>
      <c r="D21" s="62">
        <f>+SUM(D18:D20)</f>
        <v>0</v>
      </c>
      <c r="E21" s="61">
        <f>SUM(E18:E20)</f>
        <v>0</v>
      </c>
      <c r="F21" s="60" t="e">
        <f>SUM(F18:F20)</f>
        <v>#N/A</v>
      </c>
      <c r="G21" s="215">
        <f t="shared" si="0"/>
        <v>0</v>
      </c>
      <c r="H21" s="59">
        <v>0.73</v>
      </c>
      <c r="I21" s="86" vm="299">
        <f>CUBEVALUE("ThisWorkbookDataModel",CUBEMEMBER("ThisWorkbookDataModel","[Measures].[OEE]"),CUBEMEMBER("ThisWorkbookDataModel","[DimFecha].[Calendario].[Año].[2017].&amp;[Q3].&amp;[julio].&amp;[30].&amp;[2017-07-29T00:00:00]"),CUBEMEMBER("ThisWorkbookDataModel","[DimTecnologia].[Categoría].&amp;[Spreads]"),CUBEMEMBER("ThisWorkbookDataModel","[DimTurnos].[Turno].&amp;[Turno B]"))</f>
        <v>0</v>
      </c>
      <c r="J21" s="83" vm="298">
        <f>CUBEVALUE("ThisWorkbookDataModel",CUBEMEMBER("ThisWorkbookDataModel","[Measures].[MP]"),CUBEMEMBER("ThisWorkbookDataModel","[DimFecha].[Calendario].[Año].[2017].&amp;[Q3].&amp;[julio].&amp;[30].&amp;[2017-07-29T00:00:00]"),CUBEMEMBER("ThisWorkbookDataModel","[DimTecnologia].[Categoría].&amp;[Spreads]"),CUBEMEMBER("ThisWorkbookDataModel","[DimTurnos].[Turno].&amp;[Turno B]"))</f>
        <v>0</v>
      </c>
      <c r="K21" s="84" vm="297">
        <f>CUBEVALUE("ThisWorkbookDataModel",CUBEMEMBER("ThisWorkbookDataModel","[Measures].[SP]"),CUBEMEMBER("ThisWorkbookDataModel","[DimFecha].[Calendario].[Año].[2017].&amp;[Q3].&amp;[julio].&amp;[30].&amp;[2017-07-29T00:00:00]"),CUBEMEMBER("ThisWorkbookDataModel","[DimTecnologia].[Categoría].&amp;[Spreads]"),CUBEMEMBER("ThisWorkbookDataModel","[DimTurnos].[Turno].&amp;[Turno B]"))</f>
        <v>0</v>
      </c>
      <c r="L21" s="86" vm="35">
        <f>CUBEVALUE("ThisWorkbookDataModel",CUBEMEMBER("ThisWorkbookDataModel","[Measures].[OEE]"),CUBEMEMBER("ThisWorkbookDataModel","[DimFecha].[Calendario].[Año].[2017].&amp;[Q3].&amp;[julio]"),CUBEMEMBER("ThisWorkbookDataModel","[DimTecnologia].[Categoría].&amp;[Spreads]"),CUBEMEMBER("ThisWorkbookDataModel","[DimTurnos].[Turno].&amp;[Turno B]"))</f>
        <v>0.76331076845666646</v>
      </c>
      <c r="M21" s="58"/>
      <c r="N21" s="229" vm="296">
        <f>CUBEVALUE("ThisWorkbookDataModel",CUBEMEMBER("ThisWorkbookDataModel","[Measures].[Total - Dispersión de ingreso]"),CUBEMEMBER("ThisWorkbookDataModel","[DimFecha].[Calendario].[Año].[2017].&amp;[Q3].&amp;[julio].&amp;[30].&amp;[2017-07-29T00:00:00]"),CUBEMEMBER("ThisWorkbookDataModel","[DimTecnologia].[Categoría].&amp;[Spreads]"),CUBEMEMBER("ThisWorkbookDataModel","[DimTurnos].[Turno].&amp;[Turno B]"))</f>
        <v>0</v>
      </c>
      <c r="O21" s="95"/>
    </row>
    <row r="22" spans="2:17" ht="27" customHeight="1" thickBot="1">
      <c r="B22" s="250" t="s">
        <v>79</v>
      </c>
      <c r="C22" s="251"/>
      <c r="D22" s="252"/>
      <c r="E22" s="213">
        <f>+E16+E21</f>
        <v>7218</v>
      </c>
      <c r="F22" s="217" t="e">
        <f>+F21+F16</f>
        <v>#N/A</v>
      </c>
      <c r="G22" s="211">
        <f t="shared" si="0"/>
        <v>0</v>
      </c>
      <c r="H22" s="57"/>
      <c r="I22" s="54"/>
      <c r="J22" s="54"/>
      <c r="K22" s="54"/>
      <c r="L22" s="54"/>
      <c r="M22" s="53"/>
      <c r="N22" s="53"/>
      <c r="O22" s="91"/>
    </row>
    <row r="23" spans="2:17" ht="9" customHeight="1" thickBot="1">
      <c r="B23" s="247" t="s">
        <v>78</v>
      </c>
      <c r="C23" s="248"/>
      <c r="D23" s="249"/>
      <c r="E23" s="210" t="str">
        <f>IFERROR((F22/E22),"")</f>
        <v/>
      </c>
      <c r="F23" s="56"/>
      <c r="G23" s="56"/>
      <c r="H23" s="55"/>
      <c r="I23" s="54"/>
      <c r="J23" s="54"/>
      <c r="K23" s="54"/>
      <c r="L23" s="54"/>
      <c r="M23" s="53"/>
      <c r="N23" s="53"/>
      <c r="O23" s="91"/>
      <c r="P23" s="52"/>
      <c r="Q23" s="52"/>
    </row>
    <row r="24" spans="2:17">
      <c r="F24" s="52"/>
      <c r="G24" s="52"/>
      <c r="H24" s="52"/>
      <c r="I24" s="52"/>
      <c r="J24" s="52"/>
      <c r="K24" s="52"/>
      <c r="L24" s="52"/>
      <c r="M24" s="52"/>
      <c r="N24" s="52"/>
      <c r="O24" s="92"/>
      <c r="P24" s="52"/>
      <c r="Q24" s="52"/>
    </row>
    <row r="25" spans="2:17">
      <c r="F25" s="52"/>
      <c r="G25" s="52"/>
      <c r="H25" s="52"/>
      <c r="I25" s="52"/>
      <c r="J25" s="52"/>
      <c r="K25" s="52"/>
      <c r="L25" s="52"/>
      <c r="M25" s="52"/>
      <c r="N25" s="52"/>
      <c r="O25" s="92"/>
      <c r="P25" s="52"/>
      <c r="Q25" s="52"/>
    </row>
    <row r="26" spans="2:17">
      <c r="F26" s="52"/>
      <c r="G26" s="52"/>
      <c r="H26" s="52"/>
      <c r="I26" s="52"/>
      <c r="J26" s="52"/>
      <c r="K26" s="52"/>
      <c r="L26" s="52"/>
      <c r="M26" s="52"/>
      <c r="N26" s="52"/>
      <c r="O26" s="92"/>
      <c r="P26" s="52"/>
      <c r="Q26" s="52"/>
    </row>
    <row r="27" spans="2:17">
      <c r="F27" s="52"/>
      <c r="G27" s="52"/>
      <c r="H27" s="52"/>
      <c r="I27" s="52"/>
      <c r="J27" s="52"/>
      <c r="K27" s="52"/>
      <c r="L27" s="52"/>
      <c r="M27" s="52"/>
      <c r="N27" s="52"/>
      <c r="O27" s="92"/>
      <c r="P27" s="52"/>
      <c r="Q27" s="52"/>
    </row>
    <row r="28" spans="2:17">
      <c r="F28" s="52"/>
      <c r="G28" s="52"/>
      <c r="H28" s="52"/>
      <c r="I28" s="52"/>
      <c r="J28" s="52"/>
      <c r="K28" s="52"/>
      <c r="L28" s="52"/>
      <c r="M28" s="52"/>
      <c r="N28" s="52"/>
      <c r="O28" s="92"/>
      <c r="P28" s="52"/>
      <c r="Q28" s="52"/>
    </row>
    <row r="29" spans="2:17">
      <c r="F29" s="52"/>
      <c r="G29" s="52"/>
      <c r="H29" s="52"/>
      <c r="I29" s="52"/>
      <c r="J29" s="52"/>
      <c r="K29" s="52"/>
      <c r="L29" s="52"/>
      <c r="M29" s="52"/>
      <c r="N29" s="52"/>
      <c r="O29" s="92"/>
      <c r="P29" s="52"/>
      <c r="Q29" s="52"/>
    </row>
    <row r="30" spans="2:17">
      <c r="F30" s="52"/>
      <c r="G30" s="52"/>
      <c r="H30" s="52"/>
      <c r="I30" s="52"/>
      <c r="J30" s="52"/>
      <c r="K30" s="52"/>
      <c r="L30" s="52"/>
      <c r="M30" s="52"/>
      <c r="N30" s="52"/>
      <c r="O30" s="92"/>
      <c r="P30" s="52"/>
      <c r="Q30" s="52"/>
    </row>
  </sheetData>
  <mergeCells count="5">
    <mergeCell ref="B2:D2"/>
    <mergeCell ref="B3:D3"/>
    <mergeCell ref="B4:D4"/>
    <mergeCell ref="B23:D23"/>
    <mergeCell ref="B22:D22"/>
  </mergeCells>
  <conditionalFormatting sqref="C8:D16 C18:D21">
    <cfRule type="cellIs" dxfId="27" priority="25" operator="greaterThanOrEqual">
      <formula>1</formula>
    </cfRule>
    <cfRule type="cellIs" dxfId="26" priority="26" operator="equal">
      <formula>0</formula>
    </cfRule>
    <cfRule type="cellIs" dxfId="25" priority="27" operator="equal">
      <formula>""</formula>
    </cfRule>
  </conditionalFormatting>
  <conditionalFormatting sqref="F8:G16 F18:G21">
    <cfRule type="cellIs" dxfId="24" priority="22" operator="equal">
      <formula>""</formula>
    </cfRule>
  </conditionalFormatting>
  <conditionalFormatting sqref="F8:G16 F18:G22">
    <cfRule type="cellIs" dxfId="23" priority="23" operator="lessThan">
      <formula>0</formula>
    </cfRule>
    <cfRule type="cellIs" dxfId="22" priority="24" operator="greaterThanOrEqual">
      <formula>0</formula>
    </cfRule>
  </conditionalFormatting>
  <conditionalFormatting sqref="F22:G22">
    <cfRule type="cellIs" dxfId="21" priority="21" operator="equal">
      <formula>""</formula>
    </cfRule>
  </conditionalFormatting>
  <conditionalFormatting sqref="I8:I16">
    <cfRule type="cellIs" dxfId="20" priority="18" operator="equal">
      <formula>""</formula>
    </cfRule>
  </conditionalFormatting>
  <conditionalFormatting sqref="I8:I16">
    <cfRule type="cellIs" dxfId="19" priority="19" operator="lessThan">
      <formula>H8</formula>
    </cfRule>
    <cfRule type="cellIs" dxfId="18" priority="20" operator="greaterThanOrEqual">
      <formula>H8</formula>
    </cfRule>
  </conditionalFormatting>
  <conditionalFormatting sqref="I8:I16">
    <cfRule type="cellIs" dxfId="17" priority="17" operator="equal">
      <formula>"-"</formula>
    </cfRule>
  </conditionalFormatting>
  <conditionalFormatting sqref="I18:I21">
    <cfRule type="cellIs" dxfId="16" priority="14" operator="equal">
      <formula>""</formula>
    </cfRule>
  </conditionalFormatting>
  <conditionalFormatting sqref="I18:I21">
    <cfRule type="cellIs" dxfId="15" priority="15" operator="lessThan">
      <formula>H18</formula>
    </cfRule>
    <cfRule type="cellIs" dxfId="14" priority="16" operator="greaterThanOrEqual">
      <formula>H18</formula>
    </cfRule>
  </conditionalFormatting>
  <conditionalFormatting sqref="I18:I21">
    <cfRule type="cellIs" dxfId="13" priority="13" operator="equal">
      <formula>"-"</formula>
    </cfRule>
  </conditionalFormatting>
  <conditionalFormatting sqref="L8:L16">
    <cfRule type="cellIs" dxfId="12" priority="12" operator="equal">
      <formula>""</formula>
    </cfRule>
  </conditionalFormatting>
  <conditionalFormatting sqref="L8:L16">
    <cfRule type="cellIs" dxfId="11" priority="10" operator="lessThan">
      <formula>H8</formula>
    </cfRule>
    <cfRule type="cellIs" dxfId="10" priority="11" operator="greaterThanOrEqual">
      <formula>H8</formula>
    </cfRule>
  </conditionalFormatting>
  <conditionalFormatting sqref="L8:L16">
    <cfRule type="cellIs" dxfId="9" priority="9" operator="equal">
      <formula>"-"</formula>
    </cfRule>
  </conditionalFormatting>
  <conditionalFormatting sqref="L18:L21">
    <cfRule type="cellIs" dxfId="8" priority="8" operator="equal">
      <formula>""</formula>
    </cfRule>
  </conditionalFormatting>
  <conditionalFormatting sqref="L18:L21">
    <cfRule type="cellIs" dxfId="7" priority="6" operator="lessThan">
      <formula>H18</formula>
    </cfRule>
    <cfRule type="cellIs" dxfId="6" priority="7" operator="greaterThanOrEqual">
      <formula>H18</formula>
    </cfRule>
  </conditionalFormatting>
  <conditionalFormatting sqref="L18:L21">
    <cfRule type="cellIs" dxfId="5" priority="5" operator="equal">
      <formula>"-"</formula>
    </cfRule>
  </conditionalFormatting>
  <conditionalFormatting sqref="G22">
    <cfRule type="cellIs" dxfId="4" priority="4" operator="equal">
      <formula>""</formula>
    </cfRule>
  </conditionalFormatting>
  <conditionalFormatting sqref="N8:N16 N18:N21">
    <cfRule type="cellIs" dxfId="3" priority="1" operator="lessThan">
      <formula>-0.1</formula>
    </cfRule>
    <cfRule type="cellIs" dxfId="2" priority="2" operator="greaterThan">
      <formula>0.1</formula>
    </cfRule>
    <cfRule type="cellIs" dxfId="1" priority="3" operator="between">
      <formula>-0.1111</formula>
      <formula>0.1111</formula>
    </cfRule>
  </conditionalFormatting>
  <pageMargins left="0.70866141732283472" right="0.70866141732283472" top="0.74803149606299213" bottom="0.74803149606299213" header="0.31496062992125984" footer="0.31496062992125984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érdidas"/>
  <dimension ref="A1:W66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baseColWidth="10" defaultRowHeight="15" outlineLevelRow="1"/>
  <cols>
    <col min="1" max="1" width="41.42578125" customWidth="1"/>
    <col min="2" max="2" width="10.85546875" bestFit="1" customWidth="1"/>
    <col min="3" max="3" width="10" bestFit="1" customWidth="1"/>
    <col min="4" max="4" width="11" bestFit="1" customWidth="1"/>
    <col min="5" max="5" width="16.42578125" bestFit="1" customWidth="1"/>
    <col min="6" max="6" width="9.5703125" bestFit="1" customWidth="1"/>
    <col min="7" max="7" width="8.42578125" bestFit="1" customWidth="1"/>
    <col min="8" max="8" width="11.85546875" bestFit="1" customWidth="1"/>
    <col min="9" max="10" width="9.5703125" bestFit="1" customWidth="1"/>
    <col min="11" max="11" width="7.140625" style="52" customWidth="1"/>
    <col min="12" max="12" width="8.140625" bestFit="1" customWidth="1"/>
    <col min="13" max="13" width="9.28515625" bestFit="1" customWidth="1"/>
    <col min="14" max="14" width="10" bestFit="1" customWidth="1"/>
    <col min="15" max="15" width="11.5703125" bestFit="1" customWidth="1"/>
    <col min="16" max="16" width="6.28515625" style="52" customWidth="1"/>
    <col min="17" max="17" width="9.7109375" bestFit="1" customWidth="1"/>
    <col min="19" max="19" width="44.5703125" bestFit="1" customWidth="1"/>
    <col min="20" max="20" width="14" bestFit="1" customWidth="1"/>
    <col min="21" max="21" width="14.85546875" bestFit="1" customWidth="1"/>
    <col min="22" max="22" width="14" bestFit="1" customWidth="1"/>
    <col min="23" max="23" width="14.85546875" bestFit="1" customWidth="1"/>
  </cols>
  <sheetData>
    <row r="1" spans="1:22">
      <c r="A1" s="101"/>
      <c r="B1" s="37"/>
    </row>
    <row r="3" spans="1:22">
      <c r="B3" s="37" t="str" vm="32">
        <f>CUBEMEMBER("ThisWorkbookDataModel","[DimFecha].[Calendario].[Año].[2017].&amp;[Q3].&amp;[Julio].&amp;[30].&amp;[2017-07-26T00:00:00]")</f>
        <v>26/07/2017</v>
      </c>
    </row>
    <row r="4" spans="1:22">
      <c r="J4" s="183"/>
      <c r="O4" s="183"/>
      <c r="T4" t="s">
        <v>139</v>
      </c>
    </row>
    <row r="5" spans="1:22" ht="16.5" thickBot="1">
      <c r="A5" s="103"/>
      <c r="B5" s="104"/>
      <c r="C5" s="103"/>
      <c r="D5" s="103"/>
      <c r="E5" s="103"/>
      <c r="F5" s="103"/>
      <c r="G5" s="103"/>
      <c r="H5" s="103"/>
      <c r="I5" s="103"/>
      <c r="J5" s="103"/>
      <c r="K5" s="134"/>
      <c r="L5" s="103"/>
      <c r="M5" s="103"/>
      <c r="N5" s="103"/>
      <c r="O5" s="103"/>
    </row>
    <row r="6" spans="1:22" ht="15.75" thickBot="1">
      <c r="A6" t="s">
        <v>140</v>
      </c>
      <c r="B6" s="119" t="str" vm="2">
        <f>CUBEMEMBER("ThisWorkbookDataModel","[DimLineas].[Línea].&amp;[Vita 8]","Vitaline 8")</f>
        <v>Vitaline 8</v>
      </c>
      <c r="C6" s="120" t="str" vm="3">
        <f>CUBEMEMBER("ThisWorkbookDataModel","[DimLineas].[Línea].&amp;[Vita 6]","Vitaline 6")</f>
        <v>Vitaline 6</v>
      </c>
      <c r="D6" s="120" t="str" vm="4">
        <f>CUBEMEMBER("ThisWorkbookDataModel","[DimLineas].[Línea].&amp;[Vita 12]","Vitaline 12")</f>
        <v>Vitaline 12</v>
      </c>
      <c r="E6" s="120" t="str" vm="5">
        <f>CUBEMEMBER("ThisWorkbookDataModel","[DimLineas].[Línea].&amp;[Vita 8 N]","Vitaline 8 Nueva")</f>
        <v>Vitaline 8 Nueva</v>
      </c>
      <c r="F6" s="120" t="str" vm="6">
        <f>CUBEMEMBER("ThisWorkbookDataModel","[DimLineas].[Línea].&amp;[Extrusora]","Extrusora")</f>
        <v>Extrusora</v>
      </c>
      <c r="G6" s="120" t="str" vm="7">
        <f>CUBEMEMBER("ThisWorkbookDataModel","[DimLineas].[Línea].&amp;[Polocup]","Polocup")</f>
        <v>Polocup</v>
      </c>
      <c r="H6" s="120" t="str" vm="8">
        <f>CUBEMEMBER("ThisWorkbookDataModel","[DimLineas].[Línea].&amp;[Sanduchera]","Sanduchera")</f>
        <v>Sanduchera</v>
      </c>
      <c r="I6" s="121" t="str" vm="11">
        <f>CUBEMEMBER("ThisWorkbookDataModel","[DimLineas].[Línea].&amp;[Flexline]","Flexline")</f>
        <v>Flexline</v>
      </c>
      <c r="J6" s="122" t="str" vm="16">
        <f>CUBEMEMBER("ThisWorkbookDataModel","[DimTecnologia].[Categoría].&amp;[Ice Cream]","Helados")</f>
        <v>Helados</v>
      </c>
      <c r="K6" s="135"/>
      <c r="L6" s="119" t="str" vm="10">
        <f>CUBEMEMBER("ThisWorkbookDataModel","[DimLineas].[Línea].&amp;[Benhill]","Benhill")</f>
        <v>Benhill</v>
      </c>
      <c r="M6" s="120" t="str" vm="9">
        <f>CUBEMEMBER("ThisWorkbookDataModel","[DimLineas].[Línea].&amp;[Emzo]","Emzo")</f>
        <v>Emzo</v>
      </c>
      <c r="N6" s="121" t="str" vm="12">
        <f>CUBEMEMBER("ThisWorkbookDataModel","[DimLineas].[Línea].&amp;[Hutamaki]","Hutamaki")</f>
        <v>Hutamaki</v>
      </c>
      <c r="O6" s="122" t="str" vm="17">
        <f>CUBEMEMBER("ThisWorkbookDataModel","[DimTecnologia].[Categoría].&amp;[Spreads]","Margarinas")</f>
        <v>Margarinas</v>
      </c>
      <c r="P6" s="135"/>
      <c r="Q6" s="122" t="s">
        <v>96</v>
      </c>
      <c r="S6" s="100" t="str">
        <f>A6</f>
        <v>Porcentaje</v>
      </c>
      <c r="T6" s="218" t="s">
        <v>100</v>
      </c>
      <c r="U6" s="100" t="s">
        <v>101</v>
      </c>
      <c r="V6" s="100" t="s">
        <v>141</v>
      </c>
    </row>
    <row r="7" spans="1:22">
      <c r="A7" s="100" t="str" vm="13">
        <f>CUBEMEMBER("ThisWorkbookDataModel","[Measures].[OEE]","Overall Equipment Efficiency")</f>
        <v>Overall Equipment Efficiency</v>
      </c>
      <c r="B7" s="137" vm="222">
        <f t="shared" ref="B7:O9" si="0">CUBEVALUE("ThisWorkbookDataModel",$B$3,B$6,$A7)</f>
        <v>0</v>
      </c>
      <c r="C7" s="108" vm="52">
        <f t="shared" si="0"/>
        <v>0</v>
      </c>
      <c r="D7" s="108" vm="115">
        <f t="shared" si="0"/>
        <v>0.92893835616438358</v>
      </c>
      <c r="E7" s="108" vm="249">
        <f t="shared" si="0"/>
        <v>0</v>
      </c>
      <c r="F7" s="108" vm="55">
        <f t="shared" si="0"/>
        <v>0.49</v>
      </c>
      <c r="G7" s="108" vm="49">
        <f t="shared" si="0"/>
        <v>0.91859649122807019</v>
      </c>
      <c r="H7" s="108" vm="151">
        <f t="shared" si="0"/>
        <v>0.7568925619834711</v>
      </c>
      <c r="I7" s="109" vm="284">
        <f t="shared" si="0"/>
        <v>0.74959571457448959</v>
      </c>
      <c r="J7" s="110" vm="70">
        <f t="shared" si="0"/>
        <v>0.78017871573904218</v>
      </c>
      <c r="K7" s="124"/>
      <c r="L7" s="137" vm="65">
        <f t="shared" si="0"/>
        <v>0.70588235294117652</v>
      </c>
      <c r="M7" s="108" vm="258">
        <f t="shared" si="0"/>
        <v>0.96495582249578071</v>
      </c>
      <c r="N7" s="109" vm="113">
        <f t="shared" si="0"/>
        <v>0</v>
      </c>
      <c r="O7" s="110" vm="246">
        <f t="shared" si="0"/>
        <v>0.83537409406277274</v>
      </c>
      <c r="Q7" s="111" vm="66">
        <f>CUBEVALUE("ThisWorkbookDataModel",$B$3,$A7)</f>
        <v>0.79774920381887648</v>
      </c>
      <c r="S7" s="219" t="str" vm="13">
        <f t="shared" ref="S7:S9" si="1">A7</f>
        <v>Overall Equipment Efficiency</v>
      </c>
      <c r="T7" s="102" vm="70">
        <f t="shared" ref="T7:T9" si="2">J7</f>
        <v>0.78017871573904218</v>
      </c>
      <c r="U7" s="220" vm="246">
        <f>O7</f>
        <v>0.83537409406277274</v>
      </c>
      <c r="V7" s="220" vm="66">
        <f>Q7</f>
        <v>0.79774920381887648</v>
      </c>
    </row>
    <row r="8" spans="1:22">
      <c r="A8" s="100" t="str" vm="14">
        <f>CUBEMEMBER("ThisWorkbookDataModel","[Measures].[MP]","Manufacturing Performance")</f>
        <v>Manufacturing Performance</v>
      </c>
      <c r="B8" s="128" vm="267">
        <f t="shared" si="0"/>
        <v>0</v>
      </c>
      <c r="C8" s="102" vm="61">
        <f t="shared" si="0"/>
        <v>0</v>
      </c>
      <c r="D8" s="102" vm="68">
        <f t="shared" si="0"/>
        <v>0.92893835616438358</v>
      </c>
      <c r="E8" s="102" vm="84">
        <f t="shared" si="0"/>
        <v>0</v>
      </c>
      <c r="F8" s="102" vm="77">
        <f t="shared" si="0"/>
        <v>1.3611111111111114</v>
      </c>
      <c r="G8" s="102" vm="269">
        <f t="shared" si="0"/>
        <v>1.0084148148148149</v>
      </c>
      <c r="H8" s="102" vm="75">
        <f t="shared" si="0"/>
        <v>0.9250909090909093</v>
      </c>
      <c r="I8" s="105" vm="64">
        <f t="shared" si="0"/>
        <v>1.134333608638463</v>
      </c>
      <c r="J8" s="106" vm="51">
        <f t="shared" si="0"/>
        <v>0.92925073078268849</v>
      </c>
      <c r="K8" s="124"/>
      <c r="L8" s="128" vm="76">
        <f t="shared" si="0"/>
        <v>0.72346661084362573</v>
      </c>
      <c r="M8" s="102" vm="236">
        <f t="shared" si="0"/>
        <v>0.96495582249578071</v>
      </c>
      <c r="N8" s="105" vm="78">
        <f t="shared" si="0"/>
        <v>0</v>
      </c>
      <c r="O8" s="106" vm="73">
        <f t="shared" si="0"/>
        <v>0.84565471758323574</v>
      </c>
      <c r="Q8" s="112" vm="59">
        <f>CUBEVALUE("ThisWorkbookDataModel",$B$3,$A8)</f>
        <v>0.94932155254446293</v>
      </c>
      <c r="S8" s="219" t="str" vm="14">
        <f t="shared" si="1"/>
        <v>Manufacturing Performance</v>
      </c>
      <c r="T8" s="102" vm="51">
        <f t="shared" si="2"/>
        <v>0.92925073078268849</v>
      </c>
      <c r="U8" s="220" vm="73">
        <f t="shared" ref="U8:U9" si="3">O8</f>
        <v>0.84565471758323574</v>
      </c>
      <c r="V8" s="220" vm="59">
        <f t="shared" ref="V8:V9" si="4">Q8</f>
        <v>0.94932155254446293</v>
      </c>
    </row>
    <row r="9" spans="1:22" ht="15.75" thickBot="1">
      <c r="A9" s="100" t="str" vm="15">
        <f>CUBEMEMBER("ThisWorkbookDataModel","[Measures].[SP]","Shared Performance")</f>
        <v>Shared Performance</v>
      </c>
      <c r="B9" s="130" vm="138">
        <f t="shared" si="0"/>
        <v>0</v>
      </c>
      <c r="C9" s="131" vm="253">
        <f t="shared" si="0"/>
        <v>0</v>
      </c>
      <c r="D9" s="131" vm="72">
        <f t="shared" si="0"/>
        <v>1</v>
      </c>
      <c r="E9" s="131" vm="220">
        <f t="shared" si="0"/>
        <v>0</v>
      </c>
      <c r="F9" s="131" vm="56">
        <f t="shared" si="0"/>
        <v>0.35999999999999988</v>
      </c>
      <c r="G9" s="131" vm="94">
        <f t="shared" si="0"/>
        <v>0.91093117408906887</v>
      </c>
      <c r="H9" s="131" vm="260">
        <f t="shared" si="0"/>
        <v>0.81818181818181801</v>
      </c>
      <c r="I9" s="142" vm="74">
        <f t="shared" si="0"/>
        <v>0.66082474226804133</v>
      </c>
      <c r="J9" s="107" vm="158">
        <f t="shared" si="0"/>
        <v>0.83957826439578265</v>
      </c>
      <c r="K9" s="124"/>
      <c r="L9" s="130" vm="206">
        <f t="shared" si="0"/>
        <v>0.97569444444444442</v>
      </c>
      <c r="M9" s="131" vm="62">
        <f t="shared" si="0"/>
        <v>1</v>
      </c>
      <c r="N9" s="142" vm="184">
        <f t="shared" si="0"/>
        <v>0</v>
      </c>
      <c r="O9" s="107" vm="71">
        <f t="shared" si="0"/>
        <v>0.98784300104202849</v>
      </c>
      <c r="Q9" s="113" vm="60">
        <f>CUBEVALUE("ThisWorkbookDataModel",$B$3,$A9)</f>
        <v>0.84033613445378152</v>
      </c>
      <c r="S9" s="219" t="str" vm="15">
        <f t="shared" si="1"/>
        <v>Shared Performance</v>
      </c>
      <c r="T9" s="102" vm="158">
        <f t="shared" si="2"/>
        <v>0.83957826439578265</v>
      </c>
      <c r="U9" s="220" vm="71">
        <f t="shared" si="3"/>
        <v>0.98784300104202849</v>
      </c>
      <c r="V9" s="220" vm="60">
        <f t="shared" si="4"/>
        <v>0.84033613445378152</v>
      </c>
    </row>
    <row r="10" spans="1:22" s="52" customFormat="1">
      <c r="A10" s="144"/>
      <c r="B10" s="117"/>
      <c r="C10" s="117"/>
      <c r="D10" s="117"/>
      <c r="E10" s="117"/>
      <c r="F10" s="117"/>
      <c r="G10" s="117"/>
      <c r="H10" s="117"/>
      <c r="I10" s="117"/>
      <c r="J10" s="117"/>
      <c r="K10" s="124"/>
      <c r="L10" s="117"/>
      <c r="M10" s="117"/>
      <c r="N10" s="117"/>
      <c r="O10" s="117"/>
      <c r="Q10" s="117"/>
    </row>
    <row r="11" spans="1:22" s="141" customFormat="1" ht="15.75" thickBot="1">
      <c r="A11" s="144"/>
      <c r="B11" s="138"/>
      <c r="C11" s="138"/>
      <c r="D11" s="138"/>
      <c r="E11" s="138"/>
      <c r="F11" s="138"/>
      <c r="G11" s="138"/>
      <c r="H11" s="138"/>
      <c r="I11" s="138"/>
      <c r="J11" s="138"/>
      <c r="K11" s="136"/>
      <c r="L11" s="138"/>
      <c r="M11" s="138"/>
      <c r="N11" s="138"/>
      <c r="O11" s="156"/>
      <c r="P11" s="52"/>
    </row>
    <row r="12" spans="1:22" outlineLevel="1">
      <c r="A12" s="155" t="str" vm="1">
        <f>CUBEMEMBER("ThisWorkbookDataModel","[Measures].[Total - Minutos/Paradas]","Minutos de paros en línea")</f>
        <v>Minutos de paros en línea</v>
      </c>
      <c r="B12" s="153" vm="53">
        <f t="shared" ref="B12:J12" si="5">CUBEVALUE("ThisWorkbookDataModel",$B$3,$A12,B$6)</f>
        <v>1440</v>
      </c>
      <c r="C12" s="145" vm="50">
        <f t="shared" si="5"/>
        <v>1440</v>
      </c>
      <c r="D12" s="145" vm="69">
        <f t="shared" si="5"/>
        <v>178.99999999999994</v>
      </c>
      <c r="E12" s="145" vm="54">
        <f t="shared" si="5"/>
        <v>1440</v>
      </c>
      <c r="F12" s="145" vm="58">
        <f t="shared" si="5"/>
        <v>724.00000000000011</v>
      </c>
      <c r="G12" s="145" vm="48">
        <f t="shared" si="5"/>
        <v>1648.9999999999998</v>
      </c>
      <c r="H12" s="145" vm="63">
        <f t="shared" si="5"/>
        <v>295.00000000000011</v>
      </c>
      <c r="I12" s="145" vm="57">
        <f t="shared" si="5"/>
        <v>2272</v>
      </c>
      <c r="J12" s="146" vm="67">
        <f t="shared" si="5"/>
        <v>9019</v>
      </c>
      <c r="K12" s="118"/>
      <c r="L12" s="153" vm="217">
        <f>CUBEVALUE("ThisWorkbookDataModel",$B$3,$A12,L$6)</f>
        <v>428</v>
      </c>
      <c r="M12" s="145" vm="241">
        <f>CUBEVALUE("ThisWorkbookDataModel",$B$3,$A12,M$6)</f>
        <v>52.000000000000085</v>
      </c>
      <c r="N12" s="145" vm="81">
        <f>CUBEVALUE("ThisWorkbookDataModel",$B$3,$A12,N$6)</f>
        <v>1440</v>
      </c>
      <c r="O12" s="146">
        <f t="shared" ref="O12:O26" si="6">SUM(L12:N12)</f>
        <v>1920</v>
      </c>
      <c r="P12" s="118"/>
      <c r="Q12" s="157" vm="127">
        <f>CUBEVALUE("ThisWorkbookDataModel",$B$3,$A12)</f>
        <v>11359</v>
      </c>
    </row>
    <row r="13" spans="1:22" outlineLevel="1">
      <c r="A13" s="147" t="str" vm="18">
        <f>CUBEMEMBER("ThisWorkbookDataModel","[DimPerdidas].[Niveles].[Sub-Pérdida].&amp;[Mantenimiento Planeado]")</f>
        <v>Mantenimiento Planeado</v>
      </c>
      <c r="B13" s="139" t="str" vm="271">
        <f t="shared" ref="B13:J26" si="7">CUBEVALUE("ThisWorkbookDataModel",$B$3,$A$12,$A13,B$6)</f>
        <v/>
      </c>
      <c r="C13" s="123" t="str" vm="105">
        <f t="shared" si="7"/>
        <v/>
      </c>
      <c r="D13" s="123" t="str" vm="232">
        <f t="shared" si="7"/>
        <v/>
      </c>
      <c r="E13" s="123" t="str" vm="233">
        <f t="shared" si="7"/>
        <v/>
      </c>
      <c r="F13" s="123" t="str" vm="119">
        <f t="shared" si="7"/>
        <v/>
      </c>
      <c r="G13" s="123" t="str" vm="200">
        <f t="shared" si="7"/>
        <v/>
      </c>
      <c r="H13" s="123" t="str" vm="231">
        <f t="shared" si="7"/>
        <v/>
      </c>
      <c r="I13" s="123" t="str" vm="173">
        <f t="shared" si="7"/>
        <v/>
      </c>
      <c r="J13" s="140" t="str" vm="139">
        <f t="shared" si="7"/>
        <v/>
      </c>
      <c r="K13" s="118"/>
      <c r="L13" s="139" t="str" vm="88">
        <f t="shared" ref="L13:N26" si="8">CUBEVALUE("ThisWorkbookDataModel",$B$3,$A$12,$A13,L$6)</f>
        <v/>
      </c>
      <c r="M13" s="123" t="str" vm="116">
        <f t="shared" si="8"/>
        <v/>
      </c>
      <c r="N13" s="123" t="str" vm="281">
        <f t="shared" si="8"/>
        <v/>
      </c>
      <c r="O13" s="140">
        <f t="shared" si="6"/>
        <v>0</v>
      </c>
      <c r="P13" s="118"/>
      <c r="Q13" s="158" t="str" vm="243">
        <f t="shared" ref="Q13:Q26" si="9">CUBEVALUE("ThisWorkbookDataModel",$B$3,$A$12,$A13)</f>
        <v/>
      </c>
    </row>
    <row r="14" spans="1:22" outlineLevel="1">
      <c r="A14" s="148" t="str" vm="19">
        <f>CUBEMEMBER("ThisWorkbookDataModel","[DimPerdidas].[Niveles].[Sub-Pérdida].&amp;[Breaks]")</f>
        <v>Breaks</v>
      </c>
      <c r="B14" s="139" t="str" vm="107">
        <f t="shared" si="7"/>
        <v/>
      </c>
      <c r="C14" s="123" t="str" vm="86">
        <f t="shared" si="7"/>
        <v/>
      </c>
      <c r="D14" s="123" t="str" vm="133">
        <f t="shared" si="7"/>
        <v/>
      </c>
      <c r="E14" s="123" t="str" vm="97">
        <f t="shared" si="7"/>
        <v/>
      </c>
      <c r="F14" s="123" vm="183">
        <f t="shared" si="7"/>
        <v>30.000000000000099</v>
      </c>
      <c r="G14" s="123" vm="264">
        <f t="shared" si="7"/>
        <v>59.999999999999901</v>
      </c>
      <c r="H14" s="123" t="str" vm="112">
        <f t="shared" si="7"/>
        <v/>
      </c>
      <c r="I14" s="123" vm="122">
        <f t="shared" si="7"/>
        <v>30</v>
      </c>
      <c r="J14" s="140" vm="172">
        <f t="shared" si="7"/>
        <v>120</v>
      </c>
      <c r="K14" s="118"/>
      <c r="L14" s="139" vm="262">
        <f t="shared" si="8"/>
        <v>35</v>
      </c>
      <c r="M14" s="123" t="str" vm="90">
        <f t="shared" si="8"/>
        <v/>
      </c>
      <c r="N14" s="123" t="str" vm="205">
        <f t="shared" si="8"/>
        <v/>
      </c>
      <c r="O14" s="140">
        <f t="shared" si="6"/>
        <v>35</v>
      </c>
      <c r="P14" s="118"/>
      <c r="Q14" s="158" vm="239">
        <f t="shared" si="9"/>
        <v>155</v>
      </c>
    </row>
    <row r="15" spans="1:22" outlineLevel="1">
      <c r="A15" s="148" t="str" vm="20">
        <f>CUBEMEMBER("ThisWorkbookDataModel","[DimPerdidas].[Niveles].[Sub-Pérdida].&amp;[Limpieza y Sanitización]")</f>
        <v>Limpieza y Sanitización</v>
      </c>
      <c r="B15" s="139" t="str" vm="91">
        <f t="shared" si="7"/>
        <v/>
      </c>
      <c r="C15" s="123" t="str" vm="248">
        <f t="shared" si="7"/>
        <v/>
      </c>
      <c r="D15" s="123" t="str" vm="266">
        <f t="shared" si="7"/>
        <v/>
      </c>
      <c r="E15" s="123" t="str" vm="146">
        <f t="shared" si="7"/>
        <v/>
      </c>
      <c r="F15" s="123" t="str" vm="207">
        <f t="shared" si="7"/>
        <v/>
      </c>
      <c r="G15" s="123" t="str" vm="126">
        <f t="shared" si="7"/>
        <v/>
      </c>
      <c r="H15" s="123" vm="195">
        <f t="shared" si="7"/>
        <v>130</v>
      </c>
      <c r="I15" s="123" t="str" vm="252">
        <f t="shared" si="7"/>
        <v/>
      </c>
      <c r="J15" s="140" vm="209">
        <f t="shared" si="7"/>
        <v>130</v>
      </c>
      <c r="K15" s="118"/>
      <c r="L15" s="139" t="str" vm="104">
        <f t="shared" si="8"/>
        <v/>
      </c>
      <c r="M15" s="123" t="str" vm="168">
        <f t="shared" si="8"/>
        <v/>
      </c>
      <c r="N15" s="123" t="str" vm="114">
        <f t="shared" si="8"/>
        <v/>
      </c>
      <c r="O15" s="140">
        <f t="shared" si="6"/>
        <v>0</v>
      </c>
      <c r="P15" s="118"/>
      <c r="Q15" s="158" vm="201">
        <f t="shared" si="9"/>
        <v>130</v>
      </c>
    </row>
    <row r="16" spans="1:22" outlineLevel="1">
      <c r="A16" s="148" t="str" vm="21">
        <f>CUBEMEMBER("ThisWorkbookDataModel","[DimPerdidas].[Niveles].[Sub-Pérdida].&amp;[Change Over]")</f>
        <v>Change Over</v>
      </c>
      <c r="B16" s="139" t="str" vm="190">
        <f t="shared" si="7"/>
        <v/>
      </c>
      <c r="C16" s="123" t="str" vm="251">
        <f t="shared" si="7"/>
        <v/>
      </c>
      <c r="D16" s="123" t="str" vm="80">
        <f t="shared" si="7"/>
        <v/>
      </c>
      <c r="E16" s="123" t="str" vm="250">
        <f t="shared" si="7"/>
        <v/>
      </c>
      <c r="F16" s="123" t="str" vm="273">
        <f t="shared" si="7"/>
        <v/>
      </c>
      <c r="G16" s="123" t="str" vm="196">
        <f t="shared" si="7"/>
        <v/>
      </c>
      <c r="H16" s="123" vm="213">
        <f t="shared" si="7"/>
        <v>120.0000000000002</v>
      </c>
      <c r="I16" s="123" vm="261">
        <f t="shared" si="7"/>
        <v>298.99999999999989</v>
      </c>
      <c r="J16" s="140" vm="242">
        <f t="shared" si="7"/>
        <v>419.00000000000011</v>
      </c>
      <c r="K16" s="118"/>
      <c r="L16" s="139" t="str" vm="125">
        <f t="shared" si="8"/>
        <v/>
      </c>
      <c r="M16" s="123" t="str" vm="228">
        <f t="shared" si="8"/>
        <v/>
      </c>
      <c r="N16" s="123" t="str" vm="215">
        <f t="shared" si="8"/>
        <v/>
      </c>
      <c r="O16" s="140">
        <f t="shared" si="6"/>
        <v>0</v>
      </c>
      <c r="P16" s="118"/>
      <c r="Q16" s="158" vm="275">
        <f t="shared" si="9"/>
        <v>419.00000000000011</v>
      </c>
    </row>
    <row r="17" spans="1:17" outlineLevel="1">
      <c r="A17" s="148" t="str" vm="22">
        <f>CUBEMEMBER("ThisWorkbookDataModel","[DimPerdidas].[Niveles].[Sub-Pérdida].&amp;[Preparación y Cierre de Línea]")</f>
        <v>Preparación y Cierre de Línea</v>
      </c>
      <c r="B17" s="139" t="str" vm="247">
        <f t="shared" si="7"/>
        <v/>
      </c>
      <c r="C17" s="123" t="str" vm="134">
        <f t="shared" si="7"/>
        <v/>
      </c>
      <c r="D17" s="123" t="str" vm="148">
        <f t="shared" si="7"/>
        <v/>
      </c>
      <c r="E17" s="123" t="str" vm="171">
        <f t="shared" si="7"/>
        <v/>
      </c>
      <c r="F17" s="123" vm="187">
        <f t="shared" si="7"/>
        <v>690</v>
      </c>
      <c r="G17" s="123" vm="212">
        <f t="shared" si="7"/>
        <v>49.999999999999986</v>
      </c>
      <c r="H17" s="123" t="str" vm="197">
        <f t="shared" si="7"/>
        <v/>
      </c>
      <c r="I17" s="123" t="str" vm="226">
        <f t="shared" si="7"/>
        <v/>
      </c>
      <c r="J17" s="140" vm="100">
        <f t="shared" si="7"/>
        <v>320</v>
      </c>
      <c r="K17" s="118"/>
      <c r="L17" s="139" t="str" vm="102">
        <f t="shared" si="8"/>
        <v/>
      </c>
      <c r="M17" s="123" t="str" vm="244">
        <f t="shared" si="8"/>
        <v/>
      </c>
      <c r="N17" s="123" t="str" vm="283">
        <f t="shared" si="8"/>
        <v/>
      </c>
      <c r="O17" s="140">
        <f t="shared" si="6"/>
        <v>0</v>
      </c>
      <c r="P17" s="118"/>
      <c r="Q17" s="158" vm="117">
        <f t="shared" si="9"/>
        <v>740</v>
      </c>
    </row>
    <row r="18" spans="1:17" outlineLevel="1">
      <c r="A18" s="148" t="str" vm="23">
        <f>CUBEMEMBER("ThisWorkbookDataModel","[DimPerdidas].[Niveles].[Sub-Pérdida].&amp;[Falla de Equipos]","Falla de Equipos (Breakdown)")</f>
        <v>Falla de Equipos (Breakdown)</v>
      </c>
      <c r="B18" s="139" t="str" vm="165">
        <f t="shared" si="7"/>
        <v/>
      </c>
      <c r="C18" s="123" t="str" vm="230">
        <f t="shared" si="7"/>
        <v/>
      </c>
      <c r="D18" s="123" vm="98">
        <f t="shared" si="7"/>
        <v>50</v>
      </c>
      <c r="E18" s="123" t="str" vm="280">
        <f t="shared" si="7"/>
        <v/>
      </c>
      <c r="F18" s="123" t="str" vm="179">
        <f t="shared" si="7"/>
        <v/>
      </c>
      <c r="G18" s="123" t="str" vm="124">
        <f t="shared" si="7"/>
        <v/>
      </c>
      <c r="H18" s="123" t="str" vm="156">
        <f t="shared" si="7"/>
        <v/>
      </c>
      <c r="I18" s="123" vm="211">
        <f t="shared" si="7"/>
        <v>9.9999999999999591</v>
      </c>
      <c r="J18" s="140" vm="180">
        <f t="shared" si="7"/>
        <v>59.999999999999957</v>
      </c>
      <c r="K18" s="118"/>
      <c r="L18" s="139" vm="194">
        <f t="shared" si="8"/>
        <v>264</v>
      </c>
      <c r="M18" s="123" t="str" vm="218">
        <f t="shared" si="8"/>
        <v/>
      </c>
      <c r="N18" s="123" t="str" vm="185">
        <f t="shared" si="8"/>
        <v/>
      </c>
      <c r="O18" s="140">
        <f t="shared" si="6"/>
        <v>264</v>
      </c>
      <c r="P18" s="118"/>
      <c r="Q18" s="158" vm="82">
        <f t="shared" si="9"/>
        <v>323.99999999999994</v>
      </c>
    </row>
    <row r="19" spans="1:17" outlineLevel="1">
      <c r="A19" s="148" t="str" vm="24">
        <f>CUBEMEMBER("ThisWorkbookDataModel","[DimPerdidas].[Niveles].[Sub-Pérdida].&amp;[Falla en Área de Procesos]")</f>
        <v>Falla en área de procesos</v>
      </c>
      <c r="B19" s="139" t="str" vm="216">
        <f t="shared" si="7"/>
        <v/>
      </c>
      <c r="C19" s="123" t="str" vm="108">
        <f t="shared" si="7"/>
        <v/>
      </c>
      <c r="D19" s="123" t="str" vm="111">
        <f t="shared" si="7"/>
        <v/>
      </c>
      <c r="E19" s="123" t="str" vm="257">
        <f t="shared" si="7"/>
        <v/>
      </c>
      <c r="F19" s="123" t="str" vm="159">
        <f t="shared" si="7"/>
        <v/>
      </c>
      <c r="G19" s="123" t="str" vm="223">
        <f t="shared" si="7"/>
        <v/>
      </c>
      <c r="H19" s="123" t="str" vm="145">
        <f t="shared" si="7"/>
        <v/>
      </c>
      <c r="I19" s="123" t="str" vm="186">
        <f t="shared" si="7"/>
        <v/>
      </c>
      <c r="J19" s="140" t="str" vm="202">
        <f t="shared" si="7"/>
        <v/>
      </c>
      <c r="K19" s="118"/>
      <c r="L19" s="139" t="str" vm="282">
        <f t="shared" si="8"/>
        <v/>
      </c>
      <c r="M19" s="123" t="str" vm="118">
        <f t="shared" si="8"/>
        <v/>
      </c>
      <c r="N19" s="123" t="str" vm="93">
        <f t="shared" si="8"/>
        <v/>
      </c>
      <c r="O19" s="140">
        <f t="shared" si="6"/>
        <v>0</v>
      </c>
      <c r="P19" s="118"/>
      <c r="Q19" s="158" t="str" vm="96">
        <f t="shared" si="9"/>
        <v/>
      </c>
    </row>
    <row r="20" spans="1:17" outlineLevel="1">
      <c r="A20" s="148" t="str" vm="25">
        <f>CUBEMEMBER("ThisWorkbookDataModel","[DimPerdidas].[Niveles].[Sub-Pérdida].&amp;[Falta de Operadores]")</f>
        <v>Falta de Operadores</v>
      </c>
      <c r="B20" s="139" t="str" vm="79">
        <f>CUBEVALUE("ThisWorkbookDataModel",$B$3,$A$12,$A20,B$6)</f>
        <v/>
      </c>
      <c r="C20" s="123" t="str" vm="272">
        <f t="shared" si="7"/>
        <v/>
      </c>
      <c r="D20" s="123" t="str" vm="147">
        <f t="shared" si="7"/>
        <v/>
      </c>
      <c r="E20" s="123" t="str" vm="181">
        <f t="shared" si="7"/>
        <v/>
      </c>
      <c r="F20" s="123" t="str" vm="150">
        <f t="shared" si="7"/>
        <v/>
      </c>
      <c r="G20" s="123" t="str" vm="245">
        <f t="shared" si="7"/>
        <v/>
      </c>
      <c r="H20" s="123" vm="153">
        <f t="shared" si="7"/>
        <v>15</v>
      </c>
      <c r="I20" s="123" t="str" vm="162">
        <f t="shared" si="7"/>
        <v/>
      </c>
      <c r="J20" s="140" vm="143">
        <f t="shared" si="7"/>
        <v>15</v>
      </c>
      <c r="K20" s="118"/>
      <c r="L20" s="139" vm="166">
        <f t="shared" si="8"/>
        <v>39</v>
      </c>
      <c r="M20" s="123" t="str" vm="130">
        <f t="shared" si="8"/>
        <v/>
      </c>
      <c r="N20" s="123" t="str" vm="103">
        <f t="shared" si="8"/>
        <v/>
      </c>
      <c r="O20" s="140">
        <f t="shared" si="6"/>
        <v>39</v>
      </c>
      <c r="P20" s="118"/>
      <c r="Q20" s="158" vm="193">
        <f t="shared" si="9"/>
        <v>54</v>
      </c>
    </row>
    <row r="21" spans="1:17" outlineLevel="1">
      <c r="A21" s="149" t="str" vm="26">
        <f>CUBEMEMBER("ThisWorkbookDataModel","[DimPerdidas].[Niveles].[Sub-Pérdida].&amp;[Disponibilidad de Materiales en la Línea/Site]")</f>
        <v>Disponibilidad de Materiales en la Línea/Site</v>
      </c>
      <c r="B21" s="139" t="str" vm="83">
        <f t="shared" si="7"/>
        <v/>
      </c>
      <c r="C21" s="123" t="str" vm="221">
        <f t="shared" si="7"/>
        <v/>
      </c>
      <c r="D21" s="123" t="str" vm="263">
        <f t="shared" si="7"/>
        <v/>
      </c>
      <c r="E21" s="123" t="str" vm="198">
        <f t="shared" si="7"/>
        <v/>
      </c>
      <c r="F21" s="123" t="str" vm="110">
        <f t="shared" si="7"/>
        <v/>
      </c>
      <c r="G21" s="123" t="str" vm="219">
        <f t="shared" si="7"/>
        <v/>
      </c>
      <c r="H21" s="123" t="str" vm="276">
        <f t="shared" si="7"/>
        <v/>
      </c>
      <c r="I21" s="123" t="str" vm="214">
        <f t="shared" si="7"/>
        <v/>
      </c>
      <c r="J21" s="140" t="str" vm="87">
        <f t="shared" si="7"/>
        <v/>
      </c>
      <c r="K21" s="118"/>
      <c r="L21" s="139" vm="163">
        <f t="shared" si="8"/>
        <v>90</v>
      </c>
      <c r="M21" s="123" t="str" vm="132">
        <f t="shared" si="8"/>
        <v/>
      </c>
      <c r="N21" s="123" t="str" vm="274">
        <f t="shared" si="8"/>
        <v/>
      </c>
      <c r="O21" s="140">
        <f t="shared" si="6"/>
        <v>90</v>
      </c>
      <c r="P21" s="118"/>
      <c r="Q21" s="158" vm="256">
        <f t="shared" si="9"/>
        <v>90</v>
      </c>
    </row>
    <row r="22" spans="1:17" outlineLevel="1">
      <c r="A22" s="149" t="str" vm="27">
        <f>CUBEMEMBER("ThisWorkbookDataModel","[DimPerdidas].[Niveles].[Sub-Pérdida].&amp;[Cambio de Piezas]")</f>
        <v>Cambio de Piezas</v>
      </c>
      <c r="B22" s="139" t="str" vm="188">
        <f t="shared" si="7"/>
        <v/>
      </c>
      <c r="C22" s="123" t="str" vm="234">
        <f t="shared" si="7"/>
        <v/>
      </c>
      <c r="D22" s="123" vm="175">
        <f t="shared" si="7"/>
        <v>14.99999999999994</v>
      </c>
      <c r="E22" s="123" t="str" vm="225">
        <f t="shared" si="7"/>
        <v/>
      </c>
      <c r="F22" s="123" t="str" vm="155">
        <f t="shared" si="7"/>
        <v/>
      </c>
      <c r="G22" s="123" t="str" vm="120">
        <f t="shared" si="7"/>
        <v/>
      </c>
      <c r="H22" s="123" t="str" vm="208">
        <f t="shared" si="7"/>
        <v/>
      </c>
      <c r="I22" s="123" t="str" vm="259">
        <f t="shared" si="7"/>
        <v/>
      </c>
      <c r="J22" s="140" vm="237">
        <f t="shared" si="7"/>
        <v>14.99999999999994</v>
      </c>
      <c r="K22" s="118"/>
      <c r="L22" s="139" t="str" vm="157">
        <f t="shared" si="8"/>
        <v/>
      </c>
      <c r="M22" s="123" vm="268">
        <f t="shared" si="8"/>
        <v>49.000000000000099</v>
      </c>
      <c r="N22" s="123" t="str" vm="210">
        <f t="shared" si="8"/>
        <v/>
      </c>
      <c r="O22" s="140">
        <f t="shared" si="6"/>
        <v>49.000000000000099</v>
      </c>
      <c r="P22" s="118"/>
      <c r="Q22" s="158" vm="106">
        <f t="shared" si="9"/>
        <v>64.000000000000028</v>
      </c>
    </row>
    <row r="23" spans="1:17" outlineLevel="1">
      <c r="A23" s="149" t="str" vm="28">
        <f>CUBEMEMBER("ThisWorkbookDataModel","[DimPerdidas].[Niveles].[Sub-Pérdida].&amp;[Pequeñas Paradas]")</f>
        <v>Pequeñas Paradas</v>
      </c>
      <c r="B23" s="139" t="str" vm="131">
        <f t="shared" si="7"/>
        <v/>
      </c>
      <c r="C23" s="123" t="str" vm="224">
        <f t="shared" si="7"/>
        <v/>
      </c>
      <c r="D23" s="123" t="str" vm="85">
        <f t="shared" si="7"/>
        <v/>
      </c>
      <c r="E23" s="123" t="str" vm="203">
        <f t="shared" si="7"/>
        <v/>
      </c>
      <c r="F23" s="123" t="str" vm="189">
        <f t="shared" si="7"/>
        <v/>
      </c>
      <c r="G23" s="123" t="str" vm="191">
        <f t="shared" si="7"/>
        <v/>
      </c>
      <c r="H23" s="123" t="str" vm="137">
        <f t="shared" si="7"/>
        <v/>
      </c>
      <c r="I23" s="123" t="str" vm="177">
        <f t="shared" si="7"/>
        <v/>
      </c>
      <c r="J23" s="140" t="str" vm="135">
        <f t="shared" si="7"/>
        <v/>
      </c>
      <c r="K23" s="118"/>
      <c r="L23" s="139" t="str" vm="227">
        <f t="shared" si="8"/>
        <v/>
      </c>
      <c r="M23" s="123" t="str" vm="240">
        <f t="shared" si="8"/>
        <v/>
      </c>
      <c r="N23" s="123" t="str" vm="101">
        <f t="shared" si="8"/>
        <v/>
      </c>
      <c r="O23" s="140">
        <f t="shared" si="6"/>
        <v>0</v>
      </c>
      <c r="P23" s="118"/>
      <c r="Q23" s="158" t="str" vm="92">
        <f t="shared" si="9"/>
        <v/>
      </c>
    </row>
    <row r="24" spans="1:17" outlineLevel="1">
      <c r="A24" s="149" t="str" vm="29">
        <f>CUBEMEMBER("ThisWorkbookDataModel","[DimPerdidas].[Niveles].[Sub-Pérdida].&amp;[Reducciones de Velocidad]")</f>
        <v>Reducciones de Velocidad</v>
      </c>
      <c r="B24" s="139" t="str" vm="129">
        <f t="shared" si="7"/>
        <v/>
      </c>
      <c r="C24" s="123" t="str" vm="235">
        <f t="shared" si="7"/>
        <v/>
      </c>
      <c r="D24" s="123" vm="279">
        <f t="shared" si="7"/>
        <v>113.99999999999999</v>
      </c>
      <c r="E24" s="123" t="str" vm="204">
        <f t="shared" si="7"/>
        <v/>
      </c>
      <c r="F24" s="123" vm="142">
        <f t="shared" si="7"/>
        <v>1.99999999999999</v>
      </c>
      <c r="G24" s="123" vm="123">
        <f t="shared" si="7"/>
        <v>32.999999999999972</v>
      </c>
      <c r="H24" s="123" vm="174">
        <f t="shared" si="7"/>
        <v>14.99999999999995</v>
      </c>
      <c r="I24" s="123" vm="167">
        <f t="shared" si="7"/>
        <v>4.0000000000000302</v>
      </c>
      <c r="J24" s="140" vm="265">
        <f t="shared" si="7"/>
        <v>167.99999999999994</v>
      </c>
      <c r="K24" s="118"/>
      <c r="L24" s="139" vm="255">
        <f t="shared" si="8"/>
        <v>0</v>
      </c>
      <c r="M24" s="123" vm="141">
        <f t="shared" si="8"/>
        <v>2.9999999999999898</v>
      </c>
      <c r="N24" s="123" t="str" vm="95">
        <f t="shared" si="8"/>
        <v/>
      </c>
      <c r="O24" s="140">
        <f t="shared" si="6"/>
        <v>2.9999999999999898</v>
      </c>
      <c r="P24" s="118"/>
      <c r="Q24" s="158" vm="128">
        <f t="shared" si="9"/>
        <v>170.99999999999994</v>
      </c>
    </row>
    <row r="25" spans="1:17" outlineLevel="1">
      <c r="A25" s="149" t="str" vm="30">
        <f>CUBEMEMBER("ThisWorkbookDataModel","[DimPerdidas].[Niveles].[Sub-Pérdida].&amp;[Defectos de Calidad]")</f>
        <v>Defectos de Calidad</v>
      </c>
      <c r="B25" s="139" t="str" vm="136">
        <f t="shared" si="7"/>
        <v/>
      </c>
      <c r="C25" s="123" t="str" vm="192">
        <f t="shared" si="7"/>
        <v/>
      </c>
      <c r="D25" s="123" vm="254">
        <f t="shared" si="7"/>
        <v>0</v>
      </c>
      <c r="E25" s="123" t="str" vm="99">
        <f t="shared" si="7"/>
        <v/>
      </c>
      <c r="F25" s="123" vm="277">
        <f t="shared" si="7"/>
        <v>1.99999999999999</v>
      </c>
      <c r="G25" s="123" vm="154">
        <f t="shared" si="7"/>
        <v>0.999999999999996</v>
      </c>
      <c r="H25" s="123" vm="182">
        <f t="shared" si="7"/>
        <v>15</v>
      </c>
      <c r="I25" s="123" vm="270">
        <f t="shared" si="7"/>
        <v>3.9999999999999898</v>
      </c>
      <c r="J25" s="140" vm="238">
        <f t="shared" si="7"/>
        <v>21.999999999999975</v>
      </c>
      <c r="K25" s="118"/>
      <c r="L25" s="139" vm="199">
        <f t="shared" si="8"/>
        <v>0</v>
      </c>
      <c r="M25" s="123" vm="144">
        <f t="shared" si="8"/>
        <v>0</v>
      </c>
      <c r="N25" s="123" t="str" vm="160">
        <f t="shared" si="8"/>
        <v/>
      </c>
      <c r="O25" s="140">
        <f t="shared" si="6"/>
        <v>0</v>
      </c>
      <c r="P25" s="118"/>
      <c r="Q25" s="158" vm="89">
        <f t="shared" si="9"/>
        <v>21.999999999999975</v>
      </c>
    </row>
    <row r="26" spans="1:17" ht="15.75" outlineLevel="1" thickBot="1">
      <c r="A26" s="150" t="str" vm="31">
        <f>CUBEMEMBER("ThisWorkbookDataModel","[DimPerdidas].[Niveles].[Sub-Pérdida].&amp;[Medición y Ajuste]")</f>
        <v>Medición y Ajuste</v>
      </c>
      <c r="B26" s="154" t="str" vm="109">
        <f t="shared" si="7"/>
        <v/>
      </c>
      <c r="C26" s="151" t="str" vm="140">
        <f t="shared" si="7"/>
        <v/>
      </c>
      <c r="D26" s="151" t="str" vm="169">
        <f t="shared" si="7"/>
        <v/>
      </c>
      <c r="E26" s="151" t="str" vm="278">
        <f t="shared" si="7"/>
        <v/>
      </c>
      <c r="F26" s="151" t="str" vm="161">
        <f t="shared" si="7"/>
        <v/>
      </c>
      <c r="G26" s="151" vm="152">
        <f t="shared" si="7"/>
        <v>64.999999999999901</v>
      </c>
      <c r="H26" s="151" t="str" vm="164">
        <f t="shared" si="7"/>
        <v/>
      </c>
      <c r="I26" s="151" vm="178">
        <f t="shared" si="7"/>
        <v>10</v>
      </c>
      <c r="J26" s="152" vm="176">
        <f t="shared" si="7"/>
        <v>74.999999999999901</v>
      </c>
      <c r="K26" s="118"/>
      <c r="L26" s="154" t="str" vm="149">
        <f t="shared" si="8"/>
        <v/>
      </c>
      <c r="M26" s="151" t="str" vm="170">
        <f t="shared" si="8"/>
        <v/>
      </c>
      <c r="N26" s="151" t="str" vm="229">
        <f t="shared" si="8"/>
        <v/>
      </c>
      <c r="O26" s="152">
        <f t="shared" si="6"/>
        <v>0</v>
      </c>
      <c r="P26" s="118"/>
      <c r="Q26" s="159" vm="121">
        <f t="shared" si="9"/>
        <v>74.999999999999901</v>
      </c>
    </row>
    <row r="27" spans="1:17" s="141" customFormat="1">
      <c r="A27" s="192" t="str" vm="1">
        <f>CUBEMEMBER("ThisWorkbookDataModel","[Measures].[Total - Minutos/Paradas]","Minutos de paros en cada línea")</f>
        <v>Minutos de paros en cada línea</v>
      </c>
      <c r="K27" s="52"/>
      <c r="P27" s="52"/>
    </row>
    <row r="28" spans="1:17" s="141" customFormat="1" ht="15.75" thickBot="1">
      <c r="J28" s="117"/>
      <c r="K28" s="52"/>
      <c r="P28" s="52"/>
    </row>
    <row r="29" spans="1:17" outlineLevel="1">
      <c r="A29" s="162" t="str" vm="1">
        <f>CUBEMEMBER("ThisWorkbookDataModel","[Measures].[Total - Minutos/Paradas]","Porcentaje sobre total de tiempo")</f>
        <v>Porcentaje sobre total de tiempo</v>
      </c>
      <c r="B29" s="125">
        <f>IFERROR(B12/$J$12,0)</f>
        <v>0.1596629338064087</v>
      </c>
      <c r="C29" s="126">
        <f t="shared" ref="C29:I29" si="10">IFERROR(C12/$J$12,0)</f>
        <v>0.1596629338064087</v>
      </c>
      <c r="D29" s="126">
        <f t="shared" si="10"/>
        <v>1.9846989688435519E-2</v>
      </c>
      <c r="E29" s="126">
        <f t="shared" si="10"/>
        <v>0.1596629338064087</v>
      </c>
      <c r="F29" s="126">
        <f t="shared" si="10"/>
        <v>8.0274975052666606E-2</v>
      </c>
      <c r="G29" s="126">
        <f t="shared" si="10"/>
        <v>0.18283623461581103</v>
      </c>
      <c r="H29" s="126">
        <f t="shared" si="10"/>
        <v>3.2708726022840681E-2</v>
      </c>
      <c r="I29" s="126">
        <f t="shared" si="10"/>
        <v>0.25191262889455596</v>
      </c>
      <c r="J29" s="127">
        <f>SUM(B29:I29)</f>
        <v>1.0465683556935359</v>
      </c>
      <c r="K29" s="118"/>
      <c r="L29" s="125">
        <f t="shared" ref="L29:N33" si="11">IFERROR(L12/$O$12,0)</f>
        <v>0.22291666666666668</v>
      </c>
      <c r="M29" s="126">
        <f t="shared" si="11"/>
        <v>2.7083333333333379E-2</v>
      </c>
      <c r="N29" s="126">
        <f t="shared" si="11"/>
        <v>0.75</v>
      </c>
      <c r="O29" s="127">
        <f>SUM(L29:N29)</f>
        <v>1</v>
      </c>
      <c r="P29" s="143"/>
      <c r="Q29" s="160">
        <f t="shared" ref="Q29:Q34" si="12">IFERROR(Q12/$Q$12,0)</f>
        <v>1</v>
      </c>
    </row>
    <row r="30" spans="1:17" outlineLevel="1">
      <c r="A30" s="116" t="str" vm="18">
        <f>CUBEMEMBER("ThisWorkbookDataModel","[DimPerdidas].[Niveles].[Sub-Pérdida].&amp;[Mantenimiento Planeado]")</f>
        <v>Mantenimiento Planeado</v>
      </c>
      <c r="B30" s="128">
        <f t="shared" ref="B30:I33" si="13">IFERROR(B13/$J$12,0)</f>
        <v>0</v>
      </c>
      <c r="C30" s="102">
        <f t="shared" si="13"/>
        <v>0</v>
      </c>
      <c r="D30" s="102">
        <f t="shared" si="13"/>
        <v>0</v>
      </c>
      <c r="E30" s="102">
        <f t="shared" si="13"/>
        <v>0</v>
      </c>
      <c r="F30" s="102">
        <f t="shared" si="13"/>
        <v>0</v>
      </c>
      <c r="G30" s="102">
        <f t="shared" si="13"/>
        <v>0</v>
      </c>
      <c r="H30" s="102">
        <f t="shared" si="13"/>
        <v>0</v>
      </c>
      <c r="I30" s="102">
        <f t="shared" si="13"/>
        <v>0</v>
      </c>
      <c r="J30" s="129">
        <f t="shared" ref="J30:J44" si="14">SUM(B30:I30)</f>
        <v>0</v>
      </c>
      <c r="K30" s="118"/>
      <c r="L30" s="128">
        <f t="shared" si="11"/>
        <v>0</v>
      </c>
      <c r="M30" s="102">
        <f t="shared" si="11"/>
        <v>0</v>
      </c>
      <c r="N30" s="102">
        <f t="shared" si="11"/>
        <v>0</v>
      </c>
      <c r="O30" s="129">
        <f t="shared" ref="O30:O44" si="15">SUM(L30:N30)</f>
        <v>0</v>
      </c>
      <c r="P30" s="143"/>
      <c r="Q30" s="161">
        <f t="shared" si="12"/>
        <v>0</v>
      </c>
    </row>
    <row r="31" spans="1:17" outlineLevel="1">
      <c r="A31" s="114" t="str" vm="19">
        <f>CUBEMEMBER("ThisWorkbookDataModel","[DimPerdidas].[Niveles].[Sub-Pérdida].&amp;[Breaks]")</f>
        <v>Breaks</v>
      </c>
      <c r="B31" s="128">
        <f t="shared" si="13"/>
        <v>0</v>
      </c>
      <c r="C31" s="102">
        <f t="shared" si="13"/>
        <v>0</v>
      </c>
      <c r="D31" s="102">
        <f t="shared" si="13"/>
        <v>0</v>
      </c>
      <c r="E31" s="102">
        <f t="shared" si="13"/>
        <v>0</v>
      </c>
      <c r="F31" s="102">
        <f t="shared" si="13"/>
        <v>3.3263111209668587E-3</v>
      </c>
      <c r="G31" s="102">
        <f t="shared" si="13"/>
        <v>6.6526222419336844E-3</v>
      </c>
      <c r="H31" s="102">
        <f t="shared" si="13"/>
        <v>0</v>
      </c>
      <c r="I31" s="102">
        <f t="shared" si="13"/>
        <v>3.3263111209668478E-3</v>
      </c>
      <c r="J31" s="129">
        <f t="shared" si="14"/>
        <v>1.3305244483867391E-2</v>
      </c>
      <c r="K31" s="118"/>
      <c r="L31" s="128">
        <f t="shared" si="11"/>
        <v>1.8229166666666668E-2</v>
      </c>
      <c r="M31" s="102">
        <f t="shared" si="11"/>
        <v>0</v>
      </c>
      <c r="N31" s="102">
        <f t="shared" si="11"/>
        <v>0</v>
      </c>
      <c r="O31" s="129">
        <f t="shared" si="15"/>
        <v>1.8229166666666668E-2</v>
      </c>
      <c r="P31" s="143"/>
      <c r="Q31" s="161">
        <f t="shared" si="12"/>
        <v>1.3645567391495731E-2</v>
      </c>
    </row>
    <row r="32" spans="1:17" outlineLevel="1">
      <c r="A32" s="114" t="str" vm="20">
        <f>CUBEMEMBER("ThisWorkbookDataModel","[DimPerdidas].[Niveles].[Sub-Pérdida].&amp;[Limpieza y Sanitización]")</f>
        <v>Limpieza y Sanitización</v>
      </c>
      <c r="B32" s="128">
        <f t="shared" si="13"/>
        <v>0</v>
      </c>
      <c r="C32" s="102">
        <f t="shared" si="13"/>
        <v>0</v>
      </c>
      <c r="D32" s="102">
        <f t="shared" si="13"/>
        <v>0</v>
      </c>
      <c r="E32" s="102">
        <f t="shared" si="13"/>
        <v>0</v>
      </c>
      <c r="F32" s="102">
        <f t="shared" si="13"/>
        <v>0</v>
      </c>
      <c r="G32" s="102">
        <f t="shared" si="13"/>
        <v>0</v>
      </c>
      <c r="H32" s="102">
        <f t="shared" si="13"/>
        <v>1.4414014857523007E-2</v>
      </c>
      <c r="I32" s="102">
        <f t="shared" si="13"/>
        <v>0</v>
      </c>
      <c r="J32" s="129">
        <f t="shared" si="14"/>
        <v>1.4414014857523007E-2</v>
      </c>
      <c r="K32" s="118"/>
      <c r="L32" s="128">
        <f t="shared" si="11"/>
        <v>0</v>
      </c>
      <c r="M32" s="102">
        <f t="shared" si="11"/>
        <v>0</v>
      </c>
      <c r="N32" s="102">
        <f t="shared" si="11"/>
        <v>0</v>
      </c>
      <c r="O32" s="129">
        <f t="shared" si="15"/>
        <v>0</v>
      </c>
      <c r="P32" s="143"/>
      <c r="Q32" s="161">
        <f t="shared" si="12"/>
        <v>1.1444669425125452E-2</v>
      </c>
    </row>
    <row r="33" spans="1:23" outlineLevel="1">
      <c r="A33" s="114" t="str" vm="21">
        <f>CUBEMEMBER("ThisWorkbookDataModel","[DimPerdidas].[Niveles].[Sub-Pérdida].&amp;[Change Over]")</f>
        <v>Change Over</v>
      </c>
      <c r="B33" s="128">
        <f t="shared" si="13"/>
        <v>0</v>
      </c>
      <c r="C33" s="102">
        <f t="shared" si="13"/>
        <v>0</v>
      </c>
      <c r="D33" s="102">
        <f t="shared" si="13"/>
        <v>0</v>
      </c>
      <c r="E33" s="102">
        <f t="shared" si="13"/>
        <v>0</v>
      </c>
      <c r="F33" s="102">
        <f t="shared" si="13"/>
        <v>0</v>
      </c>
      <c r="G33" s="102">
        <f t="shared" si="13"/>
        <v>0</v>
      </c>
      <c r="H33" s="102">
        <f t="shared" si="13"/>
        <v>1.3305244483867414E-2</v>
      </c>
      <c r="I33" s="102">
        <f t="shared" si="13"/>
        <v>3.3152234172302904E-2</v>
      </c>
      <c r="J33" s="129">
        <f t="shared" si="14"/>
        <v>4.6457478656170316E-2</v>
      </c>
      <c r="K33" s="118"/>
      <c r="L33" s="128">
        <f t="shared" si="11"/>
        <v>0</v>
      </c>
      <c r="M33" s="102">
        <f t="shared" si="11"/>
        <v>0</v>
      </c>
      <c r="N33" s="102">
        <f t="shared" si="11"/>
        <v>0</v>
      </c>
      <c r="O33" s="129">
        <f t="shared" si="15"/>
        <v>0</v>
      </c>
      <c r="P33" s="143"/>
      <c r="Q33" s="161">
        <f t="shared" si="12"/>
        <v>3.6887049916365884E-2</v>
      </c>
    </row>
    <row r="34" spans="1:23" ht="15.75" outlineLevel="1" thickBot="1">
      <c r="A34" s="133" t="str" vm="22">
        <f>CUBEMEMBER("ThisWorkbookDataModel","[DimPerdidas].[Niveles].[Sub-Pérdida].&amp;[Preparación y Cierre de Línea]")</f>
        <v>Preparación y Cierre de Línea</v>
      </c>
      <c r="B34" s="128">
        <f t="shared" ref="B34:I34" si="16">IFERROR(B17/$J$12,0)</f>
        <v>0</v>
      </c>
      <c r="C34" s="102">
        <f t="shared" si="16"/>
        <v>0</v>
      </c>
      <c r="D34" s="102">
        <f t="shared" si="16"/>
        <v>0</v>
      </c>
      <c r="E34" s="102">
        <f t="shared" si="16"/>
        <v>0</v>
      </c>
      <c r="F34" s="102">
        <f t="shared" si="16"/>
        <v>7.6505155782237502E-2</v>
      </c>
      <c r="G34" s="102">
        <f t="shared" si="16"/>
        <v>5.5438518682780777E-3</v>
      </c>
      <c r="H34" s="102">
        <f t="shared" si="16"/>
        <v>0</v>
      </c>
      <c r="I34" s="102">
        <f t="shared" si="16"/>
        <v>0</v>
      </c>
      <c r="J34" s="129">
        <f t="shared" si="14"/>
        <v>8.2049007650515579E-2</v>
      </c>
      <c r="K34" s="118"/>
      <c r="L34" s="128">
        <f>IFERROR(L17/$O$12,0)</f>
        <v>0</v>
      </c>
      <c r="M34" s="102">
        <f>IFERROR(M17/$O$12,0)</f>
        <v>0</v>
      </c>
      <c r="N34" s="102">
        <f>IFERROR(N17/$O$12,0)</f>
        <v>0</v>
      </c>
      <c r="O34" s="129">
        <f t="shared" si="15"/>
        <v>0</v>
      </c>
      <c r="P34" s="143"/>
      <c r="Q34" s="161">
        <f t="shared" si="12"/>
        <v>6.5146579804560262E-2</v>
      </c>
    </row>
    <row r="35" spans="1:23" ht="15.75" outlineLevel="1" thickBot="1">
      <c r="A35" s="163" t="s">
        <v>97</v>
      </c>
      <c r="B35" s="167">
        <f t="shared" ref="B35:L35" si="17">SUM(B30:B34)</f>
        <v>0</v>
      </c>
      <c r="C35" s="168">
        <f t="shared" si="17"/>
        <v>0</v>
      </c>
      <c r="D35" s="168">
        <f t="shared" si="17"/>
        <v>0</v>
      </c>
      <c r="E35" s="168">
        <f t="shared" si="17"/>
        <v>0</v>
      </c>
      <c r="F35" s="168">
        <f t="shared" si="17"/>
        <v>7.9831466903204362E-2</v>
      </c>
      <c r="G35" s="168">
        <f t="shared" si="17"/>
        <v>1.2196474110211762E-2</v>
      </c>
      <c r="H35" s="168">
        <f t="shared" si="17"/>
        <v>2.7719259341390419E-2</v>
      </c>
      <c r="I35" s="168">
        <f t="shared" si="17"/>
        <v>3.647854529326975E-2</v>
      </c>
      <c r="J35" s="169">
        <f t="shared" si="17"/>
        <v>0.15622574564807629</v>
      </c>
      <c r="K35" s="170"/>
      <c r="L35" s="171">
        <f t="shared" si="17"/>
        <v>1.8229166666666668E-2</v>
      </c>
      <c r="M35" s="172">
        <f>SUM(M30:M34)</f>
        <v>0</v>
      </c>
      <c r="N35" s="172">
        <f>SUM(N30:N34)</f>
        <v>0</v>
      </c>
      <c r="O35" s="169">
        <f>SUM(O30:O34)</f>
        <v>1.8229166666666668E-2</v>
      </c>
      <c r="P35" s="173"/>
      <c r="Q35" s="174">
        <f>SUM(Q30:Q34)</f>
        <v>0.12712386653754731</v>
      </c>
    </row>
    <row r="36" spans="1:23" outlineLevel="1">
      <c r="A36" s="116" t="str" vm="23">
        <f>CUBEMEMBER("ThisWorkbookDataModel","[DimPerdidas].[Niveles].[Sub-Pérdida].&amp;[Falla de Equipos]","Falla de Equipos (Breakdown)")</f>
        <v>Falla de Equipos (Breakdown)</v>
      </c>
      <c r="B36" s="128">
        <f t="shared" ref="B36:I44" si="18">IFERROR(B18/$J$12,0)</f>
        <v>0</v>
      </c>
      <c r="C36" s="102">
        <f t="shared" si="18"/>
        <v>0</v>
      </c>
      <c r="D36" s="102">
        <f t="shared" si="18"/>
        <v>5.5438518682780795E-3</v>
      </c>
      <c r="E36" s="102">
        <f t="shared" si="18"/>
        <v>0</v>
      </c>
      <c r="F36" s="102">
        <f t="shared" si="18"/>
        <v>0</v>
      </c>
      <c r="G36" s="102">
        <f t="shared" si="18"/>
        <v>0</v>
      </c>
      <c r="H36" s="102">
        <f t="shared" si="18"/>
        <v>0</v>
      </c>
      <c r="I36" s="102">
        <f t="shared" si="18"/>
        <v>1.1087703736556115E-3</v>
      </c>
      <c r="J36" s="129">
        <f t="shared" si="14"/>
        <v>6.6526222419336905E-3</v>
      </c>
      <c r="K36" s="118"/>
      <c r="L36" s="128">
        <f t="shared" ref="L36:N44" si="19">IFERROR(L18/$O$12,0)</f>
        <v>0.13750000000000001</v>
      </c>
      <c r="M36" s="102">
        <f t="shared" si="19"/>
        <v>0</v>
      </c>
      <c r="N36" s="102">
        <f t="shared" si="19"/>
        <v>0</v>
      </c>
      <c r="O36" s="129">
        <f t="shared" si="15"/>
        <v>0.13750000000000001</v>
      </c>
      <c r="P36" s="143"/>
      <c r="Q36" s="161">
        <f t="shared" ref="Q36:Q44" si="20">IFERROR(Q18/$Q$12,0)</f>
        <v>2.8523637644158811E-2</v>
      </c>
    </row>
    <row r="37" spans="1:23" outlineLevel="1">
      <c r="A37" s="114" t="str" vm="24">
        <f>CUBEMEMBER("ThisWorkbookDataModel","[DimPerdidas].[Niveles].[Sub-Pérdida].&amp;[Falla en Área de Procesos]")</f>
        <v>Falla en área de procesos</v>
      </c>
      <c r="B37" s="128">
        <f t="shared" si="18"/>
        <v>0</v>
      </c>
      <c r="C37" s="102">
        <f t="shared" si="18"/>
        <v>0</v>
      </c>
      <c r="D37" s="102">
        <f t="shared" si="18"/>
        <v>0</v>
      </c>
      <c r="E37" s="102">
        <f t="shared" si="18"/>
        <v>0</v>
      </c>
      <c r="F37" s="102">
        <f t="shared" si="18"/>
        <v>0</v>
      </c>
      <c r="G37" s="102">
        <f t="shared" si="18"/>
        <v>0</v>
      </c>
      <c r="H37" s="102">
        <f t="shared" si="18"/>
        <v>0</v>
      </c>
      <c r="I37" s="102">
        <f t="shared" si="18"/>
        <v>0</v>
      </c>
      <c r="J37" s="129">
        <f t="shared" si="14"/>
        <v>0</v>
      </c>
      <c r="K37" s="118"/>
      <c r="L37" s="128">
        <f t="shared" si="19"/>
        <v>0</v>
      </c>
      <c r="M37" s="102">
        <f t="shared" si="19"/>
        <v>0</v>
      </c>
      <c r="N37" s="102">
        <f t="shared" si="19"/>
        <v>0</v>
      </c>
      <c r="O37" s="129">
        <f t="shared" si="15"/>
        <v>0</v>
      </c>
      <c r="P37" s="143"/>
      <c r="Q37" s="161">
        <f t="shared" si="20"/>
        <v>0</v>
      </c>
    </row>
    <row r="38" spans="1:23" outlineLevel="1">
      <c r="A38" s="114" t="str" vm="25">
        <f>CUBEMEMBER("ThisWorkbookDataModel","[DimPerdidas].[Niveles].[Sub-Pérdida].&amp;[Falta de Operadores]")</f>
        <v>Falta de Operadores</v>
      </c>
      <c r="B38" s="128">
        <f t="shared" si="18"/>
        <v>0</v>
      </c>
      <c r="C38" s="102">
        <f t="shared" si="18"/>
        <v>0</v>
      </c>
      <c r="D38" s="102">
        <f t="shared" si="18"/>
        <v>0</v>
      </c>
      <c r="E38" s="102">
        <f t="shared" si="18"/>
        <v>0</v>
      </c>
      <c r="F38" s="102">
        <f t="shared" si="18"/>
        <v>0</v>
      </c>
      <c r="G38" s="102">
        <f t="shared" si="18"/>
        <v>0</v>
      </c>
      <c r="H38" s="102">
        <f t="shared" si="18"/>
        <v>1.6631555604834239E-3</v>
      </c>
      <c r="I38" s="102">
        <f t="shared" si="18"/>
        <v>0</v>
      </c>
      <c r="J38" s="129">
        <f t="shared" si="14"/>
        <v>1.6631555604834239E-3</v>
      </c>
      <c r="K38" s="118"/>
      <c r="L38" s="128">
        <f t="shared" si="19"/>
        <v>2.0312500000000001E-2</v>
      </c>
      <c r="M38" s="102">
        <f t="shared" si="19"/>
        <v>0</v>
      </c>
      <c r="N38" s="102">
        <f t="shared" si="19"/>
        <v>0</v>
      </c>
      <c r="O38" s="129">
        <f t="shared" si="15"/>
        <v>2.0312500000000001E-2</v>
      </c>
      <c r="P38" s="143"/>
      <c r="Q38" s="161">
        <f t="shared" si="20"/>
        <v>4.7539396073598026E-3</v>
      </c>
    </row>
    <row r="39" spans="1:23" outlineLevel="1">
      <c r="A39" s="115" t="str" vm="26">
        <f>CUBEMEMBER("ThisWorkbookDataModel","[DimPerdidas].[Niveles].[Sub-Pérdida].&amp;[Disponibilidad de Materiales en la Línea/Site]")</f>
        <v>Disponibilidad de Materiales en la Línea/Site</v>
      </c>
      <c r="B39" s="128">
        <f t="shared" si="18"/>
        <v>0</v>
      </c>
      <c r="C39" s="102">
        <f t="shared" si="18"/>
        <v>0</v>
      </c>
      <c r="D39" s="102">
        <f t="shared" si="18"/>
        <v>0</v>
      </c>
      <c r="E39" s="102">
        <f t="shared" si="18"/>
        <v>0</v>
      </c>
      <c r="F39" s="102">
        <f t="shared" si="18"/>
        <v>0</v>
      </c>
      <c r="G39" s="102">
        <f t="shared" si="18"/>
        <v>0</v>
      </c>
      <c r="H39" s="102">
        <f t="shared" si="18"/>
        <v>0</v>
      </c>
      <c r="I39" s="102">
        <f t="shared" si="18"/>
        <v>0</v>
      </c>
      <c r="J39" s="129">
        <f t="shared" si="14"/>
        <v>0</v>
      </c>
      <c r="K39" s="118"/>
      <c r="L39" s="128">
        <f t="shared" si="19"/>
        <v>4.6875E-2</v>
      </c>
      <c r="M39" s="102">
        <f t="shared" si="19"/>
        <v>0</v>
      </c>
      <c r="N39" s="102">
        <f t="shared" si="19"/>
        <v>0</v>
      </c>
      <c r="O39" s="129">
        <f t="shared" si="15"/>
        <v>4.6875E-2</v>
      </c>
      <c r="P39" s="143"/>
      <c r="Q39" s="161">
        <f t="shared" si="20"/>
        <v>7.9232326789330041E-3</v>
      </c>
    </row>
    <row r="40" spans="1:23" outlineLevel="1">
      <c r="A40" s="115" t="str" vm="27">
        <f>CUBEMEMBER("ThisWorkbookDataModel","[DimPerdidas].[Niveles].[Sub-Pérdida].&amp;[Cambio de Piezas]")</f>
        <v>Cambio de Piezas</v>
      </c>
      <c r="B40" s="128">
        <f t="shared" si="18"/>
        <v>0</v>
      </c>
      <c r="C40" s="102">
        <f t="shared" si="18"/>
        <v>0</v>
      </c>
      <c r="D40" s="102">
        <f t="shared" si="18"/>
        <v>1.6631555604834172E-3</v>
      </c>
      <c r="E40" s="102">
        <f t="shared" si="18"/>
        <v>0</v>
      </c>
      <c r="F40" s="102">
        <f t="shared" si="18"/>
        <v>0</v>
      </c>
      <c r="G40" s="102">
        <f t="shared" si="18"/>
        <v>0</v>
      </c>
      <c r="H40" s="102">
        <f t="shared" si="18"/>
        <v>0</v>
      </c>
      <c r="I40" s="102">
        <f t="shared" si="18"/>
        <v>0</v>
      </c>
      <c r="J40" s="129">
        <f t="shared" si="14"/>
        <v>1.6631555604834172E-3</v>
      </c>
      <c r="K40" s="118"/>
      <c r="L40" s="128">
        <f t="shared" si="19"/>
        <v>0</v>
      </c>
      <c r="M40" s="102">
        <f t="shared" si="19"/>
        <v>2.5520833333333385E-2</v>
      </c>
      <c r="N40" s="102">
        <f t="shared" si="19"/>
        <v>0</v>
      </c>
      <c r="O40" s="129">
        <f t="shared" si="15"/>
        <v>2.5520833333333385E-2</v>
      </c>
      <c r="P40" s="143"/>
      <c r="Q40" s="161">
        <f t="shared" si="20"/>
        <v>5.6342987939079171E-3</v>
      </c>
    </row>
    <row r="41" spans="1:23" outlineLevel="1">
      <c r="A41" s="115" t="str" vm="28">
        <f>CUBEMEMBER("ThisWorkbookDataModel","[DimPerdidas].[Niveles].[Sub-Pérdida].&amp;[Pequeñas Paradas]")</f>
        <v>Pequeñas Paradas</v>
      </c>
      <c r="B41" s="128">
        <f t="shared" si="18"/>
        <v>0</v>
      </c>
      <c r="C41" s="102">
        <f t="shared" si="18"/>
        <v>0</v>
      </c>
      <c r="D41" s="102">
        <f t="shared" si="18"/>
        <v>0</v>
      </c>
      <c r="E41" s="102">
        <f t="shared" si="18"/>
        <v>0</v>
      </c>
      <c r="F41" s="102">
        <f t="shared" si="18"/>
        <v>0</v>
      </c>
      <c r="G41" s="102">
        <f t="shared" si="18"/>
        <v>0</v>
      </c>
      <c r="H41" s="102">
        <f t="shared" si="18"/>
        <v>0</v>
      </c>
      <c r="I41" s="102">
        <f t="shared" si="18"/>
        <v>0</v>
      </c>
      <c r="J41" s="129">
        <f t="shared" si="14"/>
        <v>0</v>
      </c>
      <c r="K41" s="118"/>
      <c r="L41" s="128">
        <f t="shared" si="19"/>
        <v>0</v>
      </c>
      <c r="M41" s="102">
        <f t="shared" si="19"/>
        <v>0</v>
      </c>
      <c r="N41" s="102">
        <f t="shared" si="19"/>
        <v>0</v>
      </c>
      <c r="O41" s="129">
        <f t="shared" si="15"/>
        <v>0</v>
      </c>
      <c r="P41" s="143"/>
      <c r="Q41" s="161">
        <f t="shared" si="20"/>
        <v>0</v>
      </c>
    </row>
    <row r="42" spans="1:23" outlineLevel="1">
      <c r="A42" s="115" t="str" vm="29">
        <f>CUBEMEMBER("ThisWorkbookDataModel","[DimPerdidas].[Niveles].[Sub-Pérdida].&amp;[Reducciones de Velocidad]")</f>
        <v>Reducciones de Velocidad</v>
      </c>
      <c r="B42" s="128">
        <f t="shared" si="18"/>
        <v>0</v>
      </c>
      <c r="C42" s="102">
        <f t="shared" si="18"/>
        <v>0</v>
      </c>
      <c r="D42" s="102">
        <f t="shared" si="18"/>
        <v>1.2639982259674019E-2</v>
      </c>
      <c r="E42" s="102">
        <f t="shared" si="18"/>
        <v>0</v>
      </c>
      <c r="F42" s="102">
        <f t="shared" si="18"/>
        <v>2.2175407473112207E-4</v>
      </c>
      <c r="G42" s="102">
        <f t="shared" si="18"/>
        <v>3.6589422330635295E-3</v>
      </c>
      <c r="H42" s="102">
        <f t="shared" si="18"/>
        <v>1.6631555604834183E-3</v>
      </c>
      <c r="I42" s="102">
        <f t="shared" si="18"/>
        <v>4.4350814946224972E-4</v>
      </c>
      <c r="J42" s="129">
        <f t="shared" si="14"/>
        <v>1.862734227741434E-2</v>
      </c>
      <c r="K42" s="118"/>
      <c r="L42" s="128">
        <f t="shared" si="19"/>
        <v>0</v>
      </c>
      <c r="M42" s="102">
        <f t="shared" si="19"/>
        <v>1.5624999999999947E-3</v>
      </c>
      <c r="N42" s="102">
        <f t="shared" si="19"/>
        <v>0</v>
      </c>
      <c r="O42" s="129">
        <f t="shared" si="15"/>
        <v>1.5624999999999947E-3</v>
      </c>
      <c r="P42" s="143"/>
      <c r="Q42" s="161">
        <f t="shared" si="20"/>
        <v>1.5054142089972704E-2</v>
      </c>
    </row>
    <row r="43" spans="1:23" outlineLevel="1">
      <c r="A43" s="115" t="str" vm="30">
        <f>CUBEMEMBER("ThisWorkbookDataModel","[DimPerdidas].[Niveles].[Sub-Pérdida].&amp;[Defectos de Calidad]")</f>
        <v>Defectos de Calidad</v>
      </c>
      <c r="B43" s="128">
        <f t="shared" si="18"/>
        <v>0</v>
      </c>
      <c r="C43" s="102">
        <f t="shared" si="18"/>
        <v>0</v>
      </c>
      <c r="D43" s="102">
        <f t="shared" si="18"/>
        <v>0</v>
      </c>
      <c r="E43" s="102">
        <f t="shared" si="18"/>
        <v>0</v>
      </c>
      <c r="F43" s="102">
        <f t="shared" si="18"/>
        <v>2.2175407473112207E-4</v>
      </c>
      <c r="G43" s="102">
        <f t="shared" si="18"/>
        <v>1.1087703736556115E-4</v>
      </c>
      <c r="H43" s="102">
        <f t="shared" si="18"/>
        <v>1.6631555604834239E-3</v>
      </c>
      <c r="I43" s="102">
        <f t="shared" si="18"/>
        <v>4.4350814946224522E-4</v>
      </c>
      <c r="J43" s="129">
        <f t="shared" si="14"/>
        <v>2.4392948220423524E-3</v>
      </c>
      <c r="K43" s="118"/>
      <c r="L43" s="128">
        <f t="shared" si="19"/>
        <v>0</v>
      </c>
      <c r="M43" s="102">
        <f t="shared" si="19"/>
        <v>0</v>
      </c>
      <c r="N43" s="102">
        <f t="shared" si="19"/>
        <v>0</v>
      </c>
      <c r="O43" s="129">
        <f t="shared" si="15"/>
        <v>0</v>
      </c>
      <c r="P43" s="143"/>
      <c r="Q43" s="161">
        <f t="shared" si="20"/>
        <v>1.9367902104058434E-3</v>
      </c>
    </row>
    <row r="44" spans="1:23" outlineLevel="1">
      <c r="A44" s="132" t="str" vm="31">
        <f>CUBEMEMBER("ThisWorkbookDataModel","[DimPerdidas].[Niveles].[Sub-Pérdida].&amp;[Medición y Ajuste]")</f>
        <v>Medición y Ajuste</v>
      </c>
      <c r="B44" s="128">
        <f t="shared" si="18"/>
        <v>0</v>
      </c>
      <c r="C44" s="102">
        <f t="shared" si="18"/>
        <v>0</v>
      </c>
      <c r="D44" s="102">
        <f t="shared" si="18"/>
        <v>0</v>
      </c>
      <c r="E44" s="102">
        <f t="shared" si="18"/>
        <v>0</v>
      </c>
      <c r="F44" s="102">
        <f t="shared" si="18"/>
        <v>0</v>
      </c>
      <c r="G44" s="102">
        <f t="shared" si="18"/>
        <v>7.2070074287614921E-3</v>
      </c>
      <c r="H44" s="102">
        <f t="shared" si="18"/>
        <v>0</v>
      </c>
      <c r="I44" s="102">
        <f t="shared" si="18"/>
        <v>1.108770373655616E-3</v>
      </c>
      <c r="J44" s="129">
        <f t="shared" si="14"/>
        <v>8.3157778024171083E-3</v>
      </c>
      <c r="K44" s="118"/>
      <c r="L44" s="128">
        <f t="shared" si="19"/>
        <v>0</v>
      </c>
      <c r="M44" s="102">
        <f t="shared" si="19"/>
        <v>0</v>
      </c>
      <c r="N44" s="102">
        <f t="shared" si="19"/>
        <v>0</v>
      </c>
      <c r="O44" s="129">
        <f t="shared" si="15"/>
        <v>0</v>
      </c>
      <c r="P44" s="143"/>
      <c r="Q44" s="161">
        <f t="shared" si="20"/>
        <v>6.6026938991108281E-3</v>
      </c>
    </row>
    <row r="45" spans="1:23" ht="15.75" outlineLevel="1" thickBot="1">
      <c r="A45" s="164" t="s">
        <v>98</v>
      </c>
      <c r="B45" s="175">
        <f>SUM(B36:B44)</f>
        <v>0</v>
      </c>
      <c r="C45" s="176">
        <f t="shared" ref="C45:J45" si="21">SUM(C36:C44)</f>
        <v>0</v>
      </c>
      <c r="D45" s="176">
        <f t="shared" si="21"/>
        <v>1.9846989688435516E-2</v>
      </c>
      <c r="E45" s="176">
        <f t="shared" si="21"/>
        <v>0</v>
      </c>
      <c r="F45" s="176">
        <f t="shared" si="21"/>
        <v>4.4350814946224413E-4</v>
      </c>
      <c r="G45" s="176">
        <f t="shared" si="21"/>
        <v>1.0976826699190582E-2</v>
      </c>
      <c r="H45" s="176">
        <f t="shared" si="21"/>
        <v>4.9894666814502657E-3</v>
      </c>
      <c r="I45" s="176">
        <f t="shared" si="21"/>
        <v>3.1045570462357227E-3</v>
      </c>
      <c r="J45" s="177">
        <f t="shared" si="21"/>
        <v>3.9361348264774332E-2</v>
      </c>
      <c r="K45" s="178"/>
      <c r="L45" s="175">
        <f t="shared" ref="L45:Q45" si="22">SUM(L36:L44)</f>
        <v>0.20468750000000002</v>
      </c>
      <c r="M45" s="176">
        <f t="shared" si="22"/>
        <v>2.7083333333333379E-2</v>
      </c>
      <c r="N45" s="176">
        <f t="shared" si="22"/>
        <v>0</v>
      </c>
      <c r="O45" s="177">
        <f t="shared" si="22"/>
        <v>0.2317708333333334</v>
      </c>
      <c r="P45" s="179"/>
      <c r="Q45" s="180">
        <f t="shared" si="22"/>
        <v>7.0428734923848907E-2</v>
      </c>
    </row>
    <row r="46" spans="1:23" s="141" customFormat="1">
      <c r="A46" s="191" t="str" vm="1">
        <f>CUBEMEMBER("ThisWorkbookDataModel","[Measures].[Total - Minutos/Paradas]","Porcentaje sobre total de tiempo")</f>
        <v>Porcentaje sobre total de tiempo</v>
      </c>
      <c r="K46" s="52"/>
      <c r="L46" s="138"/>
      <c r="M46" s="138"/>
      <c r="N46" s="138"/>
      <c r="O46" s="138"/>
      <c r="P46" s="136"/>
      <c r="Q46" s="138"/>
    </row>
    <row r="47" spans="1:23" s="141" customFormat="1" ht="15.75" thickBot="1">
      <c r="K47" s="52"/>
      <c r="L47" s="138"/>
      <c r="M47" s="138"/>
      <c r="N47" s="138"/>
      <c r="O47" s="138"/>
      <c r="P47" s="136"/>
      <c r="Q47" s="138"/>
      <c r="T47" s="253" t="s">
        <v>100</v>
      </c>
      <c r="U47" s="253"/>
      <c r="V47" s="253" t="s">
        <v>101</v>
      </c>
      <c r="W47" s="253"/>
    </row>
    <row r="48" spans="1:23" outlineLevel="1">
      <c r="A48" s="162" t="str" vm="1">
        <f>CUBEMEMBER("ThisWorkbookDataModel","[Measures].[Total - Minutos/Paradas]","Porcentaje sustraído de eficiencia")</f>
        <v>Porcentaje sustraído de eficiencia</v>
      </c>
      <c r="B48" s="125">
        <f t="shared" ref="B48:I53" si="23">B29*(1-$J$7)</f>
        <v>3.5097311158197059E-2</v>
      </c>
      <c r="C48" s="126">
        <f t="shared" si="23"/>
        <v>3.5097311158197059E-2</v>
      </c>
      <c r="D48" s="126">
        <f t="shared" si="23"/>
        <v>4.3627907620258826E-3</v>
      </c>
      <c r="E48" s="126">
        <f t="shared" si="23"/>
        <v>3.5097311158197059E-2</v>
      </c>
      <c r="F48" s="126">
        <f t="shared" si="23"/>
        <v>1.7646148110093521E-2</v>
      </c>
      <c r="G48" s="126">
        <f t="shared" si="23"/>
        <v>4.0191295902685373E-2</v>
      </c>
      <c r="H48" s="126">
        <f t="shared" si="23"/>
        <v>7.1900741608806494E-3</v>
      </c>
      <c r="I48" s="126">
        <f t="shared" si="23"/>
        <v>5.5375757605155361E-2</v>
      </c>
      <c r="J48" s="127">
        <f>SUM(B48:I48)</f>
        <v>0.23005800001543197</v>
      </c>
      <c r="K48" s="118"/>
      <c r="L48" s="125">
        <f t="shared" ref="L48:N53" si="24">L29*(1-$O$7)</f>
        <v>3.6697858198506912E-2</v>
      </c>
      <c r="M48" s="126">
        <f t="shared" si="24"/>
        <v>4.4586182857999125E-3</v>
      </c>
      <c r="N48" s="126">
        <f t="shared" si="24"/>
        <v>0.12346942945292044</v>
      </c>
      <c r="O48" s="127">
        <f>SUM(L48:N48)</f>
        <v>0.16462590593722726</v>
      </c>
      <c r="P48" s="143"/>
      <c r="Q48" s="166">
        <f t="shared" ref="Q48:Q53" si="25">Q29*(1-$Q$7)</f>
        <v>0.20225079618112352</v>
      </c>
      <c r="S48" s="100" t="s">
        <v>142</v>
      </c>
      <c r="T48" s="100" t="s">
        <v>97</v>
      </c>
      <c r="U48" s="100" t="s">
        <v>98</v>
      </c>
      <c r="V48" s="100" t="s">
        <v>97</v>
      </c>
      <c r="W48" s="100" t="s">
        <v>98</v>
      </c>
    </row>
    <row r="49" spans="1:23" outlineLevel="1">
      <c r="A49" s="116" t="str" vm="18">
        <f>CUBEMEMBER("ThisWorkbookDataModel","[DimPerdidas].[Niveles].[Sub-Pérdida].&amp;[Mantenimiento Planeado]")</f>
        <v>Mantenimiento Planeado</v>
      </c>
      <c r="B49" s="128">
        <f t="shared" si="23"/>
        <v>0</v>
      </c>
      <c r="C49" s="102">
        <f t="shared" si="23"/>
        <v>0</v>
      </c>
      <c r="D49" s="102">
        <f t="shared" si="23"/>
        <v>0</v>
      </c>
      <c r="E49" s="102">
        <f t="shared" si="23"/>
        <v>0</v>
      </c>
      <c r="F49" s="102">
        <f t="shared" si="23"/>
        <v>0</v>
      </c>
      <c r="G49" s="102">
        <f t="shared" si="23"/>
        <v>0</v>
      </c>
      <c r="H49" s="102">
        <f t="shared" si="23"/>
        <v>0</v>
      </c>
      <c r="I49" s="102">
        <f t="shared" si="23"/>
        <v>0</v>
      </c>
      <c r="J49" s="129">
        <f t="shared" ref="J49:J63" si="26">SUM(B49:I49)</f>
        <v>0</v>
      </c>
      <c r="K49" s="118"/>
      <c r="L49" s="128">
        <f t="shared" si="24"/>
        <v>0</v>
      </c>
      <c r="M49" s="102">
        <f t="shared" si="24"/>
        <v>0</v>
      </c>
      <c r="N49" s="102">
        <f t="shared" si="24"/>
        <v>0</v>
      </c>
      <c r="O49" s="129">
        <f t="shared" ref="O49:O63" si="27">SUM(L49:N49)</f>
        <v>0</v>
      </c>
      <c r="P49" s="143"/>
      <c r="Q49" s="106">
        <f t="shared" si="25"/>
        <v>0</v>
      </c>
      <c r="S49" s="219" t="s" vm="18">
        <v>109</v>
      </c>
      <c r="T49" s="102">
        <f t="shared" ref="T49:T53" si="28">J49</f>
        <v>0</v>
      </c>
      <c r="U49" s="102">
        <v>0</v>
      </c>
      <c r="V49" s="220">
        <f>O49</f>
        <v>0</v>
      </c>
      <c r="W49" s="220">
        <v>0</v>
      </c>
    </row>
    <row r="50" spans="1:23" outlineLevel="1">
      <c r="A50" s="114" t="str" vm="19">
        <f>CUBEMEMBER("ThisWorkbookDataModel","[DimPerdidas].[Niveles].[Sub-Pérdida].&amp;[Breaks]")</f>
        <v>Breaks</v>
      </c>
      <c r="B50" s="128">
        <f t="shared" si="23"/>
        <v>0</v>
      </c>
      <c r="C50" s="102">
        <f t="shared" si="23"/>
        <v>0</v>
      </c>
      <c r="D50" s="102">
        <f t="shared" si="23"/>
        <v>0</v>
      </c>
      <c r="E50" s="102">
        <f t="shared" si="23"/>
        <v>0</v>
      </c>
      <c r="F50" s="102">
        <f t="shared" si="23"/>
        <v>7.3119398246244104E-4</v>
      </c>
      <c r="G50" s="102">
        <f t="shared" si="23"/>
        <v>1.4623879649248749E-3</v>
      </c>
      <c r="H50" s="102">
        <f t="shared" si="23"/>
        <v>0</v>
      </c>
      <c r="I50" s="102">
        <f t="shared" si="23"/>
        <v>7.3119398246243865E-4</v>
      </c>
      <c r="J50" s="129">
        <f t="shared" si="26"/>
        <v>2.9247759298497546E-3</v>
      </c>
      <c r="K50" s="118"/>
      <c r="L50" s="128">
        <f t="shared" si="24"/>
        <v>3.0009930769807052E-3</v>
      </c>
      <c r="M50" s="102">
        <f t="shared" si="24"/>
        <v>0</v>
      </c>
      <c r="N50" s="102">
        <f t="shared" si="24"/>
        <v>0</v>
      </c>
      <c r="O50" s="129">
        <f t="shared" si="27"/>
        <v>3.0009930769807052E-3</v>
      </c>
      <c r="P50" s="143"/>
      <c r="Q50" s="106">
        <f t="shared" si="25"/>
        <v>2.7598268692731881E-3</v>
      </c>
      <c r="S50" s="219" t="s" vm="19">
        <v>135</v>
      </c>
      <c r="T50" s="102">
        <f t="shared" si="28"/>
        <v>2.9247759298497546E-3</v>
      </c>
      <c r="U50" s="102">
        <v>0</v>
      </c>
      <c r="V50" s="220">
        <f t="shared" ref="V50:V53" si="29">O50</f>
        <v>3.0009930769807052E-3</v>
      </c>
      <c r="W50" s="220">
        <v>0</v>
      </c>
    </row>
    <row r="51" spans="1:23" outlineLevel="1">
      <c r="A51" s="114" t="str" vm="20">
        <f>CUBEMEMBER("ThisWorkbookDataModel","[DimPerdidas].[Niveles].[Sub-Pérdida].&amp;[Limpieza y Sanitización]")</f>
        <v>Limpieza y Sanitización</v>
      </c>
      <c r="B51" s="128">
        <f t="shared" si="23"/>
        <v>0</v>
      </c>
      <c r="C51" s="102">
        <f t="shared" si="23"/>
        <v>0</v>
      </c>
      <c r="D51" s="102">
        <f t="shared" si="23"/>
        <v>0</v>
      </c>
      <c r="E51" s="102">
        <f t="shared" si="23"/>
        <v>0</v>
      </c>
      <c r="F51" s="102">
        <f t="shared" si="23"/>
        <v>0</v>
      </c>
      <c r="G51" s="102">
        <f t="shared" si="23"/>
        <v>0</v>
      </c>
      <c r="H51" s="102">
        <f t="shared" si="23"/>
        <v>3.1685072573372341E-3</v>
      </c>
      <c r="I51" s="102">
        <f t="shared" si="23"/>
        <v>0</v>
      </c>
      <c r="J51" s="129">
        <f t="shared" si="26"/>
        <v>3.1685072573372341E-3</v>
      </c>
      <c r="K51" s="118"/>
      <c r="L51" s="128">
        <f t="shared" si="24"/>
        <v>0</v>
      </c>
      <c r="M51" s="102">
        <f t="shared" si="24"/>
        <v>0</v>
      </c>
      <c r="N51" s="102">
        <f t="shared" si="24"/>
        <v>0</v>
      </c>
      <c r="O51" s="129">
        <f t="shared" si="27"/>
        <v>0</v>
      </c>
      <c r="P51" s="143"/>
      <c r="Q51" s="106">
        <f t="shared" si="25"/>
        <v>2.3146935032613836E-3</v>
      </c>
      <c r="S51" s="219" t="s" vm="20">
        <v>110</v>
      </c>
      <c r="T51" s="102">
        <f t="shared" si="28"/>
        <v>3.1685072573372341E-3</v>
      </c>
      <c r="U51" s="102">
        <v>0</v>
      </c>
      <c r="V51" s="220">
        <f t="shared" si="29"/>
        <v>0</v>
      </c>
      <c r="W51" s="220">
        <v>0</v>
      </c>
    </row>
    <row r="52" spans="1:23" outlineLevel="1">
      <c r="A52" s="114" t="str" vm="21">
        <f>CUBEMEMBER("ThisWorkbookDataModel","[DimPerdidas].[Niveles].[Sub-Pérdida].&amp;[Change Over]")</f>
        <v>Change Over</v>
      </c>
      <c r="B52" s="128">
        <f t="shared" si="23"/>
        <v>0</v>
      </c>
      <c r="C52" s="102">
        <f t="shared" si="23"/>
        <v>0</v>
      </c>
      <c r="D52" s="102">
        <f t="shared" si="23"/>
        <v>0</v>
      </c>
      <c r="E52" s="102">
        <f t="shared" si="23"/>
        <v>0</v>
      </c>
      <c r="F52" s="102">
        <f t="shared" si="23"/>
        <v>0</v>
      </c>
      <c r="G52" s="102">
        <f t="shared" si="23"/>
        <v>0</v>
      </c>
      <c r="H52" s="102">
        <f t="shared" si="23"/>
        <v>2.9247759298497598E-3</v>
      </c>
      <c r="I52" s="102">
        <f t="shared" si="23"/>
        <v>7.2875666918756363E-3</v>
      </c>
      <c r="J52" s="129">
        <f t="shared" si="26"/>
        <v>1.0212342621725396E-2</v>
      </c>
      <c r="K52" s="118"/>
      <c r="L52" s="128">
        <f t="shared" si="24"/>
        <v>0</v>
      </c>
      <c r="M52" s="102">
        <f t="shared" si="24"/>
        <v>0</v>
      </c>
      <c r="N52" s="102">
        <f t="shared" si="24"/>
        <v>0</v>
      </c>
      <c r="O52" s="129">
        <f t="shared" si="27"/>
        <v>0</v>
      </c>
      <c r="P52" s="143"/>
      <c r="Q52" s="106">
        <f t="shared" si="25"/>
        <v>7.4604352143578453E-3</v>
      </c>
      <c r="S52" s="219" t="s" vm="21">
        <v>136</v>
      </c>
      <c r="T52" s="102">
        <f t="shared" si="28"/>
        <v>1.0212342621725396E-2</v>
      </c>
      <c r="U52" s="102">
        <v>0</v>
      </c>
      <c r="V52" s="220">
        <f t="shared" si="29"/>
        <v>0</v>
      </c>
      <c r="W52" s="220">
        <v>0</v>
      </c>
    </row>
    <row r="53" spans="1:23" ht="15.75" outlineLevel="1" thickBot="1">
      <c r="A53" s="133" t="str" vm="22">
        <f>CUBEMEMBER("ThisWorkbookDataModel","[DimPerdidas].[Niveles].[Sub-Pérdida].&amp;[Preparación y Cierre de Línea]")</f>
        <v>Preparación y Cierre de Línea</v>
      </c>
      <c r="B53" s="128">
        <f t="shared" si="23"/>
        <v>0</v>
      </c>
      <c r="C53" s="102">
        <f t="shared" si="23"/>
        <v>0</v>
      </c>
      <c r="D53" s="102">
        <f t="shared" si="23"/>
        <v>0</v>
      </c>
      <c r="E53" s="102">
        <f t="shared" si="23"/>
        <v>0</v>
      </c>
      <c r="F53" s="102">
        <f t="shared" si="23"/>
        <v>1.681746159663609E-2</v>
      </c>
      <c r="G53" s="102">
        <f t="shared" si="23"/>
        <v>1.2186566374373974E-3</v>
      </c>
      <c r="H53" s="102">
        <f t="shared" si="23"/>
        <v>0</v>
      </c>
      <c r="I53" s="102">
        <f t="shared" si="23"/>
        <v>0</v>
      </c>
      <c r="J53" s="129">
        <f t="shared" si="26"/>
        <v>1.8036118234073487E-2</v>
      </c>
      <c r="K53" s="118"/>
      <c r="L53" s="128">
        <f t="shared" si="24"/>
        <v>0</v>
      </c>
      <c r="M53" s="102">
        <f t="shared" si="24"/>
        <v>0</v>
      </c>
      <c r="N53" s="102">
        <f t="shared" si="24"/>
        <v>0</v>
      </c>
      <c r="O53" s="129">
        <f t="shared" si="27"/>
        <v>0</v>
      </c>
      <c r="P53" s="143"/>
      <c r="Q53" s="106">
        <f t="shared" si="25"/>
        <v>1.3175947633949414E-2</v>
      </c>
      <c r="S53" s="219" t="s" vm="22">
        <v>133</v>
      </c>
      <c r="T53" s="102">
        <f t="shared" si="28"/>
        <v>1.8036118234073487E-2</v>
      </c>
      <c r="U53" s="102">
        <v>0</v>
      </c>
      <c r="V53" s="220">
        <f t="shared" si="29"/>
        <v>0</v>
      </c>
      <c r="W53" s="220">
        <v>0</v>
      </c>
    </row>
    <row r="54" spans="1:23" ht="15.75" outlineLevel="1" thickBot="1">
      <c r="A54" s="163" t="s">
        <v>97</v>
      </c>
      <c r="B54" s="167">
        <f>SUM(B49:B53)</f>
        <v>0</v>
      </c>
      <c r="C54" s="168">
        <f t="shared" ref="C54:J54" si="30">SUM(C49:C53)</f>
        <v>0</v>
      </c>
      <c r="D54" s="168">
        <f t="shared" si="30"/>
        <v>0</v>
      </c>
      <c r="E54" s="168">
        <f t="shared" si="30"/>
        <v>0</v>
      </c>
      <c r="F54" s="168">
        <f t="shared" si="30"/>
        <v>1.7548655579098529E-2</v>
      </c>
      <c r="G54" s="168">
        <f t="shared" si="30"/>
        <v>2.6810446023622725E-3</v>
      </c>
      <c r="H54" s="168">
        <f t="shared" si="30"/>
        <v>6.0932831871869939E-3</v>
      </c>
      <c r="I54" s="168">
        <f t="shared" si="30"/>
        <v>8.0187606743380747E-3</v>
      </c>
      <c r="J54" s="181">
        <f t="shared" si="30"/>
        <v>3.4341744042985872E-2</v>
      </c>
      <c r="K54" s="170"/>
      <c r="L54" s="167">
        <f>SUM(L48:L53)</f>
        <v>3.9698851275487619E-2</v>
      </c>
      <c r="M54" s="168">
        <f>SUM(M48:M53)</f>
        <v>4.4586182857999125E-3</v>
      </c>
      <c r="N54" s="168">
        <f>SUM(N48:N53)</f>
        <v>0.12346942945292044</v>
      </c>
      <c r="O54" s="181">
        <f>SUM(O48:O53)</f>
        <v>0.16762689901420796</v>
      </c>
      <c r="P54" s="173"/>
      <c r="Q54" s="182">
        <f>SUM(Q48:Q53)</f>
        <v>0.22796169940196534</v>
      </c>
      <c r="S54" s="219" t="s" vm="23">
        <v>143</v>
      </c>
      <c r="T54" s="102">
        <v>0</v>
      </c>
      <c r="U54" s="102">
        <f t="shared" ref="U54:U62" si="31">J55</f>
        <v>1.4623879649248764E-3</v>
      </c>
      <c r="V54" s="220">
        <v>0</v>
      </c>
      <c r="W54" s="220">
        <f t="shared" ref="W54:W62" si="32">O55</f>
        <v>2.2636062066368749E-2</v>
      </c>
    </row>
    <row r="55" spans="1:23" outlineLevel="1">
      <c r="A55" s="116" t="str" vm="23">
        <f>CUBEMEMBER("ThisWorkbookDataModel","[DimPerdidas].[Niveles].[Sub-Pérdida].&amp;[Falla de Equipos]","Falla de Equipos (Breakdown)")</f>
        <v>Falla de Equipos (Breakdown)</v>
      </c>
      <c r="B55" s="128">
        <f t="shared" ref="B55:I63" si="33">B36*(1-$J$7)</f>
        <v>0</v>
      </c>
      <c r="C55" s="102">
        <f t="shared" si="33"/>
        <v>0</v>
      </c>
      <c r="D55" s="102">
        <f t="shared" si="33"/>
        <v>1.2186566374373978E-3</v>
      </c>
      <c r="E55" s="102">
        <f t="shared" si="33"/>
        <v>0</v>
      </c>
      <c r="F55" s="102">
        <f t="shared" si="33"/>
        <v>0</v>
      </c>
      <c r="G55" s="102">
        <f t="shared" si="33"/>
        <v>0</v>
      </c>
      <c r="H55" s="102">
        <f t="shared" si="33"/>
        <v>0</v>
      </c>
      <c r="I55" s="102">
        <f t="shared" si="33"/>
        <v>2.4373132748747858E-4</v>
      </c>
      <c r="J55" s="129">
        <f t="shared" si="26"/>
        <v>1.4623879649248764E-3</v>
      </c>
      <c r="K55" s="118"/>
      <c r="L55" s="128">
        <f t="shared" ref="L55:N63" si="34">L36*(1-$O$7)</f>
        <v>2.2636062066368749E-2</v>
      </c>
      <c r="M55" s="102">
        <f t="shared" si="34"/>
        <v>0</v>
      </c>
      <c r="N55" s="102">
        <f t="shared" si="34"/>
        <v>0</v>
      </c>
      <c r="O55" s="129">
        <f t="shared" si="27"/>
        <v>2.2636062066368749E-2</v>
      </c>
      <c r="P55" s="143"/>
      <c r="Q55" s="106">
        <f t="shared" ref="Q55:Q63" si="35">Q36*(1-$Q$7)</f>
        <v>5.7689284235129855E-3</v>
      </c>
      <c r="S55" s="219" t="s" vm="24">
        <v>144</v>
      </c>
      <c r="T55" s="102">
        <v>0</v>
      </c>
      <c r="U55" s="102">
        <f t="shared" si="31"/>
        <v>0</v>
      </c>
      <c r="V55" s="220">
        <v>0</v>
      </c>
      <c r="W55" s="220">
        <f t="shared" si="32"/>
        <v>0</v>
      </c>
    </row>
    <row r="56" spans="1:23" outlineLevel="1">
      <c r="A56" s="114" t="str" vm="24">
        <f>CUBEMEMBER("ThisWorkbookDataModel","[DimPerdidas].[Niveles].[Sub-Pérdida].&amp;[Falla en Área de Procesos]")</f>
        <v>Falla en área de procesos</v>
      </c>
      <c r="B56" s="128">
        <f t="shared" si="33"/>
        <v>0</v>
      </c>
      <c r="C56" s="102">
        <f t="shared" si="33"/>
        <v>0</v>
      </c>
      <c r="D56" s="102">
        <f t="shared" si="33"/>
        <v>0</v>
      </c>
      <c r="E56" s="102">
        <f t="shared" si="33"/>
        <v>0</v>
      </c>
      <c r="F56" s="102">
        <f t="shared" si="33"/>
        <v>0</v>
      </c>
      <c r="G56" s="102">
        <f t="shared" si="33"/>
        <v>0</v>
      </c>
      <c r="H56" s="102">
        <f t="shared" si="33"/>
        <v>0</v>
      </c>
      <c r="I56" s="102">
        <f t="shared" si="33"/>
        <v>0</v>
      </c>
      <c r="J56" s="129">
        <f t="shared" si="26"/>
        <v>0</v>
      </c>
      <c r="K56" s="118"/>
      <c r="L56" s="128">
        <f t="shared" si="34"/>
        <v>0</v>
      </c>
      <c r="M56" s="102">
        <f t="shared" si="34"/>
        <v>0</v>
      </c>
      <c r="N56" s="102">
        <f t="shared" si="34"/>
        <v>0</v>
      </c>
      <c r="O56" s="129">
        <f t="shared" si="27"/>
        <v>0</v>
      </c>
      <c r="P56" s="143"/>
      <c r="Q56" s="106">
        <f t="shared" si="35"/>
        <v>0</v>
      </c>
      <c r="S56" s="219" t="s" vm="25">
        <v>131</v>
      </c>
      <c r="T56" s="102">
        <v>0</v>
      </c>
      <c r="U56" s="102">
        <f t="shared" si="31"/>
        <v>3.6559699123121933E-4</v>
      </c>
      <c r="V56" s="220">
        <v>0</v>
      </c>
      <c r="W56" s="220">
        <f t="shared" si="32"/>
        <v>3.3439637143499287E-3</v>
      </c>
    </row>
    <row r="57" spans="1:23" outlineLevel="1">
      <c r="A57" s="114" t="str" vm="25">
        <f>CUBEMEMBER("ThisWorkbookDataModel","[DimPerdidas].[Niveles].[Sub-Pérdida].&amp;[Falta de Operadores]")</f>
        <v>Falta de Operadores</v>
      </c>
      <c r="B57" s="128">
        <f t="shared" si="33"/>
        <v>0</v>
      </c>
      <c r="C57" s="102">
        <f t="shared" si="33"/>
        <v>0</v>
      </c>
      <c r="D57" s="102">
        <f t="shared" si="33"/>
        <v>0</v>
      </c>
      <c r="E57" s="102">
        <f t="shared" si="33"/>
        <v>0</v>
      </c>
      <c r="F57" s="102">
        <f t="shared" si="33"/>
        <v>0</v>
      </c>
      <c r="G57" s="102">
        <f t="shared" si="33"/>
        <v>0</v>
      </c>
      <c r="H57" s="102">
        <f t="shared" si="33"/>
        <v>3.6559699123121933E-4</v>
      </c>
      <c r="I57" s="102">
        <f t="shared" si="33"/>
        <v>0</v>
      </c>
      <c r="J57" s="129">
        <f t="shared" si="26"/>
        <v>3.6559699123121933E-4</v>
      </c>
      <c r="K57" s="118"/>
      <c r="L57" s="128">
        <f t="shared" si="34"/>
        <v>3.3439637143499287E-3</v>
      </c>
      <c r="M57" s="102">
        <f t="shared" si="34"/>
        <v>0</v>
      </c>
      <c r="N57" s="102">
        <f t="shared" si="34"/>
        <v>0</v>
      </c>
      <c r="O57" s="129">
        <f t="shared" si="27"/>
        <v>3.3439637143499287E-3</v>
      </c>
      <c r="P57" s="143"/>
      <c r="Q57" s="106">
        <f t="shared" si="35"/>
        <v>9.6148807058549777E-4</v>
      </c>
      <c r="S57" s="219" t="s" vm="26">
        <v>138</v>
      </c>
      <c r="T57" s="102">
        <v>0</v>
      </c>
      <c r="U57" s="102">
        <f t="shared" si="31"/>
        <v>0</v>
      </c>
      <c r="V57" s="220">
        <v>0</v>
      </c>
      <c r="W57" s="220">
        <f t="shared" si="32"/>
        <v>7.7168393408075277E-3</v>
      </c>
    </row>
    <row r="58" spans="1:23" outlineLevel="1">
      <c r="A58" s="115" t="str" vm="26">
        <f>CUBEMEMBER("ThisWorkbookDataModel","[DimPerdidas].[Niveles].[Sub-Pérdida].&amp;[Disponibilidad de Materiales en la Línea/Site]")</f>
        <v>Disponibilidad de Materiales en la Línea/Site</v>
      </c>
      <c r="B58" s="128">
        <f t="shared" si="33"/>
        <v>0</v>
      </c>
      <c r="C58" s="102">
        <f t="shared" si="33"/>
        <v>0</v>
      </c>
      <c r="D58" s="102">
        <f t="shared" si="33"/>
        <v>0</v>
      </c>
      <c r="E58" s="102">
        <f t="shared" si="33"/>
        <v>0</v>
      </c>
      <c r="F58" s="102">
        <f t="shared" si="33"/>
        <v>0</v>
      </c>
      <c r="G58" s="102">
        <f t="shared" si="33"/>
        <v>0</v>
      </c>
      <c r="H58" s="102">
        <f t="shared" si="33"/>
        <v>0</v>
      </c>
      <c r="I58" s="102">
        <f t="shared" si="33"/>
        <v>0</v>
      </c>
      <c r="J58" s="129">
        <f t="shared" si="26"/>
        <v>0</v>
      </c>
      <c r="K58" s="118"/>
      <c r="L58" s="128">
        <f t="shared" si="34"/>
        <v>7.7168393408075277E-3</v>
      </c>
      <c r="M58" s="102">
        <f t="shared" si="34"/>
        <v>0</v>
      </c>
      <c r="N58" s="102">
        <f t="shared" si="34"/>
        <v>0</v>
      </c>
      <c r="O58" s="129">
        <f t="shared" si="27"/>
        <v>7.7168393408075277E-3</v>
      </c>
      <c r="P58" s="143"/>
      <c r="Q58" s="106">
        <f t="shared" si="35"/>
        <v>1.6024801176424963E-3</v>
      </c>
      <c r="S58" s="219" t="s" vm="27">
        <v>111</v>
      </c>
      <c r="T58" s="102">
        <v>0</v>
      </c>
      <c r="U58" s="102">
        <f t="shared" si="31"/>
        <v>3.6559699123121786E-4</v>
      </c>
      <c r="V58" s="220">
        <v>0</v>
      </c>
      <c r="W58" s="220">
        <f t="shared" si="32"/>
        <v>4.2013903077729956E-3</v>
      </c>
    </row>
    <row r="59" spans="1:23" outlineLevel="1">
      <c r="A59" s="115" t="str" vm="27">
        <f>CUBEMEMBER("ThisWorkbookDataModel","[DimPerdidas].[Niveles].[Sub-Pérdida].&amp;[Cambio de Piezas]")</f>
        <v>Cambio de Piezas</v>
      </c>
      <c r="B59" s="128">
        <f t="shared" si="33"/>
        <v>0</v>
      </c>
      <c r="C59" s="102">
        <f t="shared" si="33"/>
        <v>0</v>
      </c>
      <c r="D59" s="102">
        <f t="shared" si="33"/>
        <v>3.6559699123121786E-4</v>
      </c>
      <c r="E59" s="102">
        <f t="shared" si="33"/>
        <v>0</v>
      </c>
      <c r="F59" s="102">
        <f t="shared" si="33"/>
        <v>0</v>
      </c>
      <c r="G59" s="102">
        <f t="shared" si="33"/>
        <v>0</v>
      </c>
      <c r="H59" s="102">
        <f t="shared" si="33"/>
        <v>0</v>
      </c>
      <c r="I59" s="102">
        <f t="shared" si="33"/>
        <v>0</v>
      </c>
      <c r="J59" s="129">
        <f t="shared" si="26"/>
        <v>3.6559699123121786E-4</v>
      </c>
      <c r="K59" s="118"/>
      <c r="L59" s="128">
        <f t="shared" si="34"/>
        <v>0</v>
      </c>
      <c r="M59" s="102">
        <f t="shared" si="34"/>
        <v>4.2013903077729956E-3</v>
      </c>
      <c r="N59" s="102">
        <f t="shared" si="34"/>
        <v>0</v>
      </c>
      <c r="O59" s="129">
        <f t="shared" si="27"/>
        <v>4.2013903077729956E-3</v>
      </c>
      <c r="P59" s="143"/>
      <c r="Q59" s="106">
        <f t="shared" si="35"/>
        <v>1.1395414169902201E-3</v>
      </c>
      <c r="S59" s="219" t="s" vm="28">
        <v>132</v>
      </c>
      <c r="T59" s="102">
        <v>0</v>
      </c>
      <c r="U59" s="102">
        <f t="shared" si="31"/>
        <v>0</v>
      </c>
      <c r="V59" s="220">
        <v>0</v>
      </c>
      <c r="W59" s="220">
        <f t="shared" si="32"/>
        <v>0</v>
      </c>
    </row>
    <row r="60" spans="1:23" outlineLevel="1">
      <c r="A60" s="115" t="str" vm="28">
        <f>CUBEMEMBER("ThisWorkbookDataModel","[DimPerdidas].[Niveles].[Sub-Pérdida].&amp;[Pequeñas Paradas]")</f>
        <v>Pequeñas Paradas</v>
      </c>
      <c r="B60" s="128">
        <f t="shared" si="33"/>
        <v>0</v>
      </c>
      <c r="C60" s="102">
        <f t="shared" si="33"/>
        <v>0</v>
      </c>
      <c r="D60" s="102">
        <f t="shared" si="33"/>
        <v>0</v>
      </c>
      <c r="E60" s="102">
        <f t="shared" si="33"/>
        <v>0</v>
      </c>
      <c r="F60" s="102">
        <f t="shared" si="33"/>
        <v>0</v>
      </c>
      <c r="G60" s="102">
        <f t="shared" si="33"/>
        <v>0</v>
      </c>
      <c r="H60" s="102">
        <f t="shared" si="33"/>
        <v>0</v>
      </c>
      <c r="I60" s="102">
        <f t="shared" si="33"/>
        <v>0</v>
      </c>
      <c r="J60" s="129">
        <f t="shared" si="26"/>
        <v>0</v>
      </c>
      <c r="K60" s="118"/>
      <c r="L60" s="128">
        <f t="shared" si="34"/>
        <v>0</v>
      </c>
      <c r="M60" s="102">
        <f t="shared" si="34"/>
        <v>0</v>
      </c>
      <c r="N60" s="102">
        <f t="shared" si="34"/>
        <v>0</v>
      </c>
      <c r="O60" s="129">
        <f t="shared" si="27"/>
        <v>0</v>
      </c>
      <c r="P60" s="143"/>
      <c r="Q60" s="106">
        <f t="shared" si="35"/>
        <v>0</v>
      </c>
      <c r="S60" s="219" t="s" vm="29">
        <v>112</v>
      </c>
      <c r="T60" s="102">
        <v>0</v>
      </c>
      <c r="U60" s="102">
        <f t="shared" si="31"/>
        <v>4.0946863017896542E-3</v>
      </c>
      <c r="V60" s="220">
        <v>0</v>
      </c>
      <c r="W60" s="220">
        <f t="shared" si="32"/>
        <v>2.5722797802691673E-4</v>
      </c>
    </row>
    <row r="61" spans="1:23" outlineLevel="1">
      <c r="A61" s="115" t="str" vm="29">
        <f>CUBEMEMBER("ThisWorkbookDataModel","[DimPerdidas].[Niveles].[Sub-Pérdida].&amp;[Reducciones de Velocidad]")</f>
        <v>Reducciones de Velocidad</v>
      </c>
      <c r="B61" s="128">
        <f t="shared" si="33"/>
        <v>0</v>
      </c>
      <c r="C61" s="102">
        <f t="shared" si="33"/>
        <v>0</v>
      </c>
      <c r="D61" s="102">
        <f t="shared" si="33"/>
        <v>2.7785371333572664E-3</v>
      </c>
      <c r="E61" s="102">
        <f t="shared" si="33"/>
        <v>0</v>
      </c>
      <c r="F61" s="102">
        <f t="shared" si="33"/>
        <v>4.8746265497495669E-5</v>
      </c>
      <c r="G61" s="102">
        <f t="shared" si="33"/>
        <v>8.0431338070868189E-4</v>
      </c>
      <c r="H61" s="102">
        <f t="shared" si="33"/>
        <v>3.6559699123121813E-4</v>
      </c>
      <c r="I61" s="102">
        <f t="shared" si="33"/>
        <v>9.7492530994992558E-5</v>
      </c>
      <c r="J61" s="129">
        <f t="shared" si="26"/>
        <v>4.0946863017896542E-3</v>
      </c>
      <c r="K61" s="118"/>
      <c r="L61" s="128">
        <f t="shared" si="34"/>
        <v>0</v>
      </c>
      <c r="M61" s="102">
        <f t="shared" si="34"/>
        <v>2.5722797802691673E-4</v>
      </c>
      <c r="N61" s="102">
        <f t="shared" si="34"/>
        <v>0</v>
      </c>
      <c r="O61" s="129">
        <f t="shared" si="27"/>
        <v>2.5722797802691673E-4</v>
      </c>
      <c r="P61" s="143"/>
      <c r="Q61" s="106">
        <f t="shared" si="35"/>
        <v>3.044712223520742E-3</v>
      </c>
      <c r="S61" s="219" t="s" vm="30">
        <v>134</v>
      </c>
      <c r="T61" s="102">
        <v>0</v>
      </c>
      <c r="U61" s="102">
        <f t="shared" si="31"/>
        <v>5.3620892047245448E-4</v>
      </c>
      <c r="V61" s="220">
        <v>0</v>
      </c>
      <c r="W61" s="220">
        <f t="shared" si="32"/>
        <v>0</v>
      </c>
    </row>
    <row r="62" spans="1:23" outlineLevel="1">
      <c r="A62" s="115" t="str" vm="30">
        <f>CUBEMEMBER("ThisWorkbookDataModel","[DimPerdidas].[Niveles].[Sub-Pérdida].&amp;[Defectos de Calidad]")</f>
        <v>Defectos de Calidad</v>
      </c>
      <c r="B62" s="128">
        <f t="shared" si="33"/>
        <v>0</v>
      </c>
      <c r="C62" s="102">
        <f t="shared" si="33"/>
        <v>0</v>
      </c>
      <c r="D62" s="102">
        <f t="shared" si="33"/>
        <v>0</v>
      </c>
      <c r="E62" s="102">
        <f t="shared" si="33"/>
        <v>0</v>
      </c>
      <c r="F62" s="102">
        <f t="shared" si="33"/>
        <v>4.8746265497495669E-5</v>
      </c>
      <c r="G62" s="102">
        <f t="shared" si="33"/>
        <v>2.4373132748747858E-5</v>
      </c>
      <c r="H62" s="102">
        <f t="shared" si="33"/>
        <v>3.6559699123121933E-4</v>
      </c>
      <c r="I62" s="102">
        <f t="shared" si="33"/>
        <v>9.7492530994991569E-5</v>
      </c>
      <c r="J62" s="129">
        <f t="shared" si="26"/>
        <v>5.3620892047245448E-4</v>
      </c>
      <c r="K62" s="118"/>
      <c r="L62" s="128">
        <f t="shared" si="34"/>
        <v>0</v>
      </c>
      <c r="M62" s="102">
        <f t="shared" si="34"/>
        <v>0</v>
      </c>
      <c r="N62" s="102">
        <f t="shared" si="34"/>
        <v>0</v>
      </c>
      <c r="O62" s="129">
        <f t="shared" si="27"/>
        <v>0</v>
      </c>
      <c r="P62" s="143"/>
      <c r="Q62" s="106">
        <f t="shared" si="35"/>
        <v>3.9171736209038754E-4</v>
      </c>
      <c r="S62" s="219" t="s" vm="31">
        <v>137</v>
      </c>
      <c r="T62" s="102">
        <v>0</v>
      </c>
      <c r="U62" s="102">
        <f t="shared" si="31"/>
        <v>1.8279849561560944E-3</v>
      </c>
      <c r="V62" s="220">
        <v>0</v>
      </c>
      <c r="W62" s="220">
        <f t="shared" si="32"/>
        <v>0</v>
      </c>
    </row>
    <row r="63" spans="1:23" ht="15.75" outlineLevel="1" thickBot="1">
      <c r="A63" s="132" t="str" vm="31">
        <f>CUBEMEMBER("ThisWorkbookDataModel","[DimPerdidas].[Niveles].[Sub-Pérdida].&amp;[Medición y Ajuste]")</f>
        <v>Medición y Ajuste</v>
      </c>
      <c r="B63" s="128">
        <f t="shared" si="33"/>
        <v>0</v>
      </c>
      <c r="C63" s="102">
        <f t="shared" si="33"/>
        <v>0</v>
      </c>
      <c r="D63" s="102">
        <f t="shared" si="33"/>
        <v>0</v>
      </c>
      <c r="E63" s="102">
        <f t="shared" si="33"/>
        <v>0</v>
      </c>
      <c r="F63" s="102">
        <f t="shared" si="33"/>
        <v>0</v>
      </c>
      <c r="G63" s="102">
        <f t="shared" si="33"/>
        <v>1.5842536286686147E-3</v>
      </c>
      <c r="H63" s="102">
        <f t="shared" si="33"/>
        <v>0</v>
      </c>
      <c r="I63" s="102">
        <f t="shared" si="33"/>
        <v>2.4373132748747959E-4</v>
      </c>
      <c r="J63" s="129">
        <f t="shared" si="26"/>
        <v>1.8279849561560944E-3</v>
      </c>
      <c r="K63" s="118"/>
      <c r="L63" s="128">
        <f t="shared" si="34"/>
        <v>0</v>
      </c>
      <c r="M63" s="102">
        <f t="shared" si="34"/>
        <v>0</v>
      </c>
      <c r="N63" s="102">
        <f t="shared" si="34"/>
        <v>0</v>
      </c>
      <c r="O63" s="129">
        <f t="shared" si="27"/>
        <v>0</v>
      </c>
      <c r="P63" s="143"/>
      <c r="Q63" s="106">
        <f t="shared" si="35"/>
        <v>1.3354000980354119E-3</v>
      </c>
    </row>
    <row r="64" spans="1:23" ht="15.75" outlineLevel="1" thickBot="1">
      <c r="A64" s="165" t="s">
        <v>99</v>
      </c>
      <c r="B64" s="175">
        <f>SUM(B55:B63)</f>
        <v>0</v>
      </c>
      <c r="C64" s="176">
        <f t="shared" ref="C64:J64" si="36">SUM(C55:C63)</f>
        <v>0</v>
      </c>
      <c r="D64" s="176">
        <f t="shared" si="36"/>
        <v>4.3627907620258817E-3</v>
      </c>
      <c r="E64" s="176">
        <f t="shared" si="36"/>
        <v>0</v>
      </c>
      <c r="F64" s="176">
        <f t="shared" si="36"/>
        <v>9.7492530994991339E-5</v>
      </c>
      <c r="G64" s="176">
        <f t="shared" si="36"/>
        <v>2.4129401421260441E-3</v>
      </c>
      <c r="H64" s="176">
        <f t="shared" si="36"/>
        <v>1.0967909736936568E-3</v>
      </c>
      <c r="I64" s="176">
        <f t="shared" si="36"/>
        <v>6.8244771696494226E-4</v>
      </c>
      <c r="J64" s="177">
        <f t="shared" si="36"/>
        <v>8.6524621258055167E-3</v>
      </c>
      <c r="K64" s="178"/>
      <c r="L64" s="175">
        <f>SUM(L55:L63)</f>
        <v>3.3696865121526205E-2</v>
      </c>
      <c r="M64" s="176">
        <f>SUM(M55:M63)</f>
        <v>4.4586182857999125E-3</v>
      </c>
      <c r="N64" s="176">
        <f>SUM(N55:N63)</f>
        <v>0</v>
      </c>
      <c r="O64" s="177">
        <f>SUM(O55:O63)</f>
        <v>3.8155483407326114E-2</v>
      </c>
      <c r="P64" s="178"/>
      <c r="Q64" s="180">
        <f>SUM(Q55:Q63)</f>
        <v>1.4244267712377742E-2</v>
      </c>
    </row>
    <row r="65" spans="1:1">
      <c r="A65" s="191" t="str" vm="1">
        <f>CUBEMEMBER("ThisWorkbookDataModel","[Measures].[Total - Minutos/Paradas]","Porcentaje sustraído de eficiencia")</f>
        <v>Porcentaje sustraído de eficiencia</v>
      </c>
    </row>
    <row r="66" spans="1:1">
      <c r="A66" s="141"/>
    </row>
  </sheetData>
  <mergeCells count="2">
    <mergeCell ref="T47:U47"/>
    <mergeCell ref="V47:W47"/>
  </mergeCells>
  <conditionalFormatting sqref="B29:Q44 B48:Q63">
    <cfRule type="cellIs" dxfId="0" priority="2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Q54 J35 O35 B54:J54 L54:O54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esentacion"/>
  <dimension ref="A1:P69"/>
  <sheetViews>
    <sheetView showGridLines="0" zoomScale="85" zoomScaleNormal="85" workbookViewId="0">
      <pane ySplit="2" topLeftCell="A42" activePane="bottomLeft" state="frozen"/>
      <selection pane="bottomLeft" activeCell="J28" sqref="J28"/>
    </sheetView>
  </sheetViews>
  <sheetFormatPr baseColWidth="10" defaultRowHeight="15"/>
  <sheetData>
    <row r="1" spans="1:16">
      <c r="A1" s="222" t="s">
        <v>48</v>
      </c>
      <c r="B1" s="223">
        <v>42942</v>
      </c>
    </row>
    <row r="2" spans="1:16">
      <c r="F2" s="77"/>
      <c r="P2" s="221"/>
    </row>
    <row r="27" spans="1:10">
      <c r="A27" t="s">
        <v>113</v>
      </c>
      <c r="J27" t="s">
        <v>99</v>
      </c>
    </row>
    <row r="28" spans="1:10">
      <c r="A28" s="193" t="s" vm="22">
        <v>133</v>
      </c>
      <c r="J28" s="193" t="s" vm="31">
        <v>137</v>
      </c>
    </row>
    <row r="68" spans="1:10">
      <c r="A68" t="s">
        <v>113</v>
      </c>
      <c r="J68" t="s">
        <v>99</v>
      </c>
    </row>
    <row r="69" spans="1:10">
      <c r="A69" s="193" t="s" vm="22">
        <v>133</v>
      </c>
      <c r="J69" s="193" t="s" vm="26">
        <v>138</v>
      </c>
    </row>
  </sheetData>
  <pageMargins left="0.7" right="0.7" top="0.75" bottom="0.75" header="0.3" footer="0.3"/>
  <pageSetup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'Template-Gráfico'!$A$49:$A$53</xm:f>
          </x14:formula1>
          <xm:sqref>A28 A69</xm:sqref>
        </x14:dataValidation>
        <x14:dataValidation type="list" allowBlank="1" showInputMessage="1" showErrorMessage="1">
          <x14:formula1>
            <xm:f>'Template-Gráfico'!$A$55:$A$63</xm:f>
          </x14:formula1>
          <xm:sqref>J28 J69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B120C3793BED458E1894F7ED54585E" ma:contentTypeVersion="4" ma:contentTypeDescription="Create a new document." ma:contentTypeScope="" ma:versionID="b5f7dac50fdddb1bcec17f888e2cb8d9">
  <xsd:schema xmlns:xsd="http://www.w3.org/2001/XMLSchema" xmlns:xs="http://www.w3.org/2001/XMLSchema" xmlns:p="http://schemas.microsoft.com/office/2006/metadata/properties" xmlns:ns3="df819083-6524-4d6b-98d0-22455d94bcb3" xmlns:ns4="bf09de42-9b72-4261-a21f-5a6a42c917c1" targetNamespace="http://schemas.microsoft.com/office/2006/metadata/properties" ma:root="true" ma:fieldsID="bfe11ed82e7041032ad6f4620fa2906b" ns3:_="" ns4:_="">
    <xsd:import namespace="df819083-6524-4d6b-98d0-22455d94bcb3"/>
    <xsd:import namespace="bf09de42-9b72-4261-a21f-5a6a42c917c1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  <xsd:element ref="ns4:MediaServiceMetadata" minOccurs="0"/>
                <xsd:element ref="ns4:MediaServiceFastMetadata" minOccurs="0"/>
                <xsd:element ref="ns4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19083-6524-4d6b-98d0-22455d94bcb3" elementFormDefault="qualified">
    <xsd:import namespace="http://schemas.microsoft.com/office/2006/documentManagement/types"/>
    <xsd:import namespace="http://schemas.microsoft.com/office/infopath/2007/PartnerControls"/>
    <xsd:element name="_dlc_DocId" ma:index="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09de42-9b72-4261-a21f-5a6a42c91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1.xml>�� 
</file>

<file path=customXml/item4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f819083-6524-4d6b-98d0-22455d94bcb3">2QWTQAEMREDF-1637423726-707</_dlc_DocId>
    <_dlc_DocIdUrl xmlns="df819083-6524-4d6b-98d0-22455d94bcb3">
      <Url>https://unilever.sharepoint.com/teams/B2BAntartida/_layouts/15/DocIdRedir.aspx?ID=2QWTQAEMREDF-1637423726-707</Url>
      <Description>2QWTQAEMREDF-1637423726-707</Description>
    </_dlc_DocIdUrl>
  </documentManagement>
</p:properties>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Props1.xml><?xml version="1.0" encoding="utf-8"?>
<ds:datastoreItem xmlns:ds="http://schemas.openxmlformats.org/officeDocument/2006/customXml" ds:itemID="{92FE845E-4DAF-4D89-B6D3-80BFF4A7196E}">
  <ds:schemaRefs/>
</ds:datastoreItem>
</file>

<file path=customXml/itemProps2.xml><?xml version="1.0" encoding="utf-8"?>
<ds:datastoreItem xmlns:ds="http://schemas.openxmlformats.org/officeDocument/2006/customXml" ds:itemID="{11F6779F-E2A6-4596-B736-5332652CF11C}">
  <ds:schemaRefs/>
</ds:datastoreItem>
</file>

<file path=customXml/itemProps3.xml><?xml version="1.0" encoding="utf-8"?>
<ds:datastoreItem xmlns:ds="http://schemas.openxmlformats.org/officeDocument/2006/customXml" ds:itemID="{04588370-9CA2-4C2E-AA1B-DC513D9E1D47}">
  <ds:schemaRefs/>
</ds:datastoreItem>
</file>

<file path=customXml/itemProps4.xml><?xml version="1.0" encoding="utf-8"?>
<ds:datastoreItem xmlns:ds="http://schemas.openxmlformats.org/officeDocument/2006/customXml" ds:itemID="{33B43DA3-D7AA-48CA-A98A-242606BE3E3D}">
  <ds:schemaRefs/>
</ds:datastoreItem>
</file>

<file path=customXml/itemProps5.xml><?xml version="1.0" encoding="utf-8"?>
<ds:datastoreItem xmlns:ds="http://schemas.openxmlformats.org/officeDocument/2006/customXml" ds:itemID="{E863148C-3BDD-4ECA-AF4A-30350874781D}">
  <ds:schemaRefs/>
</ds:datastoreItem>
</file>

<file path=customXml/itemProps6.xml><?xml version="1.0" encoding="utf-8"?>
<ds:datastoreItem xmlns:ds="http://schemas.openxmlformats.org/officeDocument/2006/customXml" ds:itemID="{7C6F8530-FBCE-4855-A270-1FE4452215EC}">
  <ds:schemaRefs/>
</ds:datastoreItem>
</file>

<file path=customXml/itemProps7.xml><?xml version="1.0" encoding="utf-8"?>
<ds:datastoreItem xmlns:ds="http://schemas.openxmlformats.org/officeDocument/2006/customXml" ds:itemID="{ABE89A1A-CD15-4F4C-81A2-33B304F4AEC3}">
  <ds:schemaRefs/>
</ds:datastoreItem>
</file>

<file path=customXml/itemProps8.xml><?xml version="1.0" encoding="utf-8"?>
<ds:datastoreItem xmlns:ds="http://schemas.openxmlformats.org/officeDocument/2006/customXml" ds:itemID="{69FD1B69-AEDC-4EE7-979F-5377E91F2A09}">
  <ds:schemaRefs/>
</ds:datastoreItem>
</file>

<file path=customXml/itemProps9.xml><?xml version="1.0" encoding="utf-8"?>
<ds:datastoreItem xmlns:ds="http://schemas.openxmlformats.org/officeDocument/2006/customXml" ds:itemID="{BB126874-EEE2-499D-920A-D4779BD940EA}">
  <ds:schemaRefs/>
</ds:datastoreItem>
</file>

<file path=customXml/itemProps10.xml><?xml version="1.0" encoding="utf-8"?>
<ds:datastoreItem xmlns:ds="http://schemas.openxmlformats.org/officeDocument/2006/customXml" ds:itemID="{E569D67A-6F76-4A5C-80C1-0AE33DFF4E30}">
  <ds:schemaRefs/>
</ds:datastoreItem>
</file>

<file path=customXml/itemProps11.xml><?xml version="1.0" encoding="utf-8"?>
<ds:datastoreItem xmlns:ds="http://schemas.openxmlformats.org/officeDocument/2006/customXml" ds:itemID="{4F01BDAE-C0BC-40E9-813A-D588031245FA}">
  <ds:schemaRefs/>
</ds:datastoreItem>
</file>

<file path=customXml/itemProps12.xml><?xml version="1.0" encoding="utf-8"?>
<ds:datastoreItem xmlns:ds="http://schemas.openxmlformats.org/officeDocument/2006/customXml" ds:itemID="{6344A643-0284-4770-A996-A0062D150EAC}">
  <ds:schemaRefs/>
</ds:datastoreItem>
</file>

<file path=customXml/itemProps13.xml><?xml version="1.0" encoding="utf-8"?>
<ds:datastoreItem xmlns:ds="http://schemas.openxmlformats.org/officeDocument/2006/customXml" ds:itemID="{69F944A2-B8C6-4DF5-978A-46B9F491122E}">
  <ds:schemaRefs/>
</ds:datastoreItem>
</file>

<file path=customXml/itemProps14.xml><?xml version="1.0" encoding="utf-8"?>
<ds:datastoreItem xmlns:ds="http://schemas.openxmlformats.org/officeDocument/2006/customXml" ds:itemID="{FF35283D-398B-44BE-A70A-4195D3F99687}">
  <ds:schemaRefs/>
</ds:datastoreItem>
</file>

<file path=customXml/itemProps15.xml><?xml version="1.0" encoding="utf-8"?>
<ds:datastoreItem xmlns:ds="http://schemas.openxmlformats.org/officeDocument/2006/customXml" ds:itemID="{C168F105-FE23-43D2-B9B7-5E8C730CE78D}">
  <ds:schemaRefs/>
</ds:datastoreItem>
</file>

<file path=customXml/itemProps16.xml><?xml version="1.0" encoding="utf-8"?>
<ds:datastoreItem xmlns:ds="http://schemas.openxmlformats.org/officeDocument/2006/customXml" ds:itemID="{7EAEF620-1C7C-4B56-BBAA-7D05A677D150}">
  <ds:schemaRefs/>
</ds:datastoreItem>
</file>

<file path=customXml/itemProps17.xml><?xml version="1.0" encoding="utf-8"?>
<ds:datastoreItem xmlns:ds="http://schemas.openxmlformats.org/officeDocument/2006/customXml" ds:itemID="{978D6551-E772-433E-917F-D80AD63F9388}">
  <ds:schemaRefs/>
</ds:datastoreItem>
</file>

<file path=customXml/itemProps18.xml><?xml version="1.0" encoding="utf-8"?>
<ds:datastoreItem xmlns:ds="http://schemas.openxmlformats.org/officeDocument/2006/customXml" ds:itemID="{A3181AFD-5BAB-47DD-B1C7-180BF409F7F1}">
  <ds:schemaRefs/>
</ds:datastoreItem>
</file>

<file path=customXml/itemProps19.xml><?xml version="1.0" encoding="utf-8"?>
<ds:datastoreItem xmlns:ds="http://schemas.openxmlformats.org/officeDocument/2006/customXml" ds:itemID="{3ECE36B3-46BA-4939-A285-BA43E32E3AD3}">
  <ds:schemaRefs/>
</ds:datastoreItem>
</file>

<file path=customXml/itemProps20.xml><?xml version="1.0" encoding="utf-8"?>
<ds:datastoreItem xmlns:ds="http://schemas.openxmlformats.org/officeDocument/2006/customXml" ds:itemID="{629C0386-6522-4D90-A189-5A8D1E4359F4}">
  <ds:schemaRefs/>
</ds:datastoreItem>
</file>

<file path=customXml/itemProps21.xml><?xml version="1.0" encoding="utf-8"?>
<ds:datastoreItem xmlns:ds="http://schemas.openxmlformats.org/officeDocument/2006/customXml" ds:itemID="{C607427E-A187-4420-882E-ECA1887583CB}">
  <ds:schemaRefs/>
</ds:datastoreItem>
</file>

<file path=customXml/itemProps22.xml><?xml version="1.0" encoding="utf-8"?>
<ds:datastoreItem xmlns:ds="http://schemas.openxmlformats.org/officeDocument/2006/customXml" ds:itemID="{66D6E17C-C737-4A40-9E83-D3958743A808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5380CA46-D049-4AE1-885D-5867384D9F8B}">
  <ds:schemaRefs/>
</ds:datastoreItem>
</file>

<file path=customXml/itemProps24.xml><?xml version="1.0" encoding="utf-8"?>
<ds:datastoreItem xmlns:ds="http://schemas.openxmlformats.org/officeDocument/2006/customXml" ds:itemID="{7B460412-DD66-491B-AC77-35CC4ABAD5FA}">
  <ds:schemaRefs/>
</ds:datastoreItem>
</file>

<file path=customXml/itemProps25.xml><?xml version="1.0" encoding="utf-8"?>
<ds:datastoreItem xmlns:ds="http://schemas.openxmlformats.org/officeDocument/2006/customXml" ds:itemID="{5BEBA635-81C2-4E7A-8735-84CDE8F9F53E}">
  <ds:schemaRefs/>
</ds:datastoreItem>
</file>

<file path=customXml/itemProps26.xml><?xml version="1.0" encoding="utf-8"?>
<ds:datastoreItem xmlns:ds="http://schemas.openxmlformats.org/officeDocument/2006/customXml" ds:itemID="{CFFDD1ED-5A7C-4E47-B8CC-B876D4322064}">
  <ds:schemaRefs/>
</ds:datastoreItem>
</file>

<file path=customXml/itemProps27.xml><?xml version="1.0" encoding="utf-8"?>
<ds:datastoreItem xmlns:ds="http://schemas.openxmlformats.org/officeDocument/2006/customXml" ds:itemID="{9C968EFA-DF23-433A-81CD-E8087A25BFC7}">
  <ds:schemaRefs/>
</ds:datastoreItem>
</file>

<file path=customXml/itemProps28.xml><?xml version="1.0" encoding="utf-8"?>
<ds:datastoreItem xmlns:ds="http://schemas.openxmlformats.org/officeDocument/2006/customXml" ds:itemID="{17C9CB23-4259-4337-A35B-6FFBC938F212}">
  <ds:schemaRefs/>
</ds:datastoreItem>
</file>

<file path=customXml/itemProps29.xml><?xml version="1.0" encoding="utf-8"?>
<ds:datastoreItem xmlns:ds="http://schemas.openxmlformats.org/officeDocument/2006/customXml" ds:itemID="{E3DF7E4B-5E00-4112-B381-426DF4354A49}">
  <ds:schemaRefs/>
</ds:datastoreItem>
</file>

<file path=customXml/itemProps30.xml><?xml version="1.0" encoding="utf-8"?>
<ds:datastoreItem xmlns:ds="http://schemas.openxmlformats.org/officeDocument/2006/customXml" ds:itemID="{DFD1B131-04D4-4001-B654-B138CB7A4FF8}">
  <ds:schemaRefs/>
</ds:datastoreItem>
</file>

<file path=customXml/itemProps31.xml><?xml version="1.0" encoding="utf-8"?>
<ds:datastoreItem xmlns:ds="http://schemas.openxmlformats.org/officeDocument/2006/customXml" ds:itemID="{8B2464AC-B4A1-41E8-BCC8-EEEC87CF7A15}">
  <ds:schemaRefs/>
</ds:datastoreItem>
</file>

<file path=customXml/itemProps32.xml><?xml version="1.0" encoding="utf-8"?>
<ds:datastoreItem xmlns:ds="http://schemas.openxmlformats.org/officeDocument/2006/customXml" ds:itemID="{D957AABF-552A-4F34-B071-D44D42B36CC9}">
  <ds:schemaRefs/>
</ds:datastoreItem>
</file>

<file path=customXml/itemProps33.xml><?xml version="1.0" encoding="utf-8"?>
<ds:datastoreItem xmlns:ds="http://schemas.openxmlformats.org/officeDocument/2006/customXml" ds:itemID="{A6D29F7A-D0D7-4233-BA46-AB20F08722AA}">
  <ds:schemaRefs/>
</ds:datastoreItem>
</file>

<file path=customXml/itemProps34.xml><?xml version="1.0" encoding="utf-8"?>
<ds:datastoreItem xmlns:ds="http://schemas.openxmlformats.org/officeDocument/2006/customXml" ds:itemID="{A19D0AA8-1CEA-4D60-82FC-13EECCF2EBA1}">
  <ds:schemaRefs/>
</ds:datastoreItem>
</file>

<file path=customXml/itemProps35.xml><?xml version="1.0" encoding="utf-8"?>
<ds:datastoreItem xmlns:ds="http://schemas.openxmlformats.org/officeDocument/2006/customXml" ds:itemID="{E69323E0-DE17-4ECB-B704-89110F7B5418}">
  <ds:schemaRefs/>
</ds:datastoreItem>
</file>

<file path=customXml/itemProps36.xml><?xml version="1.0" encoding="utf-8"?>
<ds:datastoreItem xmlns:ds="http://schemas.openxmlformats.org/officeDocument/2006/customXml" ds:itemID="{8EDAA569-CB79-4C8D-AD0A-E6DCA80CE090}">
  <ds:schemaRefs/>
</ds:datastoreItem>
</file>

<file path=customXml/itemProps37.xml><?xml version="1.0" encoding="utf-8"?>
<ds:datastoreItem xmlns:ds="http://schemas.openxmlformats.org/officeDocument/2006/customXml" ds:itemID="{3C4070E0-F067-4D2C-919E-902236DC5206}">
  <ds:schemaRefs/>
</ds:datastoreItem>
</file>

<file path=customXml/itemProps38.xml><?xml version="1.0" encoding="utf-8"?>
<ds:datastoreItem xmlns:ds="http://schemas.openxmlformats.org/officeDocument/2006/customXml" ds:itemID="{D16446C6-ED1B-45EE-94C8-DE6FFF469BA1}">
  <ds:schemaRefs/>
</ds:datastoreItem>
</file>

<file path=customXml/itemProps39.xml><?xml version="1.0" encoding="utf-8"?>
<ds:datastoreItem xmlns:ds="http://schemas.openxmlformats.org/officeDocument/2006/customXml" ds:itemID="{A7DD4D23-397B-44A2-A694-865A2451D1E1}">
  <ds:schemaRefs/>
</ds:datastoreItem>
</file>

<file path=customXml/itemProps40.xml><?xml version="1.0" encoding="utf-8"?>
<ds:datastoreItem xmlns:ds="http://schemas.openxmlformats.org/officeDocument/2006/customXml" ds:itemID="{7CD8C9A7-793F-4672-97C3-FD2D707243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19083-6524-4d6b-98d0-22455d94bcb3"/>
    <ds:schemaRef ds:uri="bf09de42-9b72-4261-a21f-5a6a42c917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1.xml><?xml version="1.0" encoding="utf-8"?>
<ds:datastoreItem xmlns:ds="http://schemas.openxmlformats.org/officeDocument/2006/customXml" ds:itemID="{D25A56F7-0447-42A2-93CD-920091F6DA3A}">
  <ds:schemaRefs/>
</ds:datastoreItem>
</file>

<file path=customXml/itemProps42.xml><?xml version="1.0" encoding="utf-8"?>
<ds:datastoreItem xmlns:ds="http://schemas.openxmlformats.org/officeDocument/2006/customXml" ds:itemID="{0953FD5D-9ED1-4E1B-9980-55E23EDF5FB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bf09de42-9b72-4261-a21f-5a6a42c917c1"/>
    <ds:schemaRef ds:uri="df819083-6524-4d6b-98d0-22455d94bcb3"/>
    <ds:schemaRef ds:uri="http://www.w3.org/XML/1998/namespace"/>
    <ds:schemaRef ds:uri="http://purl.org/dc/dcmitype/"/>
  </ds:schemaRefs>
</ds:datastoreItem>
</file>

<file path=customXml/itemProps43.xml><?xml version="1.0" encoding="utf-8"?>
<ds:datastoreItem xmlns:ds="http://schemas.openxmlformats.org/officeDocument/2006/customXml" ds:itemID="{C33FD656-C7AA-49F2-994F-7E581417ABEA}">
  <ds:schemaRefs/>
</ds:datastoreItem>
</file>

<file path=customXml/itemProps44.xml><?xml version="1.0" encoding="utf-8"?>
<ds:datastoreItem xmlns:ds="http://schemas.openxmlformats.org/officeDocument/2006/customXml" ds:itemID="{C512E09E-C455-45D2-B684-B072A79BDE40}">
  <ds:schemaRefs/>
</ds:datastoreItem>
</file>

<file path=customXml/itemProps45.xml><?xml version="1.0" encoding="utf-8"?>
<ds:datastoreItem xmlns:ds="http://schemas.openxmlformats.org/officeDocument/2006/customXml" ds:itemID="{FEAB296C-D294-4D25-BC3B-46C481ED8F49}">
  <ds:schemaRefs/>
</ds:datastoreItem>
</file>

<file path=customXml/itemProps46.xml><?xml version="1.0" encoding="utf-8"?>
<ds:datastoreItem xmlns:ds="http://schemas.openxmlformats.org/officeDocument/2006/customXml" ds:itemID="{2CC23B09-0D93-425A-B4FE-0D97A48C0D2B}">
  <ds:schemaRefs/>
</ds:datastoreItem>
</file>

<file path=customXml/itemProps47.xml><?xml version="1.0" encoding="utf-8"?>
<ds:datastoreItem xmlns:ds="http://schemas.openxmlformats.org/officeDocument/2006/customXml" ds:itemID="{2D686E65-0442-49F6-AABB-15E851A8B0A9}">
  <ds:schemaRefs/>
</ds:datastoreItem>
</file>

<file path=customXml/itemProps48.xml><?xml version="1.0" encoding="utf-8"?>
<ds:datastoreItem xmlns:ds="http://schemas.openxmlformats.org/officeDocument/2006/customXml" ds:itemID="{39DCF308-FF22-402E-ADBD-24A8172450E2}">
  <ds:schemaRefs/>
</ds:datastoreItem>
</file>

<file path=customXml/itemProps49.xml><?xml version="1.0" encoding="utf-8"?>
<ds:datastoreItem xmlns:ds="http://schemas.openxmlformats.org/officeDocument/2006/customXml" ds:itemID="{836EF011-B03D-410E-BF49-DD24295CB4B4}">
  <ds:schemaRefs/>
</ds:datastoreItem>
</file>

<file path=customXml/itemProps50.xml><?xml version="1.0" encoding="utf-8"?>
<ds:datastoreItem xmlns:ds="http://schemas.openxmlformats.org/officeDocument/2006/customXml" ds:itemID="{666E602F-B6EC-4F25-BC28-1B4C17CA2DF4}">
  <ds:schemaRefs/>
</ds:datastoreItem>
</file>

<file path=customXml/itemProps51.xml><?xml version="1.0" encoding="utf-8"?>
<ds:datastoreItem xmlns:ds="http://schemas.openxmlformats.org/officeDocument/2006/customXml" ds:itemID="{EDC26CC9-271C-4D07-A9C6-AA995345F627}">
  <ds:schemaRefs/>
</ds:datastoreItem>
</file>

<file path=customXml/itemProps52.xml><?xml version="1.0" encoding="utf-8"?>
<ds:datastoreItem xmlns:ds="http://schemas.openxmlformats.org/officeDocument/2006/customXml" ds:itemID="{C03A8FCB-00EC-4A5B-86E0-24AE54132117}">
  <ds:schemaRefs/>
</ds:datastoreItem>
</file>

<file path=customXml/itemProps53.xml><?xml version="1.0" encoding="utf-8"?>
<ds:datastoreItem xmlns:ds="http://schemas.openxmlformats.org/officeDocument/2006/customXml" ds:itemID="{59011F1E-528D-45E1-960C-CB5885713FD2}">
  <ds:schemaRefs/>
</ds:datastoreItem>
</file>

<file path=customXml/itemProps54.xml><?xml version="1.0" encoding="utf-8"?>
<ds:datastoreItem xmlns:ds="http://schemas.openxmlformats.org/officeDocument/2006/customXml" ds:itemID="{D1F2928D-9FE1-4B68-A08B-5BFF44C36E45}">
  <ds:schemaRefs/>
</ds:datastoreItem>
</file>

<file path=customXml/itemProps55.xml><?xml version="1.0" encoding="utf-8"?>
<ds:datastoreItem xmlns:ds="http://schemas.openxmlformats.org/officeDocument/2006/customXml" ds:itemID="{2A555F8B-8728-42DA-BEEB-B3244B161530}">
  <ds:schemaRefs/>
</ds:datastoreItem>
</file>

<file path=customXml/itemProps56.xml><?xml version="1.0" encoding="utf-8"?>
<ds:datastoreItem xmlns:ds="http://schemas.openxmlformats.org/officeDocument/2006/customXml" ds:itemID="{94FE15F0-D010-44B2-A710-6FDAC1C8A2A0}">
  <ds:schemaRefs/>
</ds:datastoreItem>
</file>

<file path=customXml/itemProps57.xml><?xml version="1.0" encoding="utf-8"?>
<ds:datastoreItem xmlns:ds="http://schemas.openxmlformats.org/officeDocument/2006/customXml" ds:itemID="{FDAD50A0-C5DB-4ED2-878B-5CA3135F1BBD}">
  <ds:schemaRefs/>
</ds:datastoreItem>
</file>

<file path=customXml/itemProps58.xml><?xml version="1.0" encoding="utf-8"?>
<ds:datastoreItem xmlns:ds="http://schemas.openxmlformats.org/officeDocument/2006/customXml" ds:itemID="{4810791F-D96E-4829-82C4-96528B31F8CE}">
  <ds:schemaRefs/>
</ds:datastoreItem>
</file>

<file path=customXml/itemProps59.xml><?xml version="1.0" encoding="utf-8"?>
<ds:datastoreItem xmlns:ds="http://schemas.openxmlformats.org/officeDocument/2006/customXml" ds:itemID="{65DBA0DE-CBB4-48AB-B47C-47E2E56BC88B}">
  <ds:schemaRefs/>
</ds:datastoreItem>
</file>

<file path=customXml/itemProps60.xml><?xml version="1.0" encoding="utf-8"?>
<ds:datastoreItem xmlns:ds="http://schemas.openxmlformats.org/officeDocument/2006/customXml" ds:itemID="{F64D5BF6-5966-4E10-B583-41C90AE547CE}">
  <ds:schemaRefs/>
</ds:datastoreItem>
</file>

<file path=customXml/itemProps61.xml><?xml version="1.0" encoding="utf-8"?>
<ds:datastoreItem xmlns:ds="http://schemas.openxmlformats.org/officeDocument/2006/customXml" ds:itemID="{42FC32A9-02BF-4E21-B507-35FDE6FB729E}">
  <ds:schemaRefs/>
</ds:datastoreItem>
</file>

<file path=customXml/itemProps62.xml><?xml version="1.0" encoding="utf-8"?>
<ds:datastoreItem xmlns:ds="http://schemas.openxmlformats.org/officeDocument/2006/customXml" ds:itemID="{C8B34AF1-F8C8-407E-9D26-9D7D21CABACC}">
  <ds:schemaRefs/>
</ds:datastoreItem>
</file>

<file path=customXml/itemProps63.xml><?xml version="1.0" encoding="utf-8"?>
<ds:datastoreItem xmlns:ds="http://schemas.openxmlformats.org/officeDocument/2006/customXml" ds:itemID="{B52EAF03-CF46-45C1-A41F-997E112D468D}">
  <ds:schemaRefs/>
</ds:datastoreItem>
</file>

<file path=customXml/itemProps64.xml><?xml version="1.0" encoding="utf-8"?>
<ds:datastoreItem xmlns:ds="http://schemas.openxmlformats.org/officeDocument/2006/customXml" ds:itemID="{C30186EF-EA15-4DDE-AE1C-8EB97371B05D}">
  <ds:schemaRefs/>
</ds:datastoreItem>
</file>

<file path=customXml/itemProps65.xml><?xml version="1.0" encoding="utf-8"?>
<ds:datastoreItem xmlns:ds="http://schemas.openxmlformats.org/officeDocument/2006/customXml" ds:itemID="{AAE96B59-6672-4B21-89AF-E8125D36D959}">
  <ds:schemaRefs/>
</ds:datastoreItem>
</file>

<file path=customXml/itemProps66.xml><?xml version="1.0" encoding="utf-8"?>
<ds:datastoreItem xmlns:ds="http://schemas.openxmlformats.org/officeDocument/2006/customXml" ds:itemID="{92F8341E-9775-46CB-B4E0-239346D98E48}">
  <ds:schemaRefs/>
</ds:datastoreItem>
</file>

<file path=customXml/itemProps67.xml><?xml version="1.0" encoding="utf-8"?>
<ds:datastoreItem xmlns:ds="http://schemas.openxmlformats.org/officeDocument/2006/customXml" ds:itemID="{E7CB1248-D043-429A-B8DF-F037ECD766D2}">
  <ds:schemaRefs/>
</ds:datastoreItem>
</file>

<file path=customXml/itemProps68.xml><?xml version="1.0" encoding="utf-8"?>
<ds:datastoreItem xmlns:ds="http://schemas.openxmlformats.org/officeDocument/2006/customXml" ds:itemID="{CDA16F19-7B96-42E1-AA66-8C0630B3FAFB}">
  <ds:schemaRefs/>
</ds:datastoreItem>
</file>

<file path=customXml/itemProps69.xml><?xml version="1.0" encoding="utf-8"?>
<ds:datastoreItem xmlns:ds="http://schemas.openxmlformats.org/officeDocument/2006/customXml" ds:itemID="{C165E619-FEBF-40B3-B7DA-895B198ACE39}">
  <ds:schemaRefs/>
</ds:datastoreItem>
</file>

<file path=customXml/itemProps70.xml><?xml version="1.0" encoding="utf-8"?>
<ds:datastoreItem xmlns:ds="http://schemas.openxmlformats.org/officeDocument/2006/customXml" ds:itemID="{96514646-0AB8-4A94-9CF5-3DC2985DA055}">
  <ds:schemaRefs/>
</ds:datastoreItem>
</file>

<file path=customXml/itemProps71.xml><?xml version="1.0" encoding="utf-8"?>
<ds:datastoreItem xmlns:ds="http://schemas.openxmlformats.org/officeDocument/2006/customXml" ds:itemID="{695F9B7A-26A1-4CB9-B720-3FB17BE937C0}">
  <ds:schemaRefs/>
</ds:datastoreItem>
</file>

<file path=customXml/itemProps72.xml><?xml version="1.0" encoding="utf-8"?>
<ds:datastoreItem xmlns:ds="http://schemas.openxmlformats.org/officeDocument/2006/customXml" ds:itemID="{DC27B116-BEF4-405A-A217-724828B92710}">
  <ds:schemaRefs/>
</ds:datastoreItem>
</file>

<file path=customXml/itemProps73.xml><?xml version="1.0" encoding="utf-8"?>
<ds:datastoreItem xmlns:ds="http://schemas.openxmlformats.org/officeDocument/2006/customXml" ds:itemID="{E0AB10FB-EC1A-4E19-B5BD-AF263B916D56}">
  <ds:schemaRefs/>
</ds:datastoreItem>
</file>

<file path=customXml/itemProps74.xml><?xml version="1.0" encoding="utf-8"?>
<ds:datastoreItem xmlns:ds="http://schemas.openxmlformats.org/officeDocument/2006/customXml" ds:itemID="{90E238FF-C502-46F8-B944-6C54A89465D7}">
  <ds:schemaRefs/>
</ds:datastoreItem>
</file>

<file path=customXml/itemProps75.xml><?xml version="1.0" encoding="utf-8"?>
<ds:datastoreItem xmlns:ds="http://schemas.openxmlformats.org/officeDocument/2006/customXml" ds:itemID="{D4F5901A-D8F4-41A1-BFAB-A5AB38097E00}">
  <ds:schemaRefs/>
</ds:datastoreItem>
</file>

<file path=customXml/itemProps76.xml><?xml version="1.0" encoding="utf-8"?>
<ds:datastoreItem xmlns:ds="http://schemas.openxmlformats.org/officeDocument/2006/customXml" ds:itemID="{4310AD82-F5CD-4A2E-97AD-C47464002496}">
  <ds:schemaRefs/>
</ds:datastoreItem>
</file>

<file path=customXml/itemProps77.xml><?xml version="1.0" encoding="utf-8"?>
<ds:datastoreItem xmlns:ds="http://schemas.openxmlformats.org/officeDocument/2006/customXml" ds:itemID="{F2035F31-EC75-4151-A7D1-3BCBBC57BB24}">
  <ds:schemaRefs/>
</ds:datastoreItem>
</file>

<file path=customXml/itemProps78.xml><?xml version="1.0" encoding="utf-8"?>
<ds:datastoreItem xmlns:ds="http://schemas.openxmlformats.org/officeDocument/2006/customXml" ds:itemID="{697A01F2-E744-41FE-B8D5-ED9B1CC352B5}">
  <ds:schemaRefs/>
</ds:datastoreItem>
</file>

<file path=customXml/itemProps79.xml><?xml version="1.0" encoding="utf-8"?>
<ds:datastoreItem xmlns:ds="http://schemas.openxmlformats.org/officeDocument/2006/customXml" ds:itemID="{C7953D8C-E7E1-4F55-A305-0D9AF2D6EA81}">
  <ds:schemaRefs/>
</ds:datastoreItem>
</file>

<file path=customXml/itemProps80.xml><?xml version="1.0" encoding="utf-8"?>
<ds:datastoreItem xmlns:ds="http://schemas.openxmlformats.org/officeDocument/2006/customXml" ds:itemID="{469BC69E-7AC9-45AC-BCB4-2652BFA39C1C}">
  <ds:schemaRefs/>
</ds:datastoreItem>
</file>

<file path=customXml/itemProps81.xml><?xml version="1.0" encoding="utf-8"?>
<ds:datastoreItem xmlns:ds="http://schemas.openxmlformats.org/officeDocument/2006/customXml" ds:itemID="{FAA0322A-DB7D-4CBB-BC3B-A1AA5BA0D985}">
  <ds:schemaRefs/>
</ds:datastoreItem>
</file>

<file path=customXml/itemProps82.xml><?xml version="1.0" encoding="utf-8"?>
<ds:datastoreItem xmlns:ds="http://schemas.openxmlformats.org/officeDocument/2006/customXml" ds:itemID="{A948E123-2BEE-4417-AB8E-2BC89402C318}">
  <ds:schemaRefs/>
</ds:datastoreItem>
</file>

<file path=customXml/itemProps83.xml><?xml version="1.0" encoding="utf-8"?>
<ds:datastoreItem xmlns:ds="http://schemas.openxmlformats.org/officeDocument/2006/customXml" ds:itemID="{3A8776D2-6639-43C3-B7F6-C8B555B9FEB2}">
  <ds:schemaRefs/>
</ds:datastoreItem>
</file>

<file path=customXml/itemProps84.xml><?xml version="1.0" encoding="utf-8"?>
<ds:datastoreItem xmlns:ds="http://schemas.openxmlformats.org/officeDocument/2006/customXml" ds:itemID="{9C064C43-226A-44F7-AA89-B0EE8B693C66}">
  <ds:schemaRefs/>
</ds:datastoreItem>
</file>

<file path=customXml/itemProps85.xml><?xml version="1.0" encoding="utf-8"?>
<ds:datastoreItem xmlns:ds="http://schemas.openxmlformats.org/officeDocument/2006/customXml" ds:itemID="{11CCC4E8-71FA-4DE5-89E9-CA472C46A407}">
  <ds:schemaRefs/>
</ds:datastoreItem>
</file>

<file path=customXml/itemProps86.xml><?xml version="1.0" encoding="utf-8"?>
<ds:datastoreItem xmlns:ds="http://schemas.openxmlformats.org/officeDocument/2006/customXml" ds:itemID="{9193A55C-F803-44FA-BB10-C3F9FB3FC7CE}">
  <ds:schemaRefs/>
</ds:datastoreItem>
</file>

<file path=customXml/itemProps87.xml><?xml version="1.0" encoding="utf-8"?>
<ds:datastoreItem xmlns:ds="http://schemas.openxmlformats.org/officeDocument/2006/customXml" ds:itemID="{50EE49B4-29F0-468C-80AF-FDE5D74B88C9}">
  <ds:schemaRefs/>
</ds:datastoreItem>
</file>

<file path=customXml/itemProps88.xml><?xml version="1.0" encoding="utf-8"?>
<ds:datastoreItem xmlns:ds="http://schemas.openxmlformats.org/officeDocument/2006/customXml" ds:itemID="{BBBC984B-A756-4F48-9641-DEF558F63E4B}">
  <ds:schemaRefs/>
</ds:datastoreItem>
</file>

<file path=customXml/itemProps89.xml><?xml version="1.0" encoding="utf-8"?>
<ds:datastoreItem xmlns:ds="http://schemas.openxmlformats.org/officeDocument/2006/customXml" ds:itemID="{B090F25E-7CFE-41B2-8E5D-99A12F61D9E8}">
  <ds:schemaRefs/>
</ds:datastoreItem>
</file>

<file path=customXml/itemProps90.xml><?xml version="1.0" encoding="utf-8"?>
<ds:datastoreItem xmlns:ds="http://schemas.openxmlformats.org/officeDocument/2006/customXml" ds:itemID="{006A167A-B9EB-41E6-B4DB-14EBAB385B9F}">
  <ds:schemaRefs/>
</ds:datastoreItem>
</file>

<file path=customXml/itemProps91.xml><?xml version="1.0" encoding="utf-8"?>
<ds:datastoreItem xmlns:ds="http://schemas.openxmlformats.org/officeDocument/2006/customXml" ds:itemID="{38AFE210-B065-4E88-852B-A50290CF8759}">
  <ds:schemaRefs/>
</ds:datastoreItem>
</file>

<file path=customXml/itemProps92.xml><?xml version="1.0" encoding="utf-8"?>
<ds:datastoreItem xmlns:ds="http://schemas.openxmlformats.org/officeDocument/2006/customXml" ds:itemID="{8F217BF4-DDE1-4CFD-8712-11264FDB68C1}">
  <ds:schemaRefs/>
</ds:datastoreItem>
</file>

<file path=customXml/itemProps93.xml><?xml version="1.0" encoding="utf-8"?>
<ds:datastoreItem xmlns:ds="http://schemas.openxmlformats.org/officeDocument/2006/customXml" ds:itemID="{F47072B3-F1D6-4415-9B57-0D3DBC2D178E}">
  <ds:schemaRefs/>
</ds:datastoreItem>
</file>

<file path=customXml/itemProps94.xml><?xml version="1.0" encoding="utf-8"?>
<ds:datastoreItem xmlns:ds="http://schemas.openxmlformats.org/officeDocument/2006/customXml" ds:itemID="{980CAC75-9ED2-4D6C-892D-1E58896E6C4A}">
  <ds:schemaRefs/>
</ds:datastoreItem>
</file>

<file path=customXml/itemProps95.xml><?xml version="1.0" encoding="utf-8"?>
<ds:datastoreItem xmlns:ds="http://schemas.openxmlformats.org/officeDocument/2006/customXml" ds:itemID="{24AFDDC6-D361-402A-8399-4A4F5636224D}">
  <ds:schemaRefs/>
</ds:datastoreItem>
</file>

<file path=customXml/itemProps96.xml><?xml version="1.0" encoding="utf-8"?>
<ds:datastoreItem xmlns:ds="http://schemas.openxmlformats.org/officeDocument/2006/customXml" ds:itemID="{D4D8DE58-196A-4EB2-91FC-7D6215A94F1E}">
  <ds:schemaRefs/>
</ds:datastoreItem>
</file>

<file path=customXml/itemProps97.xml><?xml version="1.0" encoding="utf-8"?>
<ds:datastoreItem xmlns:ds="http://schemas.openxmlformats.org/officeDocument/2006/customXml" ds:itemID="{8CFBB382-19B6-4668-925B-2568A16FBEBB}">
  <ds:schemaRefs/>
</ds:datastoreItem>
</file>

<file path=customXml/itemProps98.xml><?xml version="1.0" encoding="utf-8"?>
<ds:datastoreItem xmlns:ds="http://schemas.openxmlformats.org/officeDocument/2006/customXml" ds:itemID="{FC9654F3-E911-4D9C-B4C5-BB6454D8F5A5}">
  <ds:schemaRefs/>
</ds:datastoreItem>
</file>

<file path=customXml/itemProps99.xml><?xml version="1.0" encoding="utf-8"?>
<ds:datastoreItem xmlns:ds="http://schemas.openxmlformats.org/officeDocument/2006/customXml" ds:itemID="{4816F8A1-265D-4FF6-B5F7-2A631EBAD00B}">
  <ds:schemaRefs/>
</ds:datastoreItem>
</file>

<file path=customXml/itemProps100.xml><?xml version="1.0" encoding="utf-8"?>
<ds:datastoreItem xmlns:ds="http://schemas.openxmlformats.org/officeDocument/2006/customXml" ds:itemID="{CD8C3172-26CF-4E18-89AF-8A56D5E4A00C}">
  <ds:schemaRefs/>
</ds:datastoreItem>
</file>

<file path=customXml/itemProps101.xml><?xml version="1.0" encoding="utf-8"?>
<ds:datastoreItem xmlns:ds="http://schemas.openxmlformats.org/officeDocument/2006/customXml" ds:itemID="{30264EF4-544B-48D1-9F21-9349DCF6B931}">
  <ds:schemaRefs/>
</ds:datastoreItem>
</file>

<file path=customXml/itemProps102.xml><?xml version="1.0" encoding="utf-8"?>
<ds:datastoreItem xmlns:ds="http://schemas.openxmlformats.org/officeDocument/2006/customXml" ds:itemID="{8C3AADFF-FF66-4D79-B7B7-9864412DACCC}">
  <ds:schemaRefs/>
</ds:datastoreItem>
</file>

<file path=customXml/itemProps103.xml><?xml version="1.0" encoding="utf-8"?>
<ds:datastoreItem xmlns:ds="http://schemas.openxmlformats.org/officeDocument/2006/customXml" ds:itemID="{A8EAD5F9-3644-40B6-B736-4C0B1C7CC87F}">
  <ds:schemaRefs/>
</ds:datastoreItem>
</file>

<file path=customXml/itemProps104.xml><?xml version="1.0" encoding="utf-8"?>
<ds:datastoreItem xmlns:ds="http://schemas.openxmlformats.org/officeDocument/2006/customXml" ds:itemID="{BF9CE030-57FF-424D-8316-80495D482246}">
  <ds:schemaRefs/>
</ds:datastoreItem>
</file>

<file path=customXml/itemProps105.xml><?xml version="1.0" encoding="utf-8"?>
<ds:datastoreItem xmlns:ds="http://schemas.openxmlformats.org/officeDocument/2006/customXml" ds:itemID="{08931026-2884-4E0B-85B0-963C5C25411D}">
  <ds:schemaRefs/>
</ds:datastoreItem>
</file>

<file path=customXml/itemProps106.xml><?xml version="1.0" encoding="utf-8"?>
<ds:datastoreItem xmlns:ds="http://schemas.openxmlformats.org/officeDocument/2006/customXml" ds:itemID="{D960066F-7003-46C8-AA27-2D55FD46DA66}">
  <ds:schemaRefs/>
</ds:datastoreItem>
</file>

<file path=customXml/itemProps107.xml><?xml version="1.0" encoding="utf-8"?>
<ds:datastoreItem xmlns:ds="http://schemas.openxmlformats.org/officeDocument/2006/customXml" ds:itemID="{9ED094F3-E6B7-463F-8A5F-8FAE4C624947}">
  <ds:schemaRefs/>
</ds:datastoreItem>
</file>

<file path=customXml/itemProps108.xml><?xml version="1.0" encoding="utf-8"?>
<ds:datastoreItem xmlns:ds="http://schemas.openxmlformats.org/officeDocument/2006/customXml" ds:itemID="{9CA363BF-41BA-4F86-A45D-1100B1770EA8}">
  <ds:schemaRefs/>
</ds:datastoreItem>
</file>

<file path=customXml/itemProps109.xml><?xml version="1.0" encoding="utf-8"?>
<ds:datastoreItem xmlns:ds="http://schemas.openxmlformats.org/officeDocument/2006/customXml" ds:itemID="{DDDEA392-022A-4CA5-A199-2F7D911BEA60}">
  <ds:schemaRefs/>
</ds:datastoreItem>
</file>

<file path=customXml/itemProps110.xml><?xml version="1.0" encoding="utf-8"?>
<ds:datastoreItem xmlns:ds="http://schemas.openxmlformats.org/officeDocument/2006/customXml" ds:itemID="{2F118922-BE84-433F-B8C7-E9B9B1F01A09}">
  <ds:schemaRefs>
    <ds:schemaRef ds:uri="http://schemas.microsoft.com/sharepoint/events"/>
  </ds:schemaRefs>
</ds:datastoreItem>
</file>

<file path=customXml/itemProps111.xml><?xml version="1.0" encoding="utf-8"?>
<ds:datastoreItem xmlns:ds="http://schemas.openxmlformats.org/officeDocument/2006/customXml" ds:itemID="{45BAA162-9906-45EB-BE16-1E9E293C16F4}">
  <ds:schemaRefs/>
</ds:datastoreItem>
</file>

<file path=customXml/itemProps112.xml><?xml version="1.0" encoding="utf-8"?>
<ds:datastoreItem xmlns:ds="http://schemas.openxmlformats.org/officeDocument/2006/customXml" ds:itemID="{BC0DA888-6566-489F-88C7-49D0AD65AE13}">
  <ds:schemaRefs/>
</ds:datastoreItem>
</file>

<file path=customXml/itemProps113.xml><?xml version="1.0" encoding="utf-8"?>
<ds:datastoreItem xmlns:ds="http://schemas.openxmlformats.org/officeDocument/2006/customXml" ds:itemID="{5400FEAC-6BC4-46E5-BA74-A1E600F68114}">
  <ds:schemaRefs/>
</ds:datastoreItem>
</file>

<file path=customXml/itemProps114.xml><?xml version="1.0" encoding="utf-8"?>
<ds:datastoreItem xmlns:ds="http://schemas.openxmlformats.org/officeDocument/2006/customXml" ds:itemID="{1D061DE9-416C-4C83-9EC9-CA000B071B75}">
  <ds:schemaRefs/>
</ds:datastoreItem>
</file>

<file path=customXml/itemProps115.xml><?xml version="1.0" encoding="utf-8"?>
<ds:datastoreItem xmlns:ds="http://schemas.openxmlformats.org/officeDocument/2006/customXml" ds:itemID="{7E270FAA-311F-4286-917E-A5683BDD861A}">
  <ds:schemaRefs/>
</ds:datastoreItem>
</file>

<file path=customXml/itemProps116.xml><?xml version="1.0" encoding="utf-8"?>
<ds:datastoreItem xmlns:ds="http://schemas.openxmlformats.org/officeDocument/2006/customXml" ds:itemID="{6AC4B24F-9D87-43D7-A767-7BF220A0F54E}">
  <ds:schemaRefs/>
</ds:datastoreItem>
</file>

<file path=customXml/itemProps117.xml><?xml version="1.0" encoding="utf-8"?>
<ds:datastoreItem xmlns:ds="http://schemas.openxmlformats.org/officeDocument/2006/customXml" ds:itemID="{D3BFC81D-6DA2-4760-BFE5-20F755A3F487}">
  <ds:schemaRefs/>
</ds:datastoreItem>
</file>

<file path=customXml/itemProps118.xml><?xml version="1.0" encoding="utf-8"?>
<ds:datastoreItem xmlns:ds="http://schemas.openxmlformats.org/officeDocument/2006/customXml" ds:itemID="{11F9373B-DBE2-4F2B-A3E5-D801E0D3A7A8}">
  <ds:schemaRefs/>
</ds:datastoreItem>
</file>

<file path=customXml/itemProps119.xml><?xml version="1.0" encoding="utf-8"?>
<ds:datastoreItem xmlns:ds="http://schemas.openxmlformats.org/officeDocument/2006/customXml" ds:itemID="{60653DEB-5C6C-48A8-AA5C-82BFD65A2A79}">
  <ds:schemaRefs/>
</ds:datastoreItem>
</file>

<file path=customXml/itemProps120.xml><?xml version="1.0" encoding="utf-8"?>
<ds:datastoreItem xmlns:ds="http://schemas.openxmlformats.org/officeDocument/2006/customXml" ds:itemID="{0713DF0F-4973-488C-B805-DDD8DC389821}">
  <ds:schemaRefs/>
</ds:datastoreItem>
</file>

<file path=customXml/itemProps121.xml><?xml version="1.0" encoding="utf-8"?>
<ds:datastoreItem xmlns:ds="http://schemas.openxmlformats.org/officeDocument/2006/customXml" ds:itemID="{B19A654F-558B-412C-9620-1C73C6CFD9FD}">
  <ds:schemaRefs/>
</ds:datastoreItem>
</file>

<file path=customXml/itemProps122.xml><?xml version="1.0" encoding="utf-8"?>
<ds:datastoreItem xmlns:ds="http://schemas.openxmlformats.org/officeDocument/2006/customXml" ds:itemID="{83E78826-09F2-4B6B-8222-394CDC92CCA1}">
  <ds:schemaRefs/>
</ds:datastoreItem>
</file>

<file path=customXml/itemProps123.xml><?xml version="1.0" encoding="utf-8"?>
<ds:datastoreItem xmlns:ds="http://schemas.openxmlformats.org/officeDocument/2006/customXml" ds:itemID="{9327E59F-EFE5-4F1F-AF5E-CA09E07555F2}">
  <ds:schemaRefs/>
</ds:datastoreItem>
</file>

<file path=customXml/itemProps124.xml><?xml version="1.0" encoding="utf-8"?>
<ds:datastoreItem xmlns:ds="http://schemas.openxmlformats.org/officeDocument/2006/customXml" ds:itemID="{B73DA8AB-DD08-4D64-94B8-59EB7130EBE7}">
  <ds:schemaRefs/>
</ds:datastoreItem>
</file>

<file path=customXml/itemProps125.xml><?xml version="1.0" encoding="utf-8"?>
<ds:datastoreItem xmlns:ds="http://schemas.openxmlformats.org/officeDocument/2006/customXml" ds:itemID="{7FE466F4-4FFC-496C-AE9D-B810AF7F08DD}">
  <ds:schemaRefs/>
</ds:datastoreItem>
</file>

<file path=customXml/itemProps126.xml><?xml version="1.0" encoding="utf-8"?>
<ds:datastoreItem xmlns:ds="http://schemas.openxmlformats.org/officeDocument/2006/customXml" ds:itemID="{64518983-5ADB-4A7B-92B8-DACAAB351915}">
  <ds:schemaRefs/>
</ds:datastoreItem>
</file>

<file path=customXml/itemProps127.xml><?xml version="1.0" encoding="utf-8"?>
<ds:datastoreItem xmlns:ds="http://schemas.openxmlformats.org/officeDocument/2006/customXml" ds:itemID="{1E84AC9E-3D60-4F06-86F8-8C741F84AB82}">
  <ds:schemaRefs/>
</ds:datastoreItem>
</file>

<file path=customXml/itemProps128.xml><?xml version="1.0" encoding="utf-8"?>
<ds:datastoreItem xmlns:ds="http://schemas.openxmlformats.org/officeDocument/2006/customXml" ds:itemID="{9E200E67-BF96-473E-A601-57EB76EC9B3F}">
  <ds:schemaRefs/>
</ds:datastoreItem>
</file>

<file path=customXml/itemProps129.xml><?xml version="1.0" encoding="utf-8"?>
<ds:datastoreItem xmlns:ds="http://schemas.openxmlformats.org/officeDocument/2006/customXml" ds:itemID="{762BAC11-95AA-46CF-BB2E-66CB6D63158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Inicio</vt:lpstr>
      <vt:lpstr>Eficiencia</vt:lpstr>
      <vt:lpstr>Cajas</vt:lpstr>
      <vt:lpstr>Plan De Producción</vt:lpstr>
      <vt:lpstr>Reporte Diario</vt:lpstr>
      <vt:lpstr>Template-Gráfico</vt:lpstr>
      <vt:lpstr>Gráfico</vt:lpstr>
      <vt:lpstr>Helados</vt:lpstr>
      <vt:lpstr>Margarinas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León</dc:creator>
  <cp:lastModifiedBy>César León</cp:lastModifiedBy>
  <cp:lastPrinted>2017-07-26T13:38:17Z</cp:lastPrinted>
  <dcterms:created xsi:type="dcterms:W3CDTF">2016-12-05T09:59:43Z</dcterms:created>
  <dcterms:modified xsi:type="dcterms:W3CDTF">2017-08-01T12:02:54Z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0x01010072B120C3793BED458E1894F7ED54585E</vt:lpwstr>
  </property>
  <property fmtid="{D5CDD505-2E9C-101B-9397-08002B2CF9AE}" pid="3" name="_dlc_DocIdItemGuid">
    <vt:lpwstr>5ea8c0bb-ed5d-4505-9493-538f8dcaeb41</vt:lpwstr>
  </property>
</Properties>
</file>