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ésar León\Desktop\Subir a Github\Laboral\"/>
    </mc:Choice>
  </mc:AlternateContent>
  <xr:revisionPtr revIDLastSave="0" documentId="13_ncr:1_{72B05543-E68F-4FB0-AE8B-D499219EF64B}" xr6:coauthVersionLast="43" xr6:coauthVersionMax="43" xr10:uidLastSave="{00000000-0000-0000-0000-000000000000}"/>
  <bookViews>
    <workbookView xWindow="-120" yWindow="-120" windowWidth="20730" windowHeight="11760" firstSheet="2" activeTab="2" xr2:uid="{00000000-000D-0000-FFFF-FFFF00000000}"/>
  </bookViews>
  <sheets>
    <sheet name="Anverso" sheetId="4" state="hidden" r:id="rId1"/>
    <sheet name="Reverso" sheetId="3" state="hidden" r:id="rId2"/>
    <sheet name="Entrada" sheetId="7" r:id="rId3"/>
    <sheet name="Producto" sheetId="9" state="hidden" r:id="rId4"/>
    <sheet name="Pérdidas" sheetId="12" state="hidden" r:id="rId5"/>
    <sheet name="Demográficos" sheetId="11" state="hidden" r:id="rId6"/>
    <sheet name="Breakdowns" sheetId="13" state="hidden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</externalReferences>
  <definedNames>
    <definedName name="__1__123Graph_ACHART_1" hidden="1">'[1]Nivel servicio'!$C$12:$C$17</definedName>
    <definedName name="__10__123Graph_AGRAFICO_12" hidden="1">[1]Inventarios!$H$38:$N$38</definedName>
    <definedName name="__11__123Graph_AGRAFICO_13" hidden="1">[1]Valorinv!$K$5:$Q$5</definedName>
    <definedName name="__12__123Graph_AGRAFICO_14" hidden="1">'[1]Error fcst'!$C$11:$C$16</definedName>
    <definedName name="__13__123Graph_AGRAFICO_15" hidden="1">'[1]Error fcst'!$F$11:$F$16</definedName>
    <definedName name="__14__123Graph_AGRAFICO_16" hidden="1">'[1]Error fcst'!$I$9:$I$14</definedName>
    <definedName name="__15__123Graph_AGRAFICO_17" hidden="1">'[1]Error fcst'!$C$39:$C$44</definedName>
    <definedName name="__16__123Graph_AGRAFICO_18" hidden="1">'[1]Error fcst'!$F$39:$F$44</definedName>
    <definedName name="__17__123Graph_AGRAFICO_19" hidden="1">'[1]Error fcst'!$I$39:$I$44</definedName>
    <definedName name="__18__123Graph_AGRAFICO_2" hidden="1">'[1]Nivel servicio'!$EE$8:$EJ$8</definedName>
    <definedName name="__19__123Graph_AGRAFICO_20" hidden="1">[1]Valorinv!$C$7:$L$7</definedName>
    <definedName name="__2__123Graph_ACHART_2" hidden="1">'[1]Nivel servicio'!$O$3:$T$3</definedName>
    <definedName name="__20__123Graph_AGRAFICO_21" hidden="1">[1]Conf!$Z$4:$AL$4</definedName>
    <definedName name="__21__123Graph_AGRAFICO_22" hidden="1">[1]estadstock!$F$4:$F$4</definedName>
    <definedName name="__22__123Graph_AGRAFICO_23" hidden="1">[1]Conf!$AA$15:$AM$15</definedName>
    <definedName name="__23__123Graph_AGRAFICO_24" hidden="1">[1]estadstock!$J$4:$J$5</definedName>
    <definedName name="__24__123Graph_AGRAFICO_27" hidden="1">[1]Conf!$Y$10:$AK$10</definedName>
    <definedName name="__25__123Graph_AGRAFICO_3" hidden="1">'[1]Nivel servicio'!$EE$12:$EJ$12</definedName>
    <definedName name="__26__123Graph_AGRAFICO_4" hidden="1">'[1]Nivel servicio'!$EE$16:$EJ$16</definedName>
    <definedName name="__27__123Graph_AGRAFICO_5" hidden="1">[1]Inventarios!$Q$10:$Q$16</definedName>
    <definedName name="__28__123Graph_AGRAFICO_6" hidden="1">[1]Inventarios!$H$27:$N$27</definedName>
    <definedName name="__29__123Graph_AGRAFICO_7" hidden="1">[1]Valorinv!$K$3:$Q$3</definedName>
    <definedName name="__3__123Graph_ACHART_3" localSheetId="6" hidden="1">[2]TENDENCIA!#REF!</definedName>
    <definedName name="__3__123Graph_ACHART_3" hidden="1">[2]TENDENCIA!#REF!</definedName>
    <definedName name="__30__123Graph_AGRAFICO_8" hidden="1">[1]Inventarios!$H$43:$N$43</definedName>
    <definedName name="__31__123Graph_AGRAFICO_9" hidden="1">[1]Inventarios!$H$33:$N$33</definedName>
    <definedName name="__32__123Graph_BCHART_1" localSheetId="6" hidden="1">[2]TENDENCIA!#REF!</definedName>
    <definedName name="__32__123Graph_BCHART_1" hidden="1">[2]TENDENCIA!#REF!</definedName>
    <definedName name="__33__123Graph_BCHART_2" hidden="1">'[1]Nivel servicio'!$O$4:$T$4</definedName>
    <definedName name="__34__123Graph_BCHART_3" localSheetId="6" hidden="1">[2]TENDENCIA!#REF!</definedName>
    <definedName name="__34__123Graph_BCHART_3" hidden="1">[2]TENDENCIA!#REF!</definedName>
    <definedName name="__35__123Graph_BCHART_4" localSheetId="6" hidden="1">[2]TENDENCIA!#REF!</definedName>
    <definedName name="__35__123Graph_BCHART_4" hidden="1">[2]TENDENCIA!#REF!</definedName>
    <definedName name="__36__123Graph_BCHART_5" localSheetId="6" hidden="1">[2]TENDENCIA!#REF!</definedName>
    <definedName name="__36__123Graph_BCHART_5" hidden="1">[2]TENDENCIA!#REF!</definedName>
    <definedName name="__37__123Graph_BCHART_6" hidden="1">'[1]Nivel servicio'!$DF$4:$DR$4</definedName>
    <definedName name="__38__123Graph_BGRAFICO_12" hidden="1">[1]Inventarios!$H$39:$N$39</definedName>
    <definedName name="__39__123Graph_BGRAFICO_21" hidden="1">[1]Conf!$Z$5:$AL$5</definedName>
    <definedName name="__4__123Graph_ACHART_4" localSheetId="6" hidden="1">[2]TENDENCIA!#REF!</definedName>
    <definedName name="__4__123Graph_ACHART_4" hidden="1">[2]TENDENCIA!#REF!</definedName>
    <definedName name="__40__123Graph_BGRAFICO_23" hidden="1">[1]Conf!$AA$16:$AM$16</definedName>
    <definedName name="__41__123Graph_BGRAFICO_27" hidden="1">[1]Conf!$Y$11:$AK$11</definedName>
    <definedName name="__42__123Graph_BGRAFICO_3" localSheetId="6" hidden="1">'[3]Cena y Unif'!#REF!</definedName>
    <definedName name="__42__123Graph_BGRAFICO_3" hidden="1">'[3]Cena y Unif'!#REF!</definedName>
    <definedName name="__43__123Graph_BGRAFICO_6" hidden="1">[1]Inventarios!$H$28:$N$28</definedName>
    <definedName name="__44__123Graph_BGRAFICO_8" hidden="1">[1]Inventarios!$H$44:$N$44</definedName>
    <definedName name="__45__123Graph_BGRAFICO_9" hidden="1">[1]Inventarios!$H$34:$N$34</definedName>
    <definedName name="__46__123Graph_CCHART_1" localSheetId="6" hidden="1">[2]TENDENCIA!#REF!</definedName>
    <definedName name="__46__123Graph_CCHART_1" hidden="1">[2]TENDENCIA!#REF!</definedName>
    <definedName name="__47__123Graph_CCHART_2" hidden="1">'[1]Nivel servicio'!$O$5:$T$5</definedName>
    <definedName name="__48__123Graph_CCHART_3" localSheetId="6" hidden="1">[2]TENDENCIA!#REF!</definedName>
    <definedName name="__48__123Graph_CCHART_3" hidden="1">[2]TENDENCIA!#REF!</definedName>
    <definedName name="__49__123Graph_CCHART_5" localSheetId="6" hidden="1">[2]TENDENCIA!#REF!</definedName>
    <definedName name="__49__123Graph_CCHART_5" hidden="1">[2]TENDENCIA!#REF!</definedName>
    <definedName name="__5__123Graph_ACHART_5" localSheetId="6" hidden="1">[2]TENDENCIA!#REF!</definedName>
    <definedName name="__5__123Graph_ACHART_5" hidden="1">[2]TENDENCIA!#REF!</definedName>
    <definedName name="__50__123Graph_CCHART_6" hidden="1">[2]TENDENCIA!$D$5:$D$17</definedName>
    <definedName name="__51__123Graph_CGRAFICO_6" hidden="1">[1]Inventarios!$H$29:$N$29</definedName>
    <definedName name="__52__123Graph_CGRAFICO_8" hidden="1">[1]Inventarios!$H$45:$N$45</definedName>
    <definedName name="__53__123Graph_DCHART_1" localSheetId="6" hidden="1">[2]TENDENCIA!#REF!</definedName>
    <definedName name="__53__123Graph_DCHART_1" hidden="1">[2]TENDENCIA!#REF!</definedName>
    <definedName name="__54__123Graph_DCHART_2" localSheetId="6" hidden="1">[2]TENDENCIA!#REF!</definedName>
    <definedName name="__54__123Graph_DCHART_2" hidden="1">[2]TENDENCIA!#REF!</definedName>
    <definedName name="__55__123Graph_DCHART_3" localSheetId="6" hidden="1">[2]TENDENCIA!#REF!</definedName>
    <definedName name="__55__123Graph_DCHART_3" hidden="1">[2]TENDENCIA!#REF!</definedName>
    <definedName name="__56__123Graph_DCHART_5" localSheetId="6" hidden="1">[2]TENDENCIA!#REF!</definedName>
    <definedName name="__56__123Graph_DCHART_5" hidden="1">[2]TENDENCIA!#REF!</definedName>
    <definedName name="__57__123Graph_DCHART_6" hidden="1">[2]TENDENCIA!$E$5:$E$17</definedName>
    <definedName name="__58__123Graph_ECHART_1" localSheetId="6" hidden="1">[2]TENDENCIA!#REF!</definedName>
    <definedName name="__58__123Graph_ECHART_1" hidden="1">[2]TENDENCIA!#REF!</definedName>
    <definedName name="__59__123Graph_ECHART_5" localSheetId="6" hidden="1">[2]TENDENCIA!#REF!</definedName>
    <definedName name="__59__123Graph_ECHART_5" hidden="1">[2]TENDENCIA!#REF!</definedName>
    <definedName name="__6__123Graph_ACHART_6" hidden="1">'[1]Nivel servicio'!$DF$3:$DR$3</definedName>
    <definedName name="__60__123Graph_FCHART_5" localSheetId="6" hidden="1">[2]TENDENCIA!#REF!</definedName>
    <definedName name="__60__123Graph_FCHART_5" hidden="1">[2]TENDENCIA!#REF!</definedName>
    <definedName name="__61__123Graph_XCHART_1" hidden="1">[2]TENDENCIA!$A$5:$A$17</definedName>
    <definedName name="__62__123Graph_XCHART_2" hidden="1">'[1]Nivel servicio'!$O$2:$T$2</definedName>
    <definedName name="__63__123Graph_XCHART_3" hidden="1">[2]TENDENCIA!$A$5:$A$17</definedName>
    <definedName name="__64__123Graph_XCHART_4" hidden="1">[2]TENDENCIA!$A$5:$A$17</definedName>
    <definedName name="__65__123Graph_XCHART_5" hidden="1">[2]TENDENCIA!$A$5:$A$17</definedName>
    <definedName name="__66__123Graph_XCHART_6" hidden="1">[2]TENDENCIA!$A$5:$A$17</definedName>
    <definedName name="__67__123Graph_XGRAFICO_1" hidden="1">'[1]Nivel servicio'!$EE$2:$EJ$2</definedName>
    <definedName name="__68__123Graph_XGRAFICO_15" hidden="1">'[1]Error fcst'!$E$11:$E$16</definedName>
    <definedName name="__69__123Graph_XGRAFICO_16" hidden="1">'[1]Error fcst'!$H$9:$H$14</definedName>
    <definedName name="__7__123Graph_AGRAFICO_1" hidden="1">'[1]Nivel servicio'!$EE$3:$EJ$3</definedName>
    <definedName name="__70__123Graph_XGRAFICO_17" hidden="1">'[1]Error fcst'!$B$39:$B$44</definedName>
    <definedName name="__71__123Graph_XGRAFICO_18" hidden="1">'[1]Error fcst'!$E$39:$E$44</definedName>
    <definedName name="__72__123Graph_XGRAFICO_19" hidden="1">'[1]Error fcst'!$H$39:$H$44</definedName>
    <definedName name="__73__123Graph_XGRAFICO_22" hidden="1">[1]estadstock!$E$4:$E$4</definedName>
    <definedName name="__74__123Graph_XGRAFICO_27" hidden="1">[1]Conf!$Y$8:$AK$8</definedName>
    <definedName name="__75__123Graph_XGRAFICO_3" hidden="1">'[1]Nivel servicio'!$EE$11:$EJ$11</definedName>
    <definedName name="__76__123Graph_XGRAFICO_4" hidden="1">'[1]Nivel servicio'!$EE$15:$EJ$15</definedName>
    <definedName name="__77__123Graph_XGRAFICO_6" hidden="1">[1]Inventarios!$H$26:$N$26</definedName>
    <definedName name="__8__123Graph_AGRAFICO_10" hidden="1">[1]Valorinv!$K$4:$Q$4</definedName>
    <definedName name="__9__123Graph_AGRAFICO_11" hidden="1">[1]estadstock!$C$4:$C$5</definedName>
    <definedName name="__Cal3" localSheetId="6">#REF!</definedName>
    <definedName name="__Cal3">#REF!</definedName>
    <definedName name="__Cal4" localSheetId="6">#REF!</definedName>
    <definedName name="__Cal4">#REF!</definedName>
    <definedName name="__WCJ25" localSheetId="6">#REF!</definedName>
    <definedName name="__WCJ25">#REF!</definedName>
    <definedName name="_1__123Graph_ACHART_1" hidden="1">'[1]Nivel servicio'!$C$12:$C$17</definedName>
    <definedName name="_10__123Graph_AGRAFICO_1" hidden="1">'[1]Nivel servicio'!$EE$3:$EJ$3</definedName>
    <definedName name="_10__123Graph_AGRAFICO_12" hidden="1">[1]Inventarios!$H$38:$N$38</definedName>
    <definedName name="_11__123Graph_AGRAFICO_10" hidden="1">[1]Valorinv!$K$4:$Q$4</definedName>
    <definedName name="_11__123Graph_AGRAFICO_13" hidden="1">[1]Valorinv!$K$5:$Q$5</definedName>
    <definedName name="_11710">[4]BPCS!$A$4:$I$354</definedName>
    <definedName name="_12__123Graph_AGRAFICO_11" hidden="1">[1]estadstock!$C$4:$C$5</definedName>
    <definedName name="_12__123Graph_AGRAFICO_14" hidden="1">'[1]Error fcst'!$C$11:$C$16</definedName>
    <definedName name="_13__123Graph_AGRAFICO_12" hidden="1">[1]Inventarios!$H$38:$N$38</definedName>
    <definedName name="_13__123Graph_AGRAFICO_15" hidden="1">'[1]Error fcst'!$F$11:$F$16</definedName>
    <definedName name="_14__123Graph_AGRAFICO_13" hidden="1">[1]Valorinv!$K$5:$Q$5</definedName>
    <definedName name="_14__123Graph_AGRAFICO_16" hidden="1">'[1]Error fcst'!$I$9:$I$14</definedName>
    <definedName name="_15__123Graph_AGRAFICO_14" hidden="1">'[1]Error fcst'!$C$11:$C$16</definedName>
    <definedName name="_15__123Graph_AGRAFICO_17" hidden="1">'[1]Error fcst'!$C$39:$C$44</definedName>
    <definedName name="_16__123Graph_AGRAFICO_15" hidden="1">'[1]Error fcst'!$F$11:$F$16</definedName>
    <definedName name="_16__123Graph_AGRAFICO_18" hidden="1">'[1]Error fcst'!$F$39:$F$44</definedName>
    <definedName name="_17__123Graph_AGRAFICO_16" hidden="1">'[1]Error fcst'!$I$9:$I$14</definedName>
    <definedName name="_17__123Graph_AGRAFICO_19" hidden="1">'[1]Error fcst'!$I$39:$I$44</definedName>
    <definedName name="_18__123Graph_AGRAFICO_17" hidden="1">'[1]Error fcst'!$C$39:$C$44</definedName>
    <definedName name="_18__123Graph_AGRAFICO_2" hidden="1">'[1]Nivel servicio'!$EE$8:$EJ$8</definedName>
    <definedName name="_19__123Graph_AGRAFICO_18" hidden="1">'[1]Error fcst'!$F$39:$F$44</definedName>
    <definedName name="_19__123Graph_AGRAFICO_20" hidden="1">[1]Valorinv!$C$7:$L$7</definedName>
    <definedName name="_2__123Graph_ACHART_2" hidden="1">'[1]Nivel servicio'!$O$3:$T$3</definedName>
    <definedName name="_20__123Graph_AGRAFICO_19" hidden="1">'[1]Error fcst'!$I$39:$I$44</definedName>
    <definedName name="_20__123Graph_AGRAFICO_21" hidden="1">[1]Conf!$Z$4:$AL$4</definedName>
    <definedName name="_20150">'[4]Inv. Quito'!$A$2:$D$136</definedName>
    <definedName name="_21__123Graph_AGRAFICO_2" hidden="1">'[1]Nivel servicio'!$EE$8:$EJ$8</definedName>
    <definedName name="_21__123Graph_AGRAFICO_22" hidden="1">[1]estadstock!$F$4:$F$4</definedName>
    <definedName name="_22__123Graph_AGRAFICO_20" hidden="1">[1]Valorinv!$C$7:$L$7</definedName>
    <definedName name="_22__123Graph_AGRAFICO_23" hidden="1">[1]Conf!$AA$15:$AM$15</definedName>
    <definedName name="_23__123Graph_AGRAFICO_21" hidden="1">[1]Conf!$Z$4:$AL$4</definedName>
    <definedName name="_23__123Graph_AGRAFICO_24" hidden="1">[1]estadstock!$J$4:$J$5</definedName>
    <definedName name="_24__123Graph_AGRAFICO_22" hidden="1">[1]estadstock!$F$4:$F$4</definedName>
    <definedName name="_24__123Graph_AGRAFICO_27" hidden="1">[1]Conf!$Y$10:$AK$10</definedName>
    <definedName name="_25__123Graph_AGRAFICO_23" hidden="1">[1]Conf!$AA$15:$AM$15</definedName>
    <definedName name="_25__123Graph_AGRAFICO_3" hidden="1">'[1]Nivel servicio'!$EE$12:$EJ$12</definedName>
    <definedName name="_26__123Graph_AGRAFICO_24" hidden="1">[1]estadstock!$J$4:$J$5</definedName>
    <definedName name="_26__123Graph_AGRAFICO_4" hidden="1">'[1]Nivel servicio'!$EE$16:$EJ$16</definedName>
    <definedName name="_27__123Graph_AGRAFICO_27" hidden="1">[1]Conf!$Y$10:$AK$10</definedName>
    <definedName name="_27__123Graph_AGRAFICO_5" hidden="1">[1]Inventarios!$Q$10:$Q$16</definedName>
    <definedName name="_28__123Graph_AGRAFICO_3" hidden="1">'[1]Nivel servicio'!$EE$12:$EJ$12</definedName>
    <definedName name="_28__123Graph_AGRAFICO_6" hidden="1">[1]Inventarios!$H$27:$N$27</definedName>
    <definedName name="_29__123Graph_AGRAFICO_4" hidden="1">'[1]Nivel servicio'!$EE$16:$EJ$16</definedName>
    <definedName name="_29__123Graph_AGRAFICO_7" hidden="1">[1]Valorinv!$K$3:$Q$3</definedName>
    <definedName name="_3__123Graph_ACHART_3" localSheetId="6" hidden="1">[5]TENDENCIA!#REF!</definedName>
    <definedName name="_3__123Graph_ACHART_3" localSheetId="3" hidden="1">[5]TENDENCIA!#REF!</definedName>
    <definedName name="_3__123Graph_ACHART_3" hidden="1">[5]TENDENCIA!#REF!</definedName>
    <definedName name="_30__123Graph_AGRAFICO_5" hidden="1">[1]Inventarios!$Q$10:$Q$16</definedName>
    <definedName name="_30__123Graph_AGRAFICO_8" hidden="1">[1]Inventarios!$H$43:$N$43</definedName>
    <definedName name="_31__123Graph_AGRAFICO_6" hidden="1">[1]Inventarios!$H$27:$N$27</definedName>
    <definedName name="_31__123Graph_AGRAFICO_9" hidden="1">[1]Inventarios!$H$33:$N$33</definedName>
    <definedName name="_32__123Graph_AGRAFICO_7" hidden="1">[1]Valorinv!$K$3:$Q$3</definedName>
    <definedName name="_32__123Graph_BCHART_1" localSheetId="6" hidden="1">[5]TENDENCIA!#REF!</definedName>
    <definedName name="_32__123Graph_BCHART_1" localSheetId="3" hidden="1">[5]TENDENCIA!#REF!</definedName>
    <definedName name="_32__123Graph_BCHART_1" hidden="1">[5]TENDENCIA!#REF!</definedName>
    <definedName name="_33__123Graph_AGRAFICO_8" hidden="1">[1]Inventarios!$H$43:$N$43</definedName>
    <definedName name="_33__123Graph_BCHART_2" hidden="1">'[1]Nivel servicio'!$O$4:$T$4</definedName>
    <definedName name="_34__123Graph_AGRAFICO_9" hidden="1">[1]Inventarios!$H$33:$N$33</definedName>
    <definedName name="_34__123Graph_BCHART_3" localSheetId="6" hidden="1">[5]TENDENCIA!#REF!</definedName>
    <definedName name="_34__123Graph_BCHART_3" localSheetId="3" hidden="1">[5]TENDENCIA!#REF!</definedName>
    <definedName name="_34__123Graph_BCHART_3" hidden="1">[5]TENDENCIA!#REF!</definedName>
    <definedName name="_35__123Graph_BCHART_4" localSheetId="6" hidden="1">[5]TENDENCIA!#REF!</definedName>
    <definedName name="_35__123Graph_BCHART_4" localSheetId="3" hidden="1">[5]TENDENCIA!#REF!</definedName>
    <definedName name="_35__123Graph_BCHART_4" hidden="1">[5]TENDENCIA!#REF!</definedName>
    <definedName name="_36__123Graph_BCHART_1" localSheetId="6" hidden="1">[5]TENDENCIA!#REF!</definedName>
    <definedName name="_36__123Graph_BCHART_1" localSheetId="3" hidden="1">[5]TENDENCIA!#REF!</definedName>
    <definedName name="_36__123Graph_BCHART_1" hidden="1">[5]TENDENCIA!#REF!</definedName>
    <definedName name="_36__123Graph_BCHART_5" localSheetId="6" hidden="1">[5]TENDENCIA!#REF!</definedName>
    <definedName name="_36__123Graph_BCHART_5" localSheetId="3" hidden="1">[5]TENDENCIA!#REF!</definedName>
    <definedName name="_36__123Graph_BCHART_5" hidden="1">[5]TENDENCIA!#REF!</definedName>
    <definedName name="_37__123Graph_BCHART_2" hidden="1">'[1]Nivel servicio'!$O$4:$T$4</definedName>
    <definedName name="_37__123Graph_BCHART_6" hidden="1">'[1]Nivel servicio'!$DF$4:$DR$4</definedName>
    <definedName name="_38__123Graph_BGRAFICO_12" hidden="1">[1]Inventarios!$H$39:$N$39</definedName>
    <definedName name="_39__123Graph_BCHART_3" localSheetId="6" hidden="1">[5]TENDENCIA!#REF!</definedName>
    <definedName name="_39__123Graph_BCHART_3" localSheetId="3" hidden="1">[5]TENDENCIA!#REF!</definedName>
    <definedName name="_39__123Graph_BCHART_3" hidden="1">[5]TENDENCIA!#REF!</definedName>
    <definedName name="_39__123Graph_BGRAFICO_21" hidden="1">[1]Conf!$Z$5:$AL$5</definedName>
    <definedName name="_4__123Graph_ACHART_3" localSheetId="6" hidden="1">[5]TENDENCIA!#REF!</definedName>
    <definedName name="_4__123Graph_ACHART_3" localSheetId="3" hidden="1">[5]TENDENCIA!#REF!</definedName>
    <definedName name="_4__123Graph_ACHART_3" hidden="1">[5]TENDENCIA!#REF!</definedName>
    <definedName name="_4__123Graph_ACHART_4" localSheetId="6" hidden="1">[5]TENDENCIA!#REF!</definedName>
    <definedName name="_4__123Graph_ACHART_4" localSheetId="3" hidden="1">[5]TENDENCIA!#REF!</definedName>
    <definedName name="_4__123Graph_ACHART_4" hidden="1">[5]TENDENCIA!#REF!</definedName>
    <definedName name="_40__123Graph_BGRAFICO_23" hidden="1">[1]Conf!$AA$16:$AM$16</definedName>
    <definedName name="_41__123Graph_BCHART_4" localSheetId="6" hidden="1">[5]TENDENCIA!#REF!</definedName>
    <definedName name="_41__123Graph_BCHART_4" localSheetId="3" hidden="1">[5]TENDENCIA!#REF!</definedName>
    <definedName name="_41__123Graph_BCHART_4" hidden="1">[5]TENDENCIA!#REF!</definedName>
    <definedName name="_41__123Graph_BGRAFICO_27" hidden="1">[1]Conf!$Y$11:$AK$11</definedName>
    <definedName name="_42__123Graph_BGRAFICO_3" localSheetId="6" hidden="1">'[6]Cena y Unif'!#REF!</definedName>
    <definedName name="_42__123Graph_BGRAFICO_3" localSheetId="3" hidden="1">'[6]Cena y Unif'!#REF!</definedName>
    <definedName name="_42__123Graph_BGRAFICO_3" hidden="1">'[6]Cena y Unif'!#REF!</definedName>
    <definedName name="_43__123Graph_BCHART_5" localSheetId="6" hidden="1">[5]TENDENCIA!#REF!</definedName>
    <definedName name="_43__123Graph_BCHART_5" localSheetId="3" hidden="1">[5]TENDENCIA!#REF!</definedName>
    <definedName name="_43__123Graph_BCHART_5" hidden="1">[5]TENDENCIA!#REF!</definedName>
    <definedName name="_43__123Graph_BGRAFICO_6" hidden="1">[1]Inventarios!$H$28:$N$28</definedName>
    <definedName name="_44__123Graph_BCHART_6" hidden="1">'[1]Nivel servicio'!$DF$4:$DR$4</definedName>
    <definedName name="_44__123Graph_BGRAFICO_8" hidden="1">[1]Inventarios!$H$44:$N$44</definedName>
    <definedName name="_45__123Graph_BGRAFICO_12" hidden="1">[1]Inventarios!$H$39:$N$39</definedName>
    <definedName name="_45__123Graph_BGRAFICO_9" hidden="1">[1]Inventarios!$H$34:$N$34</definedName>
    <definedName name="_46__123Graph_BGRAFICO_21" hidden="1">[1]Conf!$Z$5:$AL$5</definedName>
    <definedName name="_46__123Graph_CCHART_1" localSheetId="6" hidden="1">[5]TENDENCIA!#REF!</definedName>
    <definedName name="_46__123Graph_CCHART_1" localSheetId="3" hidden="1">[5]TENDENCIA!#REF!</definedName>
    <definedName name="_46__123Graph_CCHART_1" hidden="1">[5]TENDENCIA!#REF!</definedName>
    <definedName name="_47__123Graph_BGRAFICO_23" hidden="1">[1]Conf!$AA$16:$AM$16</definedName>
    <definedName name="_47__123Graph_CCHART_2" hidden="1">'[1]Nivel servicio'!$O$5:$T$5</definedName>
    <definedName name="_48__123Graph_BGRAFICO_27" hidden="1">[1]Conf!$Y$11:$AK$11</definedName>
    <definedName name="_48__123Graph_CCHART_3" localSheetId="6" hidden="1">[5]TENDENCIA!#REF!</definedName>
    <definedName name="_48__123Graph_CCHART_3" localSheetId="3" hidden="1">[5]TENDENCIA!#REF!</definedName>
    <definedName name="_48__123Graph_CCHART_3" hidden="1">[5]TENDENCIA!#REF!</definedName>
    <definedName name="_49__123Graph_CCHART_5" localSheetId="6" hidden="1">[5]TENDENCIA!#REF!</definedName>
    <definedName name="_49__123Graph_CCHART_5" localSheetId="3" hidden="1">[5]TENDENCIA!#REF!</definedName>
    <definedName name="_49__123Graph_CCHART_5" hidden="1">[5]TENDENCIA!#REF!</definedName>
    <definedName name="_5__123Graph_ACHART_5" localSheetId="6" hidden="1">[5]TENDENCIA!#REF!</definedName>
    <definedName name="_5__123Graph_ACHART_5" localSheetId="3" hidden="1">[5]TENDENCIA!#REF!</definedName>
    <definedName name="_5__123Graph_ACHART_5" hidden="1">[5]TENDENCIA!#REF!</definedName>
    <definedName name="_50__123Graph_BGRAFICO_3" localSheetId="6" hidden="1">'[6]Cena y Unif'!#REF!</definedName>
    <definedName name="_50__123Graph_BGRAFICO_3" localSheetId="3" hidden="1">'[6]Cena y Unif'!#REF!</definedName>
    <definedName name="_50__123Graph_BGRAFICO_3" hidden="1">'[6]Cena y Unif'!#REF!</definedName>
    <definedName name="_50__123Graph_CCHART_6" hidden="1">[5]TENDENCIA!$D$5:$D$17</definedName>
    <definedName name="_51__123Graph_BGRAFICO_6" hidden="1">[1]Inventarios!$H$28:$N$28</definedName>
    <definedName name="_51__123Graph_CGRAFICO_6" hidden="1">[1]Inventarios!$H$29:$N$29</definedName>
    <definedName name="_52__123Graph_BGRAFICO_8" hidden="1">[1]Inventarios!$H$44:$N$44</definedName>
    <definedName name="_52__123Graph_CGRAFICO_8" hidden="1">[1]Inventarios!$H$45:$N$45</definedName>
    <definedName name="_53__123Graph_BGRAFICO_9" hidden="1">[1]Inventarios!$H$34:$N$34</definedName>
    <definedName name="_53__123Graph_DCHART_1" localSheetId="6" hidden="1">[5]TENDENCIA!#REF!</definedName>
    <definedName name="_53__123Graph_DCHART_1" localSheetId="3" hidden="1">[5]TENDENCIA!#REF!</definedName>
    <definedName name="_53__123Graph_DCHART_1" hidden="1">[5]TENDENCIA!#REF!</definedName>
    <definedName name="_54__123Graph_DCHART_2" localSheetId="6" hidden="1">[5]TENDENCIA!#REF!</definedName>
    <definedName name="_54__123Graph_DCHART_2" localSheetId="3" hidden="1">[5]TENDENCIA!#REF!</definedName>
    <definedName name="_54__123Graph_DCHART_2" hidden="1">[5]TENDENCIA!#REF!</definedName>
    <definedName name="_55__123Graph_CCHART_1" localSheetId="6" hidden="1">[5]TENDENCIA!#REF!</definedName>
    <definedName name="_55__123Graph_CCHART_1" localSheetId="3" hidden="1">[5]TENDENCIA!#REF!</definedName>
    <definedName name="_55__123Graph_CCHART_1" hidden="1">[5]TENDENCIA!#REF!</definedName>
    <definedName name="_55__123Graph_DCHART_3" localSheetId="6" hidden="1">[5]TENDENCIA!#REF!</definedName>
    <definedName name="_55__123Graph_DCHART_3" localSheetId="3" hidden="1">[5]TENDENCIA!#REF!</definedName>
    <definedName name="_55__123Graph_DCHART_3" hidden="1">[5]TENDENCIA!#REF!</definedName>
    <definedName name="_56__123Graph_CCHART_2" hidden="1">'[1]Nivel servicio'!$O$5:$T$5</definedName>
    <definedName name="_56__123Graph_DCHART_5" localSheetId="6" hidden="1">[5]TENDENCIA!#REF!</definedName>
    <definedName name="_56__123Graph_DCHART_5" localSheetId="3" hidden="1">[5]TENDENCIA!#REF!</definedName>
    <definedName name="_56__123Graph_DCHART_5" hidden="1">[5]TENDENCIA!#REF!</definedName>
    <definedName name="_57__123Graph_DCHART_6" hidden="1">[5]TENDENCIA!$E$5:$E$17</definedName>
    <definedName name="_58__123Graph_CCHART_3" localSheetId="6" hidden="1">[5]TENDENCIA!#REF!</definedName>
    <definedName name="_58__123Graph_CCHART_3" localSheetId="3" hidden="1">[5]TENDENCIA!#REF!</definedName>
    <definedName name="_58__123Graph_CCHART_3" hidden="1">[5]TENDENCIA!#REF!</definedName>
    <definedName name="_58__123Graph_ECHART_1" localSheetId="6" hidden="1">[5]TENDENCIA!#REF!</definedName>
    <definedName name="_58__123Graph_ECHART_1" localSheetId="3" hidden="1">[5]TENDENCIA!#REF!</definedName>
    <definedName name="_58__123Graph_ECHART_1" hidden="1">[5]TENDENCIA!#REF!</definedName>
    <definedName name="_59__123Graph_ECHART_5" localSheetId="6" hidden="1">[5]TENDENCIA!#REF!</definedName>
    <definedName name="_59__123Graph_ECHART_5" localSheetId="3" hidden="1">[5]TENDENCIA!#REF!</definedName>
    <definedName name="_59__123Graph_ECHART_5" hidden="1">[5]TENDENCIA!#REF!</definedName>
    <definedName name="_6__123Graph_ACHART_4" localSheetId="6" hidden="1">[5]TENDENCIA!#REF!</definedName>
    <definedName name="_6__123Graph_ACHART_4" localSheetId="3" hidden="1">[5]TENDENCIA!#REF!</definedName>
    <definedName name="_6__123Graph_ACHART_4" hidden="1">[5]TENDENCIA!#REF!</definedName>
    <definedName name="_6__123Graph_ACHART_6" hidden="1">'[1]Nivel servicio'!$DF$3:$DR$3</definedName>
    <definedName name="_60__123Graph_CCHART_5" localSheetId="6" hidden="1">[5]TENDENCIA!#REF!</definedName>
    <definedName name="_60__123Graph_CCHART_5" localSheetId="3" hidden="1">[5]TENDENCIA!#REF!</definedName>
    <definedName name="_60__123Graph_CCHART_5" hidden="1">[5]TENDENCIA!#REF!</definedName>
    <definedName name="_60__123Graph_FCHART_5" localSheetId="6" hidden="1">[5]TENDENCIA!#REF!</definedName>
    <definedName name="_60__123Graph_FCHART_5" localSheetId="3" hidden="1">[5]TENDENCIA!#REF!</definedName>
    <definedName name="_60__123Graph_FCHART_5" hidden="1">[5]TENDENCIA!#REF!</definedName>
    <definedName name="_61__123Graph_CCHART_6" hidden="1">[5]TENDENCIA!$D$5:$D$17</definedName>
    <definedName name="_61__123Graph_XCHART_1" hidden="1">[5]TENDENCIA!$A$5:$A$17</definedName>
    <definedName name="_62__123Graph_CGRAFICO_6" hidden="1">[1]Inventarios!$H$29:$N$29</definedName>
    <definedName name="_62__123Graph_XCHART_2" hidden="1">'[1]Nivel servicio'!$O$2:$T$2</definedName>
    <definedName name="_63__123Graph_CGRAFICO_8" hidden="1">[1]Inventarios!$H$45:$N$45</definedName>
    <definedName name="_63__123Graph_XCHART_3" hidden="1">[5]TENDENCIA!$A$5:$A$17</definedName>
    <definedName name="_64__123Graph_XCHART_4" hidden="1">[5]TENDENCIA!$A$5:$A$17</definedName>
    <definedName name="_65__123Graph_DCHART_1" localSheetId="6" hidden="1">[5]TENDENCIA!#REF!</definedName>
    <definedName name="_65__123Graph_DCHART_1" localSheetId="3" hidden="1">[5]TENDENCIA!#REF!</definedName>
    <definedName name="_65__123Graph_DCHART_1" hidden="1">[5]TENDENCIA!#REF!</definedName>
    <definedName name="_65__123Graph_XCHART_5" hidden="1">[5]TENDENCIA!$A$5:$A$17</definedName>
    <definedName name="_66__123Graph_XCHART_6" hidden="1">[5]TENDENCIA!$A$5:$A$17</definedName>
    <definedName name="_67__123Graph_DCHART_2" localSheetId="6" hidden="1">[5]TENDENCIA!#REF!</definedName>
    <definedName name="_67__123Graph_DCHART_2" localSheetId="3" hidden="1">[5]TENDENCIA!#REF!</definedName>
    <definedName name="_67__123Graph_DCHART_2" hidden="1">[5]TENDENCIA!#REF!</definedName>
    <definedName name="_67__123Graph_XGRAFICO_1" hidden="1">'[1]Nivel servicio'!$EE$2:$EJ$2</definedName>
    <definedName name="_68__123Graph_XGRAFICO_15" hidden="1">'[1]Error fcst'!$E$11:$E$16</definedName>
    <definedName name="_69__123Graph_DCHART_3" localSheetId="6" hidden="1">[5]TENDENCIA!#REF!</definedName>
    <definedName name="_69__123Graph_DCHART_3" localSheetId="3" hidden="1">[5]TENDENCIA!#REF!</definedName>
    <definedName name="_69__123Graph_DCHART_3" hidden="1">[5]TENDENCIA!#REF!</definedName>
    <definedName name="_69__123Graph_XGRAFICO_16" hidden="1">'[1]Error fcst'!$H$9:$H$14</definedName>
    <definedName name="_7__123Graph_AGRAFICO_1" hidden="1">'[1]Nivel servicio'!$EE$3:$EJ$3</definedName>
    <definedName name="_70__123Graph_XGRAFICO_17" hidden="1">'[1]Error fcst'!$B$39:$B$44</definedName>
    <definedName name="_71__123Graph_DCHART_5" localSheetId="6" hidden="1">[5]TENDENCIA!#REF!</definedName>
    <definedName name="_71__123Graph_DCHART_5" localSheetId="3" hidden="1">[5]TENDENCIA!#REF!</definedName>
    <definedName name="_71__123Graph_DCHART_5" hidden="1">[5]TENDENCIA!#REF!</definedName>
    <definedName name="_71__123Graph_XGRAFICO_18" hidden="1">'[1]Error fcst'!$E$39:$E$44</definedName>
    <definedName name="_72__123Graph_DCHART_6" hidden="1">[5]TENDENCIA!$E$5:$E$17</definedName>
    <definedName name="_72__123Graph_XGRAFICO_19" hidden="1">'[1]Error fcst'!$H$39:$H$44</definedName>
    <definedName name="_73__123Graph_XGRAFICO_22" hidden="1">[1]estadstock!$E$4:$E$4</definedName>
    <definedName name="_74__123Graph_ECHART_1" localSheetId="6" hidden="1">[5]TENDENCIA!#REF!</definedName>
    <definedName name="_74__123Graph_ECHART_1" localSheetId="3" hidden="1">[5]TENDENCIA!#REF!</definedName>
    <definedName name="_74__123Graph_ECHART_1" hidden="1">[5]TENDENCIA!#REF!</definedName>
    <definedName name="_74__123Graph_XGRAFICO_27" hidden="1">[1]Conf!$Y$8:$AK$8</definedName>
    <definedName name="_75__123Graph_XGRAFICO_3" hidden="1">'[1]Nivel servicio'!$EE$11:$EJ$11</definedName>
    <definedName name="_76__123Graph_ECHART_5" localSheetId="6" hidden="1">[5]TENDENCIA!#REF!</definedName>
    <definedName name="_76__123Graph_ECHART_5" localSheetId="3" hidden="1">[5]TENDENCIA!#REF!</definedName>
    <definedName name="_76__123Graph_ECHART_5" hidden="1">[5]TENDENCIA!#REF!</definedName>
    <definedName name="_76__123Graph_XGRAFICO_4" hidden="1">'[1]Nivel servicio'!$EE$15:$EJ$15</definedName>
    <definedName name="_77__123Graph_XGRAFICO_6" hidden="1">[1]Inventarios!$H$26:$N$26</definedName>
    <definedName name="_78__123Graph_FCHART_5" localSheetId="6" hidden="1">[5]TENDENCIA!#REF!</definedName>
    <definedName name="_78__123Graph_FCHART_5" localSheetId="3" hidden="1">[5]TENDENCIA!#REF!</definedName>
    <definedName name="_78__123Graph_FCHART_5" hidden="1">[5]TENDENCIA!#REF!</definedName>
    <definedName name="_79__123Graph_XCHART_1" hidden="1">[5]TENDENCIA!$A$5:$A$17</definedName>
    <definedName name="_8__123Graph_ACHART_5" localSheetId="6" hidden="1">[5]TENDENCIA!#REF!</definedName>
    <definedName name="_8__123Graph_ACHART_5" localSheetId="3" hidden="1">[5]TENDENCIA!#REF!</definedName>
    <definedName name="_8__123Graph_ACHART_5" hidden="1">[5]TENDENCIA!#REF!</definedName>
    <definedName name="_8__123Graph_AGRAFICO_10" hidden="1">[1]Valorinv!$K$4:$Q$4</definedName>
    <definedName name="_80__123Graph_XCHART_2" hidden="1">'[1]Nivel servicio'!$O$2:$T$2</definedName>
    <definedName name="_81__123Graph_XCHART_3" hidden="1">[5]TENDENCIA!$A$5:$A$17</definedName>
    <definedName name="_82__123Graph_XCHART_4" hidden="1">[5]TENDENCIA!$A$5:$A$17</definedName>
    <definedName name="_83__123Graph_XCHART_5" hidden="1">[5]TENDENCIA!$A$5:$A$17</definedName>
    <definedName name="_84__123Graph_XCHART_6" hidden="1">[5]TENDENCIA!$A$5:$A$17</definedName>
    <definedName name="_85__123Graph_XGRAFICO_1" hidden="1">'[1]Nivel servicio'!$EE$2:$EJ$2</definedName>
    <definedName name="_86__123Graph_XGRAFICO_15" hidden="1">'[1]Error fcst'!$E$11:$E$16</definedName>
    <definedName name="_87__123Graph_XGRAFICO_16" hidden="1">'[1]Error fcst'!$H$9:$H$14</definedName>
    <definedName name="_88__123Graph_XGRAFICO_17" hidden="1">'[1]Error fcst'!$B$39:$B$44</definedName>
    <definedName name="_89__123Graph_XGRAFICO_18" hidden="1">'[1]Error fcst'!$E$39:$E$44</definedName>
    <definedName name="_9__123Graph_ACHART_6" hidden="1">'[1]Nivel servicio'!$DF$3:$DR$3</definedName>
    <definedName name="_9__123Graph_AGRAFICO_11" hidden="1">[1]estadstock!$C$4:$C$5</definedName>
    <definedName name="_90__123Graph_XGRAFICO_19" hidden="1">'[1]Error fcst'!$H$39:$H$44</definedName>
    <definedName name="_91__123Graph_XGRAFICO_22" hidden="1">[1]estadstock!$E$4:$E$4</definedName>
    <definedName name="_92__123Graph_XGRAFICO_27" hidden="1">[1]Conf!$Y$8:$AK$8</definedName>
    <definedName name="_93__123Graph_XGRAFICO_3" hidden="1">'[1]Nivel servicio'!$EE$11:$EJ$11</definedName>
    <definedName name="_94__123Graph_XGRAFICO_4" hidden="1">'[1]Nivel servicio'!$EE$15:$EJ$15</definedName>
    <definedName name="_95__123Graph_XGRAFICO_6" hidden="1">[1]Inventarios!$H$26:$N$26</definedName>
    <definedName name="_Cal3" localSheetId="6">#REF!</definedName>
    <definedName name="_Cal3" localSheetId="3">#REF!</definedName>
    <definedName name="_Cal3" localSheetId="1">#REF!</definedName>
    <definedName name="_Cal3">#REF!</definedName>
    <definedName name="_Cal4" localSheetId="6">#REF!</definedName>
    <definedName name="_Cal4" localSheetId="3">#REF!</definedName>
    <definedName name="_Cal4" localSheetId="1">#REF!</definedName>
    <definedName name="_Cal4">#REF!</definedName>
    <definedName name="_Fill" localSheetId="6" hidden="1">[7]EstablecimientoLE!#REF!</definedName>
    <definedName name="_Fill" localSheetId="3" hidden="1">[7]EstablecimientoLE!#REF!</definedName>
    <definedName name="_Fill" localSheetId="1" hidden="1">[7]EstablecimientoLE!#REF!</definedName>
    <definedName name="_Fill" hidden="1">[7]EstablecimientoLE!#REF!</definedName>
    <definedName name="_Key1" localSheetId="6" hidden="1">#REF!</definedName>
    <definedName name="_Key1" localSheetId="3" hidden="1">#REF!</definedName>
    <definedName name="_Key1" localSheetId="1" hidden="1">#REF!</definedName>
    <definedName name="_Key1" hidden="1">#REF!</definedName>
    <definedName name="_Order1" hidden="1">255</definedName>
    <definedName name="_Order2" hidden="1">255</definedName>
    <definedName name="_Sort" localSheetId="6" hidden="1">#REF!</definedName>
    <definedName name="_Sort" localSheetId="3" hidden="1">#REF!</definedName>
    <definedName name="_Sort" localSheetId="1" hidden="1">#REF!</definedName>
    <definedName name="_Sort" hidden="1">#REF!</definedName>
    <definedName name="_titulo" localSheetId="6">#REF!</definedName>
    <definedName name="_titulo" localSheetId="3">#REF!</definedName>
    <definedName name="_titulo" localSheetId="1">#REF!</definedName>
    <definedName name="_titulo">#REF!</definedName>
    <definedName name="_WCJ25" localSheetId="6">#REF!</definedName>
    <definedName name="_WCJ25" localSheetId="3">#REF!</definedName>
    <definedName name="_WCJ25" localSheetId="1">#REF!</definedName>
    <definedName name="_WCJ25">#REF!</definedName>
    <definedName name="a" localSheetId="6" hidden="1">[8]TENDENCIA!#REF!</definedName>
    <definedName name="a" hidden="1">[8]TENDENCIA!#REF!</definedName>
    <definedName name="ABC">[9]TOTAL!$B$1:$D$65536</definedName>
    <definedName name="ABRIL">[10]GASTOS!$A$1:$Q$119</definedName>
    <definedName name="Acumulado" localSheetId="6">#REF!</definedName>
    <definedName name="Acumulado" localSheetId="3">#REF!</definedName>
    <definedName name="Acumulado" localSheetId="1">#REF!</definedName>
    <definedName name="Acumulado">#REF!</definedName>
    <definedName name="ANEXO" localSheetId="6">#REF!</definedName>
    <definedName name="ANEXO">#REF!</definedName>
    <definedName name="ANEXO_GIF" localSheetId="6">#REF!</definedName>
    <definedName name="ANEXO_GIF">#REF!</definedName>
    <definedName name="ANEXO_Pol" localSheetId="6">#REF!</definedName>
    <definedName name="ANEXO_Pol">#REF!</definedName>
    <definedName name="ANEXO_Sand" localSheetId="6">#REF!</definedName>
    <definedName name="ANEXO_Sand">#REF!</definedName>
    <definedName name="ANEXO_VERSA" localSheetId="6">#REF!</definedName>
    <definedName name="ANEXO_VERSA">#REF!</definedName>
    <definedName name="ANEXOBENHIL" localSheetId="6">#REF!</definedName>
    <definedName name="ANEXOBENHIL">#REF!</definedName>
    <definedName name="ANEXOEMZO" localSheetId="6">#REF!</definedName>
    <definedName name="ANEXOEMZO">#REF!</definedName>
    <definedName name="ANEXOS" localSheetId="6">#REF!</definedName>
    <definedName name="ANEXOS">#REF!</definedName>
    <definedName name="ANEXOSHUH" localSheetId="6">#REF!</definedName>
    <definedName name="ANEXOSHUH">#REF!</definedName>
    <definedName name="ANEXOSV12" localSheetId="6">#REF!</definedName>
    <definedName name="ANEXOSV12">#REF!</definedName>
    <definedName name="AREA" localSheetId="6">#REF!</definedName>
    <definedName name="AREA">#REF!</definedName>
    <definedName name="_xlnm.Print_Area" localSheetId="0">Anverso!$A$1:$N$85</definedName>
    <definedName name="_xlnm.Print_Area" localSheetId="1">Reverso!$A$1:$J$67</definedName>
    <definedName name="AVANCE_LAMINA" localSheetId="6">#REF!</definedName>
    <definedName name="AVANCE_LAMINA">#REF!</definedName>
    <definedName name="AVANCE_PRINCIPAL" localSheetId="6">#REF!</definedName>
    <definedName name="AVANCE_PRINCIPAL">#REF!</definedName>
    <definedName name="BARRAS" localSheetId="6">#REF!</definedName>
    <definedName name="BARRAS">#REF!</definedName>
    <definedName name="BARRAS_EX" localSheetId="6">#REF!</definedName>
    <definedName name="BARRAS_EX">#REF!</definedName>
    <definedName name="BASE">[11]base!$C$1:$W$68</definedName>
    <definedName name="Benhil" localSheetId="6">#REF!</definedName>
    <definedName name="Benhil">#REF!</definedName>
    <definedName name="Bonella_Light">'[12]Vol Anual'!$O$45</definedName>
    <definedName name="Bonella_Regular">'[12]Vol Anual'!$O$44</definedName>
    <definedName name="brand" localSheetId="6">#REF!</definedName>
    <definedName name="brand" localSheetId="3">#REF!</definedName>
    <definedName name="brand" localSheetId="1">#REF!</definedName>
    <definedName name="brand">#REF!</definedName>
    <definedName name="Brazil" localSheetId="6">#REF!</definedName>
    <definedName name="Brazil" localSheetId="3">#REF!</definedName>
    <definedName name="Brazil" localSheetId="1">#REF!</definedName>
    <definedName name="Brazil">#REF!</definedName>
    <definedName name="CAJAS" localSheetId="6">#REF!</definedName>
    <definedName name="CAJAS" localSheetId="3">#REF!</definedName>
    <definedName name="CAJAS" localSheetId="1">#REF!</definedName>
    <definedName name="CAJAS">#REF!</definedName>
    <definedName name="Capacidades" localSheetId="6">#REF!</definedName>
    <definedName name="Capacidades" localSheetId="3">#REF!</definedName>
    <definedName name="Capacidades" localSheetId="1">#REF!</definedName>
    <definedName name="Capacidades">#REF!</definedName>
    <definedName name="carga">'[13]cajas coberturas'!$A$1:$AY$65</definedName>
    <definedName name="Category" localSheetId="6">#REF!</definedName>
    <definedName name="Category" localSheetId="3">#REF!</definedName>
    <definedName name="Category" localSheetId="1">#REF!</definedName>
    <definedName name="Category">#REF!</definedName>
    <definedName name="catunit" localSheetId="6">#REF!</definedName>
    <definedName name="catunit" localSheetId="3">#REF!</definedName>
    <definedName name="catunit" localSheetId="1">#REF!</definedName>
    <definedName name="catunit">#REF!</definedName>
    <definedName name="CHANGE1" localSheetId="6">#REF!</definedName>
    <definedName name="CHANGE1" localSheetId="3">#REF!</definedName>
    <definedName name="CHANGE1" localSheetId="1">#REF!</definedName>
    <definedName name="CHANGE1">#REF!</definedName>
    <definedName name="CHANGE2" localSheetId="6">#REF!</definedName>
    <definedName name="CHANGE2" localSheetId="3">#REF!</definedName>
    <definedName name="CHANGE2" localSheetId="1">#REF!</definedName>
    <definedName name="CHANGE2">#REF!</definedName>
    <definedName name="CHANGEOVER2" localSheetId="6">#REF!</definedName>
    <definedName name="CHANGEOVER2" localSheetId="3">#REF!</definedName>
    <definedName name="CHANGEOVER2" localSheetId="1">#REF!</definedName>
    <definedName name="CHANGEOVER2">#REF!</definedName>
    <definedName name="CHANGEOVERLINEAS" localSheetId="6">#REF!</definedName>
    <definedName name="CHANGEOVERLINEAS" localSheetId="3">#REF!</definedName>
    <definedName name="CHANGEOVERLINEAS" localSheetId="1">#REF!</definedName>
    <definedName name="CHANGEOVERLINEAS">#REF!</definedName>
    <definedName name="CHANGEOVERLINEAS1" localSheetId="6">#REF!</definedName>
    <definedName name="CHANGEOVERLINEAS1" localSheetId="3">#REF!</definedName>
    <definedName name="CHANGEOVERLINEAS1" localSheetId="1">#REF!</definedName>
    <definedName name="CHANGEOVERLINEAS1">#REF!</definedName>
    <definedName name="CHANGEOVERLINEAS2" localSheetId="6">#REF!</definedName>
    <definedName name="CHANGEOVERLINEAS2" localSheetId="3">#REF!</definedName>
    <definedName name="CHANGEOVERLINEAS2" localSheetId="1">#REF!</definedName>
    <definedName name="CHANGEOVERLINEAS2">#REF!</definedName>
    <definedName name="CHANGEOVERMAY" localSheetId="6">#REF!</definedName>
    <definedName name="CHANGEOVERMAY" localSheetId="3">#REF!</definedName>
    <definedName name="CHANGEOVERMAY" localSheetId="1">#REF!</definedName>
    <definedName name="CHANGEOVERMAY">#REF!</definedName>
    <definedName name="CHANGEOVERMAY2" localSheetId="6">#REF!</definedName>
    <definedName name="CHANGEOVERMAY2" localSheetId="3">#REF!</definedName>
    <definedName name="CHANGEOVERMAY2" localSheetId="1">#REF!</definedName>
    <definedName name="CHANGEOVERMAY2">#REF!</definedName>
    <definedName name="CLASFABC">[4]ABC!$E$6:$N$662</definedName>
    <definedName name="closure" localSheetId="6">#REF!</definedName>
    <definedName name="closure" localSheetId="3">#REF!</definedName>
    <definedName name="closure" localSheetId="1">#REF!</definedName>
    <definedName name="closure">#REF!</definedName>
    <definedName name="company" localSheetId="6">#REF!</definedName>
    <definedName name="company" localSheetId="3">#REF!</definedName>
    <definedName name="company" localSheetId="1">#REF!</definedName>
    <definedName name="company">#REF!</definedName>
    <definedName name="company_look" localSheetId="6">#REF!</definedName>
    <definedName name="company_look" localSheetId="3">#REF!</definedName>
    <definedName name="company_look" localSheetId="1">#REF!</definedName>
    <definedName name="company_look">#REF!</definedName>
    <definedName name="Confiabilidad" localSheetId="6">#REF!</definedName>
    <definedName name="Confiabilidad" localSheetId="3">#REF!</definedName>
    <definedName name="Confiabilidad" localSheetId="1">#REF!</definedName>
    <definedName name="Confiabilidad">#REF!</definedName>
    <definedName name="COSTO1Q02">'[14]COSTO 2Q 02'!$C$1:$Y$347</definedName>
    <definedName name="COSTO4Q01" localSheetId="6">#REF!</definedName>
    <definedName name="COSTO4Q01" localSheetId="3">#REF!</definedName>
    <definedName name="COSTO4Q01" localSheetId="1">#REF!</definedName>
    <definedName name="COSTO4Q01">#REF!</definedName>
    <definedName name="CT">[15]CT!$A$1:$E$65536</definedName>
    <definedName name="cuc" localSheetId="6">#REF!</definedName>
    <definedName name="cuc" localSheetId="3">#REF!</definedName>
    <definedName name="cuc" localSheetId="1">#REF!</definedName>
    <definedName name="cuc">#REF!</definedName>
    <definedName name="Currency" localSheetId="6">#REF!</definedName>
    <definedName name="Currency" localSheetId="3">#REF!</definedName>
    <definedName name="Currency" localSheetId="1">#REF!</definedName>
    <definedName name="Currency">#REF!</definedName>
    <definedName name="Currency2002">'[16]Drop lists'!$S$1:$X$102</definedName>
    <definedName name="Currtable">'[16]Drop lists'!$J$2:$K$99</definedName>
    <definedName name="dados" localSheetId="6">#REF!</definedName>
    <definedName name="dados" localSheetId="3">#REF!</definedName>
    <definedName name="dados" localSheetId="1">#REF!</definedName>
    <definedName name="dados">#REF!</definedName>
    <definedName name="DATO1">[17]MP!$A$1:$H$65536</definedName>
    <definedName name="DATO2">[17]ME!$A$1:$H$65536</definedName>
    <definedName name="DATOS" localSheetId="6">#REF!</definedName>
    <definedName name="DATOS" localSheetId="3">#REF!</definedName>
    <definedName name="DATOS" localSheetId="1">#REF!</definedName>
    <definedName name="DATOS">#REF!</definedName>
    <definedName name="DBSiteName" localSheetId="6">#REF!</definedName>
    <definedName name="DBSiteName" localSheetId="3">#REF!</definedName>
    <definedName name="DBSiteName" localSheetId="1">#REF!</definedName>
    <definedName name="DBSiteName">#REF!</definedName>
    <definedName name="Deméritos" localSheetId="6">#REF!</definedName>
    <definedName name="Deméritos" localSheetId="3">#REF!</definedName>
    <definedName name="Deméritos" localSheetId="1">#REF!</definedName>
    <definedName name="Deméritos">#REF!</definedName>
    <definedName name="DEOSROLL" localSheetId="6">#REF!</definedName>
    <definedName name="DEOSROLL" localSheetId="3">#REF!</definedName>
    <definedName name="DEOSROLL" localSheetId="1">#REF!</definedName>
    <definedName name="DEOSROLL">#REF!</definedName>
    <definedName name="DEOSSP" localSheetId="6">#REF!</definedName>
    <definedName name="DEOSSP" localSheetId="3">#REF!</definedName>
    <definedName name="DEOSSP" localSheetId="1">#REF!</definedName>
    <definedName name="DEOSSP">#REF!</definedName>
    <definedName name="DEOSST" localSheetId="6">#REF!</definedName>
    <definedName name="DEOSST" localSheetId="3">#REF!</definedName>
    <definedName name="DEOSST" localSheetId="1">#REF!</definedName>
    <definedName name="DEOSST">#REF!</definedName>
    <definedName name="DIA">'[18]NO MODIFICAR'!$U$4:$U$34</definedName>
    <definedName name="DIC" localSheetId="6">#REF!</definedName>
    <definedName name="DIC" localSheetId="3">#REF!</definedName>
    <definedName name="DIC" localSheetId="1">#REF!</definedName>
    <definedName name="DIC">#REF!</definedName>
    <definedName name="Direct_Labour_Processing" localSheetId="6">'[19]POWDERS 1Q04'!#REF!</definedName>
    <definedName name="Direct_Labour_Processing" localSheetId="3">'[19]POWDERS 1Q04'!#REF!</definedName>
    <definedName name="Direct_Labour_Processing" localSheetId="1">'[19]POWDERS 1Q04'!#REF!</definedName>
    <definedName name="Direct_Labour_Processing">'[19]POWDERS 1Q04'!#REF!</definedName>
    <definedName name="Dorina_Light">'[12]Vol Anual'!$O$47</definedName>
    <definedName name="Dorina_Regular">'[12]Vol Anual'!$O$46</definedName>
    <definedName name="DOSIFICACION" localSheetId="6">#REF!</definedName>
    <definedName name="DOSIFICACION">#REF!</definedName>
    <definedName name="DOSIFICACION_EXT" localSheetId="6">#REF!</definedName>
    <definedName name="DOSIFICACION_EXT">#REF!</definedName>
    <definedName name="DOSIFICADO" localSheetId="6">#REF!</definedName>
    <definedName name="DOSIFICADO">#REF!</definedName>
    <definedName name="Eficiencias_Barras" localSheetId="6">#REF!</definedName>
    <definedName name="Eficiencias_Barras" localSheetId="3">#REF!</definedName>
    <definedName name="Eficiencias_Barras" localSheetId="1">#REF!</definedName>
    <definedName name="Eficiencias_Barras">#REF!</definedName>
    <definedName name="Eficiencias_Envasado" localSheetId="6">#REF!</definedName>
    <definedName name="Eficiencias_Envasado" localSheetId="3">#REF!</definedName>
    <definedName name="Eficiencias_Envasado" localSheetId="1">#REF!</definedName>
    <definedName name="Eficiencias_Envasado">#REF!</definedName>
    <definedName name="Eficiencias_Proceso" localSheetId="6">#REF!</definedName>
    <definedName name="Eficiencias_Proceso" localSheetId="3">#REF!</definedName>
    <definedName name="Eficiencias_Proceso" localSheetId="1">#REF!</definedName>
    <definedName name="Eficiencias_Proceso">#REF!</definedName>
    <definedName name="ELECTRICO" localSheetId="6">#REF!</definedName>
    <definedName name="ELECTRICO">#REF!</definedName>
    <definedName name="EMBOLSADORA" localSheetId="6">#REF!</definedName>
    <definedName name="EMBOLSADORA">#REF!</definedName>
    <definedName name="Emzo" localSheetId="6">#REF!</definedName>
    <definedName name="Emzo">#REF!</definedName>
    <definedName name="Entrenamiento" localSheetId="6">#REF!</definedName>
    <definedName name="Entrenamiento" localSheetId="3">#REF!</definedName>
    <definedName name="Entrenamiento" localSheetId="1">#REF!</definedName>
    <definedName name="Entrenamiento">#REF!</definedName>
    <definedName name="Envasado_Polvos" localSheetId="6">[20]ENV.DETERG!#REF!</definedName>
    <definedName name="Envasado_Polvos" localSheetId="3">[20]ENV.DETERG!#REF!</definedName>
    <definedName name="Envasado_Polvos" localSheetId="1">[20]ENV.DETERG!#REF!</definedName>
    <definedName name="Envasado_Polvos">[20]ENV.DETERG!#REF!</definedName>
    <definedName name="Equipment" localSheetId="6">#REF!</definedName>
    <definedName name="Equipment" localSheetId="3">#REF!</definedName>
    <definedName name="Equipment" localSheetId="1">#REF!</definedName>
    <definedName name="Equipment">#REF!</definedName>
    <definedName name="ESTANDARES" localSheetId="6">#REF!</definedName>
    <definedName name="ESTANDARES" localSheetId="3">#REF!</definedName>
    <definedName name="ESTANDARES" localSheetId="1">#REF!</definedName>
    <definedName name="ESTANDARES">#REF!</definedName>
    <definedName name="ESTIMADO_SEMANAL" localSheetId="6">[9]Metas!#REF!</definedName>
    <definedName name="ESTIMADO_SEMANAL" localSheetId="3">[9]Metas!#REF!</definedName>
    <definedName name="ESTIMADO_SEMANAL" localSheetId="1">[9]Metas!#REF!</definedName>
    <definedName name="ESTIMADO_SEMANAL">[9]Metas!#REF!</definedName>
    <definedName name="Exrate" localSheetId="6">#REF!</definedName>
    <definedName name="Exrate" localSheetId="3">#REF!</definedName>
    <definedName name="Exrate" localSheetId="1">#REF!</definedName>
    <definedName name="Exrate">#REF!</definedName>
    <definedName name="Extrusora" localSheetId="6">#REF!</definedName>
    <definedName name="Extrusora">#REF!</definedName>
    <definedName name="FACTORES">[4]Programa!$A$8:$AF$78</definedName>
    <definedName name="FORCASTSEMANAL" localSheetId="6">[9]Metas!#REF!</definedName>
    <definedName name="FORCASTSEMANAL" localSheetId="3">[9]Metas!#REF!</definedName>
    <definedName name="FORCASTSEMANAL" localSheetId="1">[9]Metas!#REF!</definedName>
    <definedName name="FORCASTSEMANAL">[9]Metas!#REF!</definedName>
    <definedName name="Format" localSheetId="6">#REF!</definedName>
    <definedName name="Format" localSheetId="3">#REF!</definedName>
    <definedName name="Format" localSheetId="1">#REF!</definedName>
    <definedName name="Format">#REF!</definedName>
    <definedName name="gastos">[21]BASE!$A:$IV</definedName>
    <definedName name="gastos2" localSheetId="6">#REF!</definedName>
    <definedName name="gastos2" localSheetId="3">#REF!</definedName>
    <definedName name="gastos2" localSheetId="1">#REF!</definedName>
    <definedName name="gastos2">#REF!</definedName>
    <definedName name="gastos3" localSheetId="6">#REF!</definedName>
    <definedName name="gastos3" localSheetId="3">#REF!</definedName>
    <definedName name="gastos3" localSheetId="1">#REF!</definedName>
    <definedName name="gastos3">#REF!</definedName>
    <definedName name="Gif_2000" localSheetId="6">#REF!</definedName>
    <definedName name="Gif_2000">#REF!</definedName>
    <definedName name="GROSS">'[17]Annual Usage- mfg'!$B$1:$L$65536</definedName>
    <definedName name="GTOENERO" localSheetId="6">#REF!</definedName>
    <definedName name="GTOENERO" localSheetId="3">#REF!</definedName>
    <definedName name="GTOENERO" localSheetId="1">#REF!</definedName>
    <definedName name="GTOENERO">#REF!</definedName>
    <definedName name="Guayaqui">'[4]Inv. Gye'!$A$2:$E$141</definedName>
    <definedName name="HH_Reproceso" localSheetId="6">#REF!</definedName>
    <definedName name="HH_Reproceso" localSheetId="3">#REF!</definedName>
    <definedName name="HH_Reproceso" localSheetId="1">#REF!</definedName>
    <definedName name="HH_Reproceso">#REF!</definedName>
    <definedName name="Hutamaki" localSheetId="6">#REF!</definedName>
    <definedName name="Hutamaki">#REF!</definedName>
    <definedName name="ICE" localSheetId="6">#REF!</definedName>
    <definedName name="ICE">#REF!</definedName>
    <definedName name="IN.LINEAS2002" localSheetId="6">'[22]INF.DIARIO PLANTAS'!#REF!</definedName>
    <definedName name="IN.LINEAS2002" localSheetId="3">'[22]INF.DIARIO PLANTAS'!#REF!</definedName>
    <definedName name="IN.LINEAS2002" localSheetId="1">'[23]INF.DIARIO PLANTAS'!#REF!</definedName>
    <definedName name="IN.LINEAS2002">'[22]INF.DIARIO PLANTAS'!#REF!</definedName>
    <definedName name="INF.LINEAS2002" localSheetId="1">'[24]INF. LINEAS PLANTAS'!$A$2:$R$194</definedName>
    <definedName name="INF.LINEAS2002">'[25]INF. LINEAS PLANTAS'!$A$2:$R$194</definedName>
    <definedName name="INFORM">[4]BPCS!$C$1:$K$65536</definedName>
    <definedName name="INGRESO_PRODUCC" localSheetId="6">#REF!</definedName>
    <definedName name="INGRESO_PRODUCC" localSheetId="3">#REF!</definedName>
    <definedName name="INGRESO_PRODUCC" localSheetId="1">#REF!</definedName>
    <definedName name="INGRESO_PRODUCC">#REF!</definedName>
    <definedName name="inv">'[26]META HC'!$H$1:$K$65536</definedName>
    <definedName name="JABONES" localSheetId="6">#REF!</definedName>
    <definedName name="JABONES" localSheetId="3">#REF!</definedName>
    <definedName name="JABONES" localSheetId="1">#REF!</definedName>
    <definedName name="JABONES">#REF!</definedName>
    <definedName name="JULIO">'[27]NO MODIFICAR'!$T$10:$T$15</definedName>
    <definedName name="Junio">[28]GASTOS!$A$1:$P$113</definedName>
    <definedName name="Labor" localSheetId="6">#REF!</definedName>
    <definedName name="Labor" localSheetId="3">#REF!</definedName>
    <definedName name="Labor" localSheetId="1">#REF!</definedName>
    <definedName name="Labor">#REF!</definedName>
    <definedName name="LINEA">[29]Hoja3!$B$4:$B$21</definedName>
    <definedName name="Macros" localSheetId="6">#REF!</definedName>
    <definedName name="Macros" localSheetId="3">#REF!</definedName>
    <definedName name="Macros" localSheetId="1">#REF!</definedName>
    <definedName name="Macros">#REF!</definedName>
    <definedName name="Mantenimiento" localSheetId="6">#REF!</definedName>
    <definedName name="Mantenimiento" localSheetId="3">#REF!</definedName>
    <definedName name="Mantenimiento" localSheetId="1">#REF!</definedName>
    <definedName name="Mantenimiento">#REF!</definedName>
    <definedName name="MARZO">'[18]NO MODIFICAR'!$T$6:$T$15</definedName>
    <definedName name="MAYO">'[27]NO MODIFICAR'!$T$8:$T$15</definedName>
    <definedName name="MENSUAL" localSheetId="6">#REF!</definedName>
    <definedName name="MENSUAL" localSheetId="3">#REF!</definedName>
    <definedName name="MENSUAL" localSheetId="1">#REF!</definedName>
    <definedName name="MENSUAL">#REF!</definedName>
    <definedName name="Menu">[4]Programa!$AL$1</definedName>
    <definedName name="META">[30]Metas!$A$1:$AX$65536</definedName>
    <definedName name="METAS">[31]METAS!$A$1:$G$65536</definedName>
    <definedName name="METAS2">[32]METAS!$B$1:$AB$65536</definedName>
    <definedName name="MFG">'[17]33.8.20'!$B$1:$Q$65536</definedName>
    <definedName name="MOLDES" localSheetId="6">#REF!</definedName>
    <definedName name="MOLDES">#REF!</definedName>
    <definedName name="MOLDES_FLEX" localSheetId="6">#REF!</definedName>
    <definedName name="MOLDES_FLEX">#REF!</definedName>
    <definedName name="Moldes_Pol" localSheetId="6">#REF!</definedName>
    <definedName name="Moldes_Pol">#REF!</definedName>
    <definedName name="MOLDESBENHIL" localSheetId="6">#REF!</definedName>
    <definedName name="MOLDESBENHIL">#REF!</definedName>
    <definedName name="MOLDESHUH" localSheetId="6">#REF!</definedName>
    <definedName name="MOLDESHUH">#REF!</definedName>
    <definedName name="money" localSheetId="6">#REF!</definedName>
    <definedName name="money" localSheetId="3">#REF!</definedName>
    <definedName name="money" localSheetId="1">#REF!</definedName>
    <definedName name="money">#REF!</definedName>
    <definedName name="MSH" localSheetId="6">#REF!</definedName>
    <definedName name="MSH" localSheetId="3">#REF!</definedName>
    <definedName name="MSH" localSheetId="1">#REF!</definedName>
    <definedName name="MSH">#REF!</definedName>
    <definedName name="MSKIN" localSheetId="6">#REF!</definedName>
    <definedName name="MSKIN" localSheetId="3">#REF!</definedName>
    <definedName name="MSKIN" localSheetId="1">#REF!</definedName>
    <definedName name="MSKIN">#REF!</definedName>
    <definedName name="NOMBRE">'[18]NO MODIFICAR'!$N$4:$N$323</definedName>
    <definedName name="NORMAS_PALETIZADO">[32]PALLETIZADO!$A$1:$F$65536</definedName>
    <definedName name="NUEVOS_DATOS" localSheetId="6">#REF!</definedName>
    <definedName name="NUEVOS_DATOS" localSheetId="3">#REF!</definedName>
    <definedName name="NUEVOS_DATOS" localSheetId="1">#REF!</definedName>
    <definedName name="NUEVOS_DATOS">#REF!</definedName>
    <definedName name="NUMES">[4]Programa!$AN$15</definedName>
    <definedName name="OCTUBRE">'[33]NO MODIFICAR'!$T$13:$T$15</definedName>
    <definedName name="ORAL" localSheetId="6">#REF!</definedName>
    <definedName name="ORAL" localSheetId="3">#REF!</definedName>
    <definedName name="ORAL" localSheetId="1">#REF!</definedName>
    <definedName name="ORAL">#REF!</definedName>
    <definedName name="pack_class" localSheetId="6">#REF!</definedName>
    <definedName name="pack_class" localSheetId="3">#REF!</definedName>
    <definedName name="pack_class" localSheetId="1">#REF!</definedName>
    <definedName name="pack_class">#REF!</definedName>
    <definedName name="PAMCO_help" localSheetId="6">#REF!</definedName>
    <definedName name="PAMCO_help" localSheetId="3">#REF!</definedName>
    <definedName name="PAMCO_help" localSheetId="1">#REF!</definedName>
    <definedName name="PAMCO_help">#REF!</definedName>
    <definedName name="PANEL_ELECTRICO" localSheetId="6">#REF!</definedName>
    <definedName name="PANEL_ELECTRICO">#REF!</definedName>
    <definedName name="PC_Liquids" localSheetId="6">#REF!</definedName>
    <definedName name="PC_Liquids" localSheetId="3">#REF!</definedName>
    <definedName name="PC_Liquids" localSheetId="1">#REF!</definedName>
    <definedName name="PC_Liquids">#REF!</definedName>
    <definedName name="PESOBATCH" localSheetId="6">#REF!</definedName>
    <definedName name="PESOBATCH" localSheetId="3">#REF!</definedName>
    <definedName name="PESOBATCH" localSheetId="1">#REF!</definedName>
    <definedName name="PESOBATCH">#REF!</definedName>
    <definedName name="PESOS" localSheetId="6">#REF!</definedName>
    <definedName name="PESOS" localSheetId="3">#REF!</definedName>
    <definedName name="PESOS" localSheetId="1">#REF!</definedName>
    <definedName name="PESOS">#REF!</definedName>
    <definedName name="pkg" localSheetId="6">#REF!</definedName>
    <definedName name="pkg" localSheetId="3">#REF!</definedName>
    <definedName name="pkg" localSheetId="1">#REF!</definedName>
    <definedName name="pkg">#REF!</definedName>
    <definedName name="Plan" localSheetId="6">#REF!</definedName>
    <definedName name="Plan" localSheetId="3">#REF!</definedName>
    <definedName name="Plan" localSheetId="1">#REF!</definedName>
    <definedName name="Plan">#REF!</definedName>
    <definedName name="PLANMES" localSheetId="6">#REF!</definedName>
    <definedName name="PLANMES" localSheetId="3">#REF!</definedName>
    <definedName name="PLANMES" localSheetId="1">#REF!</definedName>
    <definedName name="PLANMES">#REF!</definedName>
    <definedName name="PLANPROY" localSheetId="6">#REF!</definedName>
    <definedName name="PLANPROY" localSheetId="3">#REF!</definedName>
    <definedName name="PLANPROY" localSheetId="1">#REF!</definedName>
    <definedName name="PLANPROY">#REF!</definedName>
    <definedName name="PLANTRIM">[34]PLANTRIM!$C$8:$Z$97</definedName>
    <definedName name="PLNF" localSheetId="6">#REF!</definedName>
    <definedName name="PLNF" localSheetId="3">#REF!</definedName>
    <definedName name="PLNF" localSheetId="1">#REF!</definedName>
    <definedName name="PLNF">#REF!</definedName>
    <definedName name="Polocup" localSheetId="6">#REF!</definedName>
    <definedName name="Polocup">#REF!</definedName>
    <definedName name="POLOPACK" localSheetId="6">#REF!</definedName>
    <definedName name="POLOPACK">#REF!</definedName>
    <definedName name="POLOTUNEL" localSheetId="6">#REF!</definedName>
    <definedName name="POLOTUNEL">#REF!</definedName>
    <definedName name="PP">'[35]PLAN PROY (PP)'!$A$1:$BZ$65536</definedName>
    <definedName name="PRINTSEMESTRAL" localSheetId="6">#REF!</definedName>
    <definedName name="PRINTSEMESTRAL" localSheetId="3">#REF!</definedName>
    <definedName name="PRINTSEMESTRAL" localSheetId="1">#REF!</definedName>
    <definedName name="PRINTSEMESTRAL">#REF!</definedName>
    <definedName name="PROD" localSheetId="6">[4]Programa!#REF!</definedName>
    <definedName name="PROD" localSheetId="3">[4]Programa!#REF!</definedName>
    <definedName name="PROD">[4]Programa!#REF!</definedName>
    <definedName name="Producción" localSheetId="6">#REF!</definedName>
    <definedName name="Producción" localSheetId="3">#REF!</definedName>
    <definedName name="Producción" localSheetId="1">#REF!</definedName>
    <definedName name="Producción">#REF!</definedName>
    <definedName name="Pulidores" localSheetId="6">[20]ENV.DETERG!#REF!</definedName>
    <definedName name="Pulidores" localSheetId="3">[20]ENV.DETERG!#REF!</definedName>
    <definedName name="Pulidores">[20]ENV.DETERG!#REF!</definedName>
    <definedName name="Quito">'[4]Inv. Quito'!$A$2:$D$136</definedName>
    <definedName name="RCTWO">'[36]259110IC'!$A$200:$C$227</definedName>
    <definedName name="Resanes" localSheetId="6">#REF!</definedName>
    <definedName name="Resanes" localSheetId="3">#REF!</definedName>
    <definedName name="Resanes" localSheetId="1">#REF!</definedName>
    <definedName name="Resanes">#REF!</definedName>
    <definedName name="RESUINI" localSheetId="6">[4]Programa!#REF!</definedName>
    <definedName name="RESUINI" localSheetId="3">[4]Programa!#REF!</definedName>
    <definedName name="RESUINI" localSheetId="1">[4]Programa!#REF!</definedName>
    <definedName name="RESUINI">[4]Programa!#REF!</definedName>
    <definedName name="RESUM" localSheetId="6">[4]Programa!#REF!</definedName>
    <definedName name="RESUM" localSheetId="3">[4]Programa!#REF!</definedName>
    <definedName name="RESUM" localSheetId="1">[4]Programa!#REF!</definedName>
    <definedName name="RESUM">[4]Programa!#REF!</definedName>
    <definedName name="ROLLING" localSheetId="6">#REF!</definedName>
    <definedName name="ROLLING" localSheetId="3">#REF!</definedName>
    <definedName name="ROLLING" localSheetId="1">#REF!</definedName>
    <definedName name="ROLLING">#REF!</definedName>
    <definedName name="Salary" localSheetId="6">#REF!</definedName>
    <definedName name="Salary" localSheetId="3">#REF!</definedName>
    <definedName name="Salary" localSheetId="1">#REF!</definedName>
    <definedName name="Salary">#REF!</definedName>
    <definedName name="Sanduchera" localSheetId="6">#REF!</definedName>
    <definedName name="Sanduchera">#REF!</definedName>
    <definedName name="SCDO" localSheetId="6">#REF!</definedName>
    <definedName name="SCDO" localSheetId="3">#REF!</definedName>
    <definedName name="SCDO" localSheetId="1">#REF!</definedName>
    <definedName name="SCDO">#REF!</definedName>
    <definedName name="SEDAL" localSheetId="6">#REF!</definedName>
    <definedName name="SEDAL" localSheetId="3">#REF!</definedName>
    <definedName name="SEDAL" localSheetId="1">#REF!</definedName>
    <definedName name="SEDAL">#REF!</definedName>
    <definedName name="Seguridad" localSheetId="6">#REF!</definedName>
    <definedName name="Seguridad" localSheetId="3">#REF!</definedName>
    <definedName name="Seguridad" localSheetId="1">#REF!</definedName>
    <definedName name="Seguridad">#REF!</definedName>
    <definedName name="SELLADO" localSheetId="6">#REF!</definedName>
    <definedName name="SELLADO">#REF!</definedName>
    <definedName name="SEPTIEMBRE">'[33]NO MODIFICAR'!$T$12:$T$15</definedName>
    <definedName name="Servicios" localSheetId="6">#REF!</definedName>
    <definedName name="Servicios" localSheetId="3">#REF!</definedName>
    <definedName name="Servicios" localSheetId="1">#REF!</definedName>
    <definedName name="Servicios">#REF!</definedName>
    <definedName name="site" localSheetId="6">#REF!</definedName>
    <definedName name="site" localSheetId="3">#REF!</definedName>
    <definedName name="site" localSheetId="1">#REF!</definedName>
    <definedName name="site">#REF!</definedName>
    <definedName name="site_look" localSheetId="6">#REF!</definedName>
    <definedName name="site_look" localSheetId="3">#REF!</definedName>
    <definedName name="site_look" localSheetId="1">#REF!</definedName>
    <definedName name="site_look">#REF!</definedName>
    <definedName name="sitetable">'[16]Drop lists'!$A$2:$C$129</definedName>
    <definedName name="SiteVolUnits" localSheetId="6">#REF!</definedName>
    <definedName name="SiteVolUnits" localSheetId="3">#REF!</definedName>
    <definedName name="SiteVolUnits" localSheetId="1">#REF!</definedName>
    <definedName name="SiteVolUnits">#REF!</definedName>
    <definedName name="SP" localSheetId="6">#REF!</definedName>
    <definedName name="SP">#REF!</definedName>
    <definedName name="SPC" localSheetId="6">#REF!</definedName>
    <definedName name="SPC" localSheetId="3">#REF!</definedName>
    <definedName name="SPC" localSheetId="1">#REF!</definedName>
    <definedName name="SPC">#REF!</definedName>
    <definedName name="STD2Q02" localSheetId="6">#REF!</definedName>
    <definedName name="STD2Q02" localSheetId="3">#REF!</definedName>
    <definedName name="STD2Q02" localSheetId="1">#REF!</definedName>
    <definedName name="STD2Q02">#REF!</definedName>
    <definedName name="SUBCATEGORY2">[37]Hoja3!$A$1:$C$9</definedName>
    <definedName name="SUPPLIER">[17]Proveedores!$H$3:$I$53</definedName>
    <definedName name="tabla">[17]Proveedores!$A$3:$I$53</definedName>
    <definedName name="TABLA1" localSheetId="6">'[38]INF.DIARIO PLANTAS'!#REF!</definedName>
    <definedName name="TABLA1" localSheetId="3">'[38]INF.DIARIO PLANTAS'!#REF!</definedName>
    <definedName name="TABLA1" localSheetId="1">'[38]INF.DIARIO PLANTAS'!#REF!</definedName>
    <definedName name="TABLA1">'[38]INF.DIARIO PLANTAS'!#REF!</definedName>
    <definedName name="TABLA2" localSheetId="6">[39]GLOBAL!#REF!</definedName>
    <definedName name="TABLA2" localSheetId="3">[39]GLOBAL!#REF!</definedName>
    <definedName name="TABLA2" localSheetId="1">[39]GLOBAL!#REF!</definedName>
    <definedName name="TABLA2">[39]GLOBAL!#REF!</definedName>
    <definedName name="Tabla345" localSheetId="6">'[40]INF.DIARIO PLANTAS'!#REF!</definedName>
    <definedName name="Tabla345" localSheetId="3">'[40]INF.DIARIO PLANTAS'!#REF!</definedName>
    <definedName name="Tabla345" localSheetId="1">'[40]INF.DIARIO PLANTAS'!#REF!</definedName>
    <definedName name="Tabla345">'[40]INF.DIARIO PLANTAS'!#REF!</definedName>
    <definedName name="TABLAINF.LINEAS">'[41]INF. LINEAS PLANTAS'!$A$2:$R$194</definedName>
    <definedName name="TABLAMAYONESA" localSheetId="6">#REF!</definedName>
    <definedName name="TABLAMAYONESA" localSheetId="3">#REF!</definedName>
    <definedName name="TABLAMAYONESA" localSheetId="1">#REF!</definedName>
    <definedName name="TABLAMAYONESA">#REF!</definedName>
    <definedName name="tablavariedades" localSheetId="6">#REF!</definedName>
    <definedName name="tablavariedades" localSheetId="3">#REF!</definedName>
    <definedName name="tablavariedades" localSheetId="1">#REF!</definedName>
    <definedName name="tablavariedades">#REF!</definedName>
    <definedName name="TABMES">[4]Programa!$AJ$41:$AM$53</definedName>
    <definedName name="Template">[42]GASTOS!$A:$IV</definedName>
    <definedName name="TINA" localSheetId="6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2" localSheetId="6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2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3" localSheetId="6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tulo" localSheetId="6">#REF!</definedName>
    <definedName name="titulo" localSheetId="3">#REF!</definedName>
    <definedName name="titulo" localSheetId="1">#REF!</definedName>
    <definedName name="titulo">#REF!</definedName>
    <definedName name="tocador" localSheetId="6">#REF!</definedName>
    <definedName name="tocador" localSheetId="3">#REF!</definedName>
    <definedName name="tocador" localSheetId="1">#REF!</definedName>
    <definedName name="tocador">#REF!</definedName>
    <definedName name="TOTAL_FOODS_NPS">[43]AGRUPACION!$F$157</definedName>
    <definedName name="TOTAL_FOODS_RGP">[43]AGRUPACION!$M$157</definedName>
    <definedName name="TOTAL_HPC_NPS">[43]AGRUPACION!$F$123</definedName>
    <definedName name="TOTAL_HPC_RGP">[43]AGRUPACION!$M$123</definedName>
    <definedName name="Transito" localSheetId="6">#REF!</definedName>
    <definedName name="Transito" localSheetId="3">#REF!</definedName>
    <definedName name="Transito" localSheetId="1">#REF!</definedName>
    <definedName name="Transito">#REF!</definedName>
    <definedName name="TRANSMISION" localSheetId="6">#REF!</definedName>
    <definedName name="TRANSMISION">#REF!</definedName>
    <definedName name="Travel" localSheetId="6">#REF!</definedName>
    <definedName name="Travel" localSheetId="3">#REF!</definedName>
    <definedName name="Travel" localSheetId="1">#REF!</definedName>
    <definedName name="Travel">#REF!</definedName>
    <definedName name="TRIM" localSheetId="6">#REF!</definedName>
    <definedName name="TRIM" localSheetId="3">#REF!</definedName>
    <definedName name="TRIM" localSheetId="1">#REF!</definedName>
    <definedName name="TRIM">#REF!</definedName>
    <definedName name="UM">'[44]1.14'!$A$1:$E$65536</definedName>
    <definedName name="unit1" localSheetId="6">#REF!</definedName>
    <definedName name="unit1" localSheetId="3">#REF!</definedName>
    <definedName name="unit1" localSheetId="1">#REF!</definedName>
    <definedName name="unit1">#REF!</definedName>
    <definedName name="unit2" localSheetId="6">#REF!</definedName>
    <definedName name="unit2" localSheetId="3">#REF!</definedName>
    <definedName name="unit2" localSheetId="1">#REF!</definedName>
    <definedName name="unit2">#REF!</definedName>
    <definedName name="v" localSheetId="6" hidden="1">[8]TENDENCIA!#REF!</definedName>
    <definedName name="v" hidden="1">[8]TENDENCIA!#REF!</definedName>
    <definedName name="Variacion_Materiales" localSheetId="6">#REF!</definedName>
    <definedName name="Variacion_Materiales" localSheetId="3">#REF!</definedName>
    <definedName name="Variacion_Materiales" localSheetId="1">#REF!</definedName>
    <definedName name="Variacion_Materiales">#REF!</definedName>
    <definedName name="Variación_Planta" localSheetId="6">#REF!</definedName>
    <definedName name="Variación_Planta" localSheetId="3">#REF!</definedName>
    <definedName name="Variación_Planta" localSheetId="1">#REF!</definedName>
    <definedName name="Variación_Planta">#REF!</definedName>
    <definedName name="VENTA">[45]FOOD!$C$1:$E$221</definedName>
    <definedName name="Ventas">[4]Ventas!$A$2:$M$92</definedName>
    <definedName name="Ventasem" localSheetId="6">'[20]TOTAL A.E.'!#REF!</definedName>
    <definedName name="Ventasem" localSheetId="3">'[20]TOTAL A.E.'!#REF!</definedName>
    <definedName name="Ventasem" localSheetId="1">'[20]TOTAL A.E.'!#REF!</definedName>
    <definedName name="Ventasem">'[20]TOTAL A.E.'!#REF!</definedName>
    <definedName name="Vita12" localSheetId="6">#REF!</definedName>
    <definedName name="Vita12">#REF!</definedName>
    <definedName name="Vita6" localSheetId="6">#REF!</definedName>
    <definedName name="Vita6">#REF!</definedName>
    <definedName name="VITA8" localSheetId="6">#REF!</definedName>
    <definedName name="VITA8">#REF!</definedName>
    <definedName name="Vita8_Nueva" localSheetId="6">#REF!</definedName>
    <definedName name="Vita8_Nueva">#REF!</definedName>
    <definedName name="volunits" localSheetId="6">#REF!</definedName>
    <definedName name="volunits" localSheetId="3">#REF!</definedName>
    <definedName name="volunits" localSheetId="1">#REF!</definedName>
    <definedName name="volunits">#REF!</definedName>
    <definedName name="wrn.Capacity." localSheetId="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6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1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zoila" localSheetId="6">#REF!</definedName>
    <definedName name="zoila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47" i="9" l="1"/>
  <c r="A248" i="9"/>
  <c r="A249" i="9"/>
  <c r="A250" i="9"/>
  <c r="A251" i="9"/>
  <c r="A252" i="9"/>
  <c r="A253" i="9"/>
  <c r="B247" i="9"/>
  <c r="B248" i="9"/>
  <c r="B249" i="9"/>
  <c r="B250" i="9"/>
  <c r="B251" i="9"/>
  <c r="B252" i="9"/>
  <c r="B253" i="9"/>
  <c r="C247" i="9"/>
  <c r="C248" i="9"/>
  <c r="C249" i="9"/>
  <c r="C250" i="9"/>
  <c r="E250" i="9" s="1"/>
  <c r="C251" i="9"/>
  <c r="C252" i="9"/>
  <c r="C253" i="9"/>
  <c r="D247" i="9"/>
  <c r="D248" i="9"/>
  <c r="D249" i="9"/>
  <c r="E249" i="9" s="1"/>
  <c r="D250" i="9"/>
  <c r="D251" i="9"/>
  <c r="D252" i="9"/>
  <c r="D253" i="9"/>
  <c r="E253" i="9" s="1"/>
  <c r="F247" i="9"/>
  <c r="F248" i="9"/>
  <c r="F249" i="9"/>
  <c r="F250" i="9"/>
  <c r="F251" i="9"/>
  <c r="F252" i="9"/>
  <c r="F253" i="9"/>
  <c r="G247" i="9"/>
  <c r="G248" i="9"/>
  <c r="G249" i="9"/>
  <c r="G250" i="9"/>
  <c r="G251" i="9"/>
  <c r="G252" i="9"/>
  <c r="G253" i="9"/>
  <c r="H247" i="9"/>
  <c r="H248" i="9"/>
  <c r="H249" i="9"/>
  <c r="H250" i="9"/>
  <c r="H251" i="9"/>
  <c r="H252" i="9"/>
  <c r="H253" i="9"/>
  <c r="I247" i="9"/>
  <c r="I248" i="9"/>
  <c r="I249" i="9"/>
  <c r="I250" i="9"/>
  <c r="I251" i="9"/>
  <c r="I252" i="9"/>
  <c r="I253" i="9"/>
  <c r="J247" i="9"/>
  <c r="J248" i="9"/>
  <c r="J249" i="9"/>
  <c r="J250" i="9"/>
  <c r="J251" i="9"/>
  <c r="J252" i="9"/>
  <c r="J253" i="9"/>
  <c r="K247" i="9"/>
  <c r="K248" i="9"/>
  <c r="K249" i="9"/>
  <c r="K250" i="9"/>
  <c r="K251" i="9"/>
  <c r="K252" i="9"/>
  <c r="K253" i="9"/>
  <c r="L247" i="9"/>
  <c r="L248" i="9"/>
  <c r="L249" i="9"/>
  <c r="L250" i="9"/>
  <c r="L251" i="9"/>
  <c r="L252" i="9"/>
  <c r="L253" i="9"/>
  <c r="M247" i="9"/>
  <c r="M248" i="9"/>
  <c r="M249" i="9"/>
  <c r="M250" i="9"/>
  <c r="M251" i="9"/>
  <c r="M252" i="9"/>
  <c r="M253" i="9"/>
  <c r="N247" i="9"/>
  <c r="N248" i="9"/>
  <c r="N249" i="9"/>
  <c r="N250" i="9"/>
  <c r="N251" i="9"/>
  <c r="N252" i="9"/>
  <c r="N253" i="9"/>
  <c r="P247" i="9"/>
  <c r="P248" i="9"/>
  <c r="P249" i="9"/>
  <c r="P250" i="9"/>
  <c r="P251" i="9"/>
  <c r="P252" i="9"/>
  <c r="P253" i="9"/>
  <c r="Q247" i="9"/>
  <c r="Q248" i="9"/>
  <c r="Q249" i="9"/>
  <c r="Q250" i="9"/>
  <c r="Q251" i="9"/>
  <c r="Q252" i="9"/>
  <c r="Q253" i="9"/>
  <c r="R247" i="9"/>
  <c r="R248" i="9"/>
  <c r="R249" i="9"/>
  <c r="R250" i="9"/>
  <c r="R251" i="9"/>
  <c r="R252" i="9"/>
  <c r="R253" i="9"/>
  <c r="W247" i="9"/>
  <c r="W248" i="9"/>
  <c r="W249" i="9"/>
  <c r="W250" i="9"/>
  <c r="W251" i="9"/>
  <c r="W252" i="9"/>
  <c r="W253" i="9"/>
  <c r="X247" i="9"/>
  <c r="X248" i="9"/>
  <c r="X249" i="9"/>
  <c r="X250" i="9"/>
  <c r="X251" i="9"/>
  <c r="X252" i="9"/>
  <c r="X253" i="9"/>
  <c r="A240" i="9"/>
  <c r="A241" i="9"/>
  <c r="A242" i="9"/>
  <c r="A243" i="9"/>
  <c r="A244" i="9"/>
  <c r="B240" i="9"/>
  <c r="B241" i="9"/>
  <c r="B242" i="9"/>
  <c r="B243" i="9"/>
  <c r="B244" i="9"/>
  <c r="C240" i="9"/>
  <c r="C241" i="9"/>
  <c r="C242" i="9"/>
  <c r="C243" i="9"/>
  <c r="C244" i="9"/>
  <c r="D240" i="9"/>
  <c r="D241" i="9"/>
  <c r="D242" i="9"/>
  <c r="E242" i="9" s="1"/>
  <c r="D243" i="9"/>
  <c r="D244" i="9"/>
  <c r="F240" i="9"/>
  <c r="F241" i="9"/>
  <c r="F242" i="9"/>
  <c r="F243" i="9"/>
  <c r="F244" i="9"/>
  <c r="G240" i="9"/>
  <c r="G241" i="9"/>
  <c r="G242" i="9"/>
  <c r="G243" i="9"/>
  <c r="G244" i="9"/>
  <c r="H240" i="9"/>
  <c r="H241" i="9"/>
  <c r="H242" i="9"/>
  <c r="H243" i="9"/>
  <c r="H244" i="9"/>
  <c r="I240" i="9"/>
  <c r="I241" i="9"/>
  <c r="I242" i="9"/>
  <c r="I243" i="9"/>
  <c r="I244" i="9"/>
  <c r="J240" i="9"/>
  <c r="J241" i="9"/>
  <c r="J242" i="9"/>
  <c r="J243" i="9"/>
  <c r="J244" i="9"/>
  <c r="K240" i="9"/>
  <c r="K241" i="9"/>
  <c r="K242" i="9"/>
  <c r="K243" i="9"/>
  <c r="K244" i="9"/>
  <c r="L240" i="9"/>
  <c r="L241" i="9"/>
  <c r="L242" i="9"/>
  <c r="L243" i="9"/>
  <c r="L244" i="9"/>
  <c r="M240" i="9"/>
  <c r="M241" i="9"/>
  <c r="M242" i="9"/>
  <c r="M243" i="9"/>
  <c r="M244" i="9"/>
  <c r="N240" i="9"/>
  <c r="N241" i="9"/>
  <c r="N242" i="9"/>
  <c r="N243" i="9"/>
  <c r="N244" i="9"/>
  <c r="P240" i="9"/>
  <c r="P241" i="9"/>
  <c r="P242" i="9"/>
  <c r="P243" i="9"/>
  <c r="P244" i="9"/>
  <c r="Q240" i="9"/>
  <c r="Q241" i="9"/>
  <c r="Q242" i="9"/>
  <c r="Q243" i="9"/>
  <c r="Q244" i="9"/>
  <c r="R240" i="9"/>
  <c r="R241" i="9"/>
  <c r="R242" i="9"/>
  <c r="R243" i="9"/>
  <c r="R244" i="9"/>
  <c r="W240" i="9"/>
  <c r="W241" i="9"/>
  <c r="W242" i="9"/>
  <c r="W243" i="9"/>
  <c r="W244" i="9"/>
  <c r="X240" i="9"/>
  <c r="X241" i="9"/>
  <c r="X242" i="9"/>
  <c r="X243" i="9"/>
  <c r="X244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W221" i="9"/>
  <c r="W222" i="9"/>
  <c r="W223" i="9"/>
  <c r="W224" i="9"/>
  <c r="W225" i="9"/>
  <c r="W226" i="9"/>
  <c r="W227" i="9"/>
  <c r="W228" i="9"/>
  <c r="W229" i="9"/>
  <c r="W230" i="9"/>
  <c r="W231" i="9"/>
  <c r="W232" i="9"/>
  <c r="W233" i="9"/>
  <c r="W234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10" i="9"/>
  <c r="B210" i="9"/>
  <c r="C210" i="9"/>
  <c r="D210" i="9"/>
  <c r="F210" i="9"/>
  <c r="G210" i="9"/>
  <c r="H210" i="9"/>
  <c r="I210" i="9"/>
  <c r="J210" i="9"/>
  <c r="K210" i="9"/>
  <c r="L210" i="9"/>
  <c r="M210" i="9"/>
  <c r="N210" i="9"/>
  <c r="P210" i="9"/>
  <c r="Q210" i="9"/>
  <c r="R210" i="9"/>
  <c r="W210" i="9"/>
  <c r="X210" i="9"/>
  <c r="A211" i="9"/>
  <c r="B211" i="9"/>
  <c r="C211" i="9"/>
  <c r="D211" i="9"/>
  <c r="F211" i="9"/>
  <c r="G211" i="9"/>
  <c r="H211" i="9"/>
  <c r="I211" i="9"/>
  <c r="J211" i="9"/>
  <c r="K211" i="9"/>
  <c r="L211" i="9"/>
  <c r="M211" i="9"/>
  <c r="N211" i="9"/>
  <c r="P211" i="9"/>
  <c r="Q211" i="9"/>
  <c r="R211" i="9"/>
  <c r="W211" i="9"/>
  <c r="X211" i="9"/>
  <c r="A212" i="9"/>
  <c r="B212" i="9"/>
  <c r="C212" i="9"/>
  <c r="D212" i="9"/>
  <c r="F212" i="9"/>
  <c r="G212" i="9"/>
  <c r="H212" i="9"/>
  <c r="I212" i="9"/>
  <c r="J212" i="9"/>
  <c r="K212" i="9"/>
  <c r="L212" i="9"/>
  <c r="M212" i="9"/>
  <c r="N212" i="9"/>
  <c r="P212" i="9"/>
  <c r="Q212" i="9"/>
  <c r="R212" i="9"/>
  <c r="W212" i="9"/>
  <c r="X212" i="9"/>
  <c r="A213" i="9"/>
  <c r="B213" i="9"/>
  <c r="C213" i="9"/>
  <c r="D213" i="9"/>
  <c r="F213" i="9"/>
  <c r="G213" i="9"/>
  <c r="H213" i="9"/>
  <c r="I213" i="9"/>
  <c r="J213" i="9"/>
  <c r="K213" i="9"/>
  <c r="L213" i="9"/>
  <c r="M213" i="9"/>
  <c r="N213" i="9"/>
  <c r="P213" i="9"/>
  <c r="Q213" i="9"/>
  <c r="R213" i="9"/>
  <c r="W213" i="9"/>
  <c r="X213" i="9"/>
  <c r="A214" i="9"/>
  <c r="B214" i="9"/>
  <c r="C214" i="9"/>
  <c r="D214" i="9"/>
  <c r="F214" i="9"/>
  <c r="G214" i="9"/>
  <c r="H214" i="9"/>
  <c r="I214" i="9"/>
  <c r="J214" i="9"/>
  <c r="K214" i="9"/>
  <c r="L214" i="9"/>
  <c r="M214" i="9"/>
  <c r="N214" i="9"/>
  <c r="P214" i="9"/>
  <c r="Q214" i="9"/>
  <c r="R214" i="9"/>
  <c r="W214" i="9"/>
  <c r="X214" i="9"/>
  <c r="A215" i="9"/>
  <c r="B215" i="9"/>
  <c r="C215" i="9"/>
  <c r="D215" i="9"/>
  <c r="F215" i="9"/>
  <c r="G215" i="9"/>
  <c r="H215" i="9"/>
  <c r="I215" i="9"/>
  <c r="J215" i="9"/>
  <c r="K215" i="9"/>
  <c r="L215" i="9"/>
  <c r="M215" i="9"/>
  <c r="N215" i="9"/>
  <c r="P215" i="9"/>
  <c r="Q215" i="9"/>
  <c r="R215" i="9"/>
  <c r="W215" i="9"/>
  <c r="X215" i="9"/>
  <c r="A207" i="9"/>
  <c r="B207" i="9"/>
  <c r="C207" i="9"/>
  <c r="D207" i="9"/>
  <c r="F207" i="9"/>
  <c r="G207" i="9"/>
  <c r="H207" i="9"/>
  <c r="I207" i="9"/>
  <c r="J207" i="9"/>
  <c r="K207" i="9"/>
  <c r="L207" i="9"/>
  <c r="M207" i="9"/>
  <c r="N207" i="9"/>
  <c r="P207" i="9"/>
  <c r="Q207" i="9"/>
  <c r="R207" i="9"/>
  <c r="W207" i="9"/>
  <c r="X207" i="9"/>
  <c r="A208" i="9"/>
  <c r="B208" i="9"/>
  <c r="C208" i="9"/>
  <c r="D208" i="9"/>
  <c r="F208" i="9"/>
  <c r="G208" i="9"/>
  <c r="H208" i="9"/>
  <c r="I208" i="9"/>
  <c r="J208" i="9"/>
  <c r="K208" i="9"/>
  <c r="L208" i="9"/>
  <c r="M208" i="9"/>
  <c r="N208" i="9"/>
  <c r="P208" i="9"/>
  <c r="Q208" i="9"/>
  <c r="R208" i="9"/>
  <c r="W208" i="9"/>
  <c r="X208" i="9"/>
  <c r="A209" i="9"/>
  <c r="B209" i="9"/>
  <c r="C209" i="9"/>
  <c r="D209" i="9"/>
  <c r="F209" i="9"/>
  <c r="G209" i="9"/>
  <c r="H209" i="9"/>
  <c r="I209" i="9"/>
  <c r="J209" i="9"/>
  <c r="K209" i="9"/>
  <c r="L209" i="9"/>
  <c r="M209" i="9"/>
  <c r="N209" i="9"/>
  <c r="P209" i="9"/>
  <c r="Q209" i="9"/>
  <c r="R209" i="9"/>
  <c r="W209" i="9"/>
  <c r="X209" i="9"/>
  <c r="A203" i="9"/>
  <c r="B203" i="9"/>
  <c r="C203" i="9"/>
  <c r="D203" i="9"/>
  <c r="F203" i="9"/>
  <c r="G203" i="9"/>
  <c r="H203" i="9"/>
  <c r="I203" i="9"/>
  <c r="J203" i="9"/>
  <c r="K203" i="9"/>
  <c r="L203" i="9"/>
  <c r="M203" i="9"/>
  <c r="N203" i="9"/>
  <c r="P203" i="9"/>
  <c r="Q203" i="9"/>
  <c r="R203" i="9"/>
  <c r="W203" i="9"/>
  <c r="X203" i="9"/>
  <c r="A204" i="9"/>
  <c r="B204" i="9"/>
  <c r="C204" i="9"/>
  <c r="D204" i="9"/>
  <c r="F204" i="9"/>
  <c r="G204" i="9"/>
  <c r="H204" i="9"/>
  <c r="I204" i="9"/>
  <c r="J204" i="9"/>
  <c r="K204" i="9"/>
  <c r="L204" i="9"/>
  <c r="M204" i="9"/>
  <c r="N204" i="9"/>
  <c r="P204" i="9"/>
  <c r="Q204" i="9"/>
  <c r="R204" i="9"/>
  <c r="W204" i="9"/>
  <c r="X204" i="9"/>
  <c r="A205" i="9"/>
  <c r="B205" i="9"/>
  <c r="C205" i="9"/>
  <c r="D205" i="9"/>
  <c r="F205" i="9"/>
  <c r="G205" i="9"/>
  <c r="H205" i="9"/>
  <c r="I205" i="9"/>
  <c r="J205" i="9"/>
  <c r="K205" i="9"/>
  <c r="L205" i="9"/>
  <c r="M205" i="9"/>
  <c r="N205" i="9"/>
  <c r="P205" i="9"/>
  <c r="Q205" i="9"/>
  <c r="R205" i="9"/>
  <c r="W205" i="9"/>
  <c r="X205" i="9"/>
  <c r="A206" i="9"/>
  <c r="B206" i="9"/>
  <c r="C206" i="9"/>
  <c r="D206" i="9"/>
  <c r="F206" i="9"/>
  <c r="G206" i="9"/>
  <c r="H206" i="9"/>
  <c r="I206" i="9"/>
  <c r="J206" i="9"/>
  <c r="K206" i="9"/>
  <c r="L206" i="9"/>
  <c r="M206" i="9"/>
  <c r="N206" i="9"/>
  <c r="P206" i="9"/>
  <c r="Q206" i="9"/>
  <c r="R206" i="9"/>
  <c r="W206" i="9"/>
  <c r="X206" i="9"/>
  <c r="A199" i="9"/>
  <c r="B199" i="9"/>
  <c r="C199" i="9"/>
  <c r="D199" i="9"/>
  <c r="F199" i="9"/>
  <c r="G199" i="9"/>
  <c r="H199" i="9"/>
  <c r="I199" i="9"/>
  <c r="J199" i="9"/>
  <c r="K199" i="9"/>
  <c r="L199" i="9"/>
  <c r="M199" i="9"/>
  <c r="N199" i="9"/>
  <c r="P199" i="9"/>
  <c r="Q199" i="9"/>
  <c r="R199" i="9"/>
  <c r="W199" i="9"/>
  <c r="X199" i="9"/>
  <c r="A200" i="9"/>
  <c r="B200" i="9"/>
  <c r="C200" i="9"/>
  <c r="D200" i="9"/>
  <c r="F200" i="9"/>
  <c r="G200" i="9"/>
  <c r="H200" i="9"/>
  <c r="I200" i="9"/>
  <c r="J200" i="9"/>
  <c r="K200" i="9"/>
  <c r="L200" i="9"/>
  <c r="M200" i="9"/>
  <c r="N200" i="9"/>
  <c r="P200" i="9"/>
  <c r="Q200" i="9"/>
  <c r="R200" i="9"/>
  <c r="W200" i="9"/>
  <c r="X200" i="9"/>
  <c r="A201" i="9"/>
  <c r="B201" i="9"/>
  <c r="C201" i="9"/>
  <c r="D201" i="9"/>
  <c r="F201" i="9"/>
  <c r="G201" i="9"/>
  <c r="H201" i="9"/>
  <c r="I201" i="9"/>
  <c r="J201" i="9"/>
  <c r="K201" i="9"/>
  <c r="L201" i="9"/>
  <c r="M201" i="9"/>
  <c r="N201" i="9"/>
  <c r="P201" i="9"/>
  <c r="Q201" i="9"/>
  <c r="R201" i="9"/>
  <c r="W201" i="9"/>
  <c r="X201" i="9"/>
  <c r="A202" i="9"/>
  <c r="B202" i="9"/>
  <c r="C202" i="9"/>
  <c r="D202" i="9"/>
  <c r="F202" i="9"/>
  <c r="G202" i="9"/>
  <c r="H202" i="9"/>
  <c r="I202" i="9"/>
  <c r="J202" i="9"/>
  <c r="K202" i="9"/>
  <c r="L202" i="9"/>
  <c r="M202" i="9"/>
  <c r="N202" i="9"/>
  <c r="P202" i="9"/>
  <c r="Q202" i="9"/>
  <c r="R202" i="9"/>
  <c r="W202" i="9"/>
  <c r="X202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A149" i="9"/>
  <c r="B149" i="9"/>
  <c r="C149" i="9"/>
  <c r="D149" i="9"/>
  <c r="F149" i="9"/>
  <c r="G149" i="9"/>
  <c r="H149" i="9"/>
  <c r="I149" i="9"/>
  <c r="J149" i="9"/>
  <c r="K149" i="9"/>
  <c r="L149" i="9"/>
  <c r="M149" i="9"/>
  <c r="N149" i="9"/>
  <c r="P149" i="9"/>
  <c r="Q149" i="9"/>
  <c r="R149" i="9"/>
  <c r="W149" i="9"/>
  <c r="X149" i="9"/>
  <c r="A150" i="9"/>
  <c r="B150" i="9"/>
  <c r="C150" i="9"/>
  <c r="D150" i="9"/>
  <c r="F150" i="9"/>
  <c r="G150" i="9"/>
  <c r="H150" i="9"/>
  <c r="I150" i="9"/>
  <c r="J150" i="9"/>
  <c r="K150" i="9"/>
  <c r="L150" i="9"/>
  <c r="M150" i="9"/>
  <c r="N150" i="9"/>
  <c r="P150" i="9"/>
  <c r="Q150" i="9"/>
  <c r="R150" i="9"/>
  <c r="W150" i="9"/>
  <c r="X150" i="9"/>
  <c r="A146" i="9"/>
  <c r="B146" i="9"/>
  <c r="C146" i="9"/>
  <c r="D146" i="9"/>
  <c r="F146" i="9"/>
  <c r="G146" i="9"/>
  <c r="H146" i="9"/>
  <c r="I146" i="9"/>
  <c r="J146" i="9"/>
  <c r="K146" i="9"/>
  <c r="L146" i="9"/>
  <c r="M146" i="9"/>
  <c r="N146" i="9"/>
  <c r="P146" i="9"/>
  <c r="Q146" i="9"/>
  <c r="R146" i="9"/>
  <c r="W146" i="9"/>
  <c r="X146" i="9"/>
  <c r="A147" i="9"/>
  <c r="B147" i="9"/>
  <c r="C147" i="9"/>
  <c r="D147" i="9"/>
  <c r="F147" i="9"/>
  <c r="G147" i="9"/>
  <c r="H147" i="9"/>
  <c r="I147" i="9"/>
  <c r="J147" i="9"/>
  <c r="K147" i="9"/>
  <c r="L147" i="9"/>
  <c r="M147" i="9"/>
  <c r="N147" i="9"/>
  <c r="P147" i="9"/>
  <c r="Q147" i="9"/>
  <c r="R147" i="9"/>
  <c r="W147" i="9"/>
  <c r="X147" i="9"/>
  <c r="A148" i="9"/>
  <c r="B148" i="9"/>
  <c r="C148" i="9"/>
  <c r="D148" i="9"/>
  <c r="F148" i="9"/>
  <c r="G148" i="9"/>
  <c r="H148" i="9"/>
  <c r="I148" i="9"/>
  <c r="J148" i="9"/>
  <c r="K148" i="9"/>
  <c r="L148" i="9"/>
  <c r="M148" i="9"/>
  <c r="N148" i="9"/>
  <c r="P148" i="9"/>
  <c r="Q148" i="9"/>
  <c r="R148" i="9"/>
  <c r="W148" i="9"/>
  <c r="X148" i="9"/>
  <c r="X133" i="9"/>
  <c r="X134" i="9"/>
  <c r="X135" i="9"/>
  <c r="X136" i="9"/>
  <c r="X137" i="9"/>
  <c r="X138" i="9"/>
  <c r="X139" i="9"/>
  <c r="X140" i="9"/>
  <c r="X141" i="9"/>
  <c r="W133" i="9"/>
  <c r="W134" i="9"/>
  <c r="W135" i="9"/>
  <c r="W136" i="9"/>
  <c r="W137" i="9"/>
  <c r="W138" i="9"/>
  <c r="W139" i="9"/>
  <c r="W140" i="9"/>
  <c r="W141" i="9"/>
  <c r="R133" i="9"/>
  <c r="R134" i="9"/>
  <c r="R135" i="9"/>
  <c r="R136" i="9"/>
  <c r="R137" i="9"/>
  <c r="R138" i="9"/>
  <c r="R139" i="9"/>
  <c r="R140" i="9"/>
  <c r="R141" i="9"/>
  <c r="Q133" i="9"/>
  <c r="Q134" i="9"/>
  <c r="Q135" i="9"/>
  <c r="Q136" i="9"/>
  <c r="Q137" i="9"/>
  <c r="Q138" i="9"/>
  <c r="Q139" i="9"/>
  <c r="Q140" i="9"/>
  <c r="Q141" i="9"/>
  <c r="P133" i="9"/>
  <c r="P134" i="9"/>
  <c r="P135" i="9"/>
  <c r="P136" i="9"/>
  <c r="P137" i="9"/>
  <c r="P138" i="9"/>
  <c r="P139" i="9"/>
  <c r="P140" i="9"/>
  <c r="P141" i="9"/>
  <c r="N133" i="9"/>
  <c r="N134" i="9"/>
  <c r="N135" i="9"/>
  <c r="N136" i="9"/>
  <c r="N137" i="9"/>
  <c r="N138" i="9"/>
  <c r="N139" i="9"/>
  <c r="N140" i="9"/>
  <c r="N141" i="9"/>
  <c r="M133" i="9"/>
  <c r="M134" i="9"/>
  <c r="M135" i="9"/>
  <c r="M136" i="9"/>
  <c r="M137" i="9"/>
  <c r="M138" i="9"/>
  <c r="M139" i="9"/>
  <c r="M140" i="9"/>
  <c r="M141" i="9"/>
  <c r="L133" i="9"/>
  <c r="L134" i="9"/>
  <c r="L135" i="9"/>
  <c r="L136" i="9"/>
  <c r="L137" i="9"/>
  <c r="L138" i="9"/>
  <c r="L139" i="9"/>
  <c r="L140" i="9"/>
  <c r="L141" i="9"/>
  <c r="K133" i="9"/>
  <c r="K134" i="9"/>
  <c r="K135" i="9"/>
  <c r="K136" i="9"/>
  <c r="K137" i="9"/>
  <c r="K138" i="9"/>
  <c r="K139" i="9"/>
  <c r="K140" i="9"/>
  <c r="K141" i="9"/>
  <c r="J133" i="9"/>
  <c r="J134" i="9"/>
  <c r="J135" i="9"/>
  <c r="J136" i="9"/>
  <c r="J137" i="9"/>
  <c r="J138" i="9"/>
  <c r="J139" i="9"/>
  <c r="J140" i="9"/>
  <c r="J141" i="9"/>
  <c r="B133" i="9"/>
  <c r="C133" i="9"/>
  <c r="D133" i="9"/>
  <c r="F133" i="9"/>
  <c r="G133" i="9"/>
  <c r="H133" i="9"/>
  <c r="I133" i="9"/>
  <c r="I134" i="9"/>
  <c r="I135" i="9"/>
  <c r="I136" i="9"/>
  <c r="I137" i="9"/>
  <c r="I138" i="9"/>
  <c r="I139" i="9"/>
  <c r="I140" i="9"/>
  <c r="I141" i="9"/>
  <c r="H134" i="9"/>
  <c r="H135" i="9"/>
  <c r="H136" i="9"/>
  <c r="H137" i="9"/>
  <c r="H138" i="9"/>
  <c r="H139" i="9"/>
  <c r="H140" i="9"/>
  <c r="H141" i="9"/>
  <c r="G134" i="9"/>
  <c r="G135" i="9"/>
  <c r="G136" i="9"/>
  <c r="G137" i="9"/>
  <c r="G138" i="9"/>
  <c r="G139" i="9"/>
  <c r="G140" i="9"/>
  <c r="G141" i="9"/>
  <c r="F134" i="9"/>
  <c r="F135" i="9"/>
  <c r="F136" i="9"/>
  <c r="F137" i="9"/>
  <c r="F138" i="9"/>
  <c r="F139" i="9"/>
  <c r="F140" i="9"/>
  <c r="F141" i="9"/>
  <c r="D134" i="9"/>
  <c r="D135" i="9"/>
  <c r="D136" i="9"/>
  <c r="D137" i="9"/>
  <c r="D138" i="9"/>
  <c r="D139" i="9"/>
  <c r="D140" i="9"/>
  <c r="D141" i="9"/>
  <c r="C134" i="9"/>
  <c r="E134" i="9" s="1"/>
  <c r="C135" i="9"/>
  <c r="C136" i="9"/>
  <c r="C137" i="9"/>
  <c r="C138" i="9"/>
  <c r="C139" i="9"/>
  <c r="C140" i="9"/>
  <c r="C141" i="9"/>
  <c r="B134" i="9"/>
  <c r="B135" i="9"/>
  <c r="B136" i="9"/>
  <c r="B137" i="9"/>
  <c r="B138" i="9"/>
  <c r="B139" i="9"/>
  <c r="B140" i="9"/>
  <c r="B141" i="9"/>
  <c r="A133" i="9"/>
  <c r="A134" i="9"/>
  <c r="A135" i="9"/>
  <c r="A136" i="9"/>
  <c r="A137" i="9"/>
  <c r="A138" i="9"/>
  <c r="A139" i="9"/>
  <c r="A140" i="9"/>
  <c r="A141" i="9"/>
  <c r="A127" i="9"/>
  <c r="B127" i="9"/>
  <c r="C127" i="9"/>
  <c r="D127" i="9"/>
  <c r="F127" i="9"/>
  <c r="G127" i="9"/>
  <c r="H127" i="9"/>
  <c r="I127" i="9"/>
  <c r="J127" i="9"/>
  <c r="K127" i="9"/>
  <c r="L127" i="9"/>
  <c r="M127" i="9"/>
  <c r="N127" i="9"/>
  <c r="P127" i="9"/>
  <c r="Q127" i="9"/>
  <c r="R127" i="9"/>
  <c r="W127" i="9"/>
  <c r="X127" i="9"/>
  <c r="A128" i="9"/>
  <c r="B128" i="9"/>
  <c r="C128" i="9"/>
  <c r="D128" i="9"/>
  <c r="F128" i="9"/>
  <c r="G128" i="9"/>
  <c r="H128" i="9"/>
  <c r="I128" i="9"/>
  <c r="J128" i="9"/>
  <c r="K128" i="9"/>
  <c r="L128" i="9"/>
  <c r="M128" i="9"/>
  <c r="N128" i="9"/>
  <c r="P128" i="9"/>
  <c r="Q128" i="9"/>
  <c r="R128" i="9"/>
  <c r="W128" i="9"/>
  <c r="X128" i="9"/>
  <c r="A124" i="9"/>
  <c r="B124" i="9"/>
  <c r="C124" i="9"/>
  <c r="D124" i="9"/>
  <c r="F124" i="9"/>
  <c r="G124" i="9"/>
  <c r="H124" i="9"/>
  <c r="I124" i="9"/>
  <c r="J124" i="9"/>
  <c r="K124" i="9"/>
  <c r="L124" i="9"/>
  <c r="M124" i="9"/>
  <c r="N124" i="9"/>
  <c r="P124" i="9"/>
  <c r="Q124" i="9"/>
  <c r="R124" i="9"/>
  <c r="W124" i="9"/>
  <c r="X124" i="9"/>
  <c r="A125" i="9"/>
  <c r="B125" i="9"/>
  <c r="C125" i="9"/>
  <c r="D125" i="9"/>
  <c r="F125" i="9"/>
  <c r="G125" i="9"/>
  <c r="H125" i="9"/>
  <c r="I125" i="9"/>
  <c r="J125" i="9"/>
  <c r="K125" i="9"/>
  <c r="L125" i="9"/>
  <c r="M125" i="9"/>
  <c r="N125" i="9"/>
  <c r="P125" i="9"/>
  <c r="Q125" i="9"/>
  <c r="R125" i="9"/>
  <c r="W125" i="9"/>
  <c r="X125" i="9"/>
  <c r="A126" i="9"/>
  <c r="B126" i="9"/>
  <c r="C126" i="9"/>
  <c r="D126" i="9"/>
  <c r="F126" i="9"/>
  <c r="G126" i="9"/>
  <c r="H126" i="9"/>
  <c r="I126" i="9"/>
  <c r="J126" i="9"/>
  <c r="K126" i="9"/>
  <c r="L126" i="9"/>
  <c r="M126" i="9"/>
  <c r="N126" i="9"/>
  <c r="P126" i="9"/>
  <c r="Q126" i="9"/>
  <c r="R126" i="9"/>
  <c r="W126" i="9"/>
  <c r="X126" i="9"/>
  <c r="B114" i="9"/>
  <c r="B115" i="9"/>
  <c r="B116" i="9"/>
  <c r="B117" i="9"/>
  <c r="B118" i="9"/>
  <c r="B119" i="9"/>
  <c r="B120" i="9"/>
  <c r="B121" i="9"/>
  <c r="B122" i="9"/>
  <c r="B123" i="9"/>
  <c r="C114" i="9"/>
  <c r="C115" i="9"/>
  <c r="C116" i="9"/>
  <c r="C117" i="9"/>
  <c r="C118" i="9"/>
  <c r="C119" i="9"/>
  <c r="C120" i="9"/>
  <c r="C121" i="9"/>
  <c r="C122" i="9"/>
  <c r="C123" i="9"/>
  <c r="D114" i="9"/>
  <c r="D115" i="9"/>
  <c r="D116" i="9"/>
  <c r="D117" i="9"/>
  <c r="D118" i="9"/>
  <c r="D119" i="9"/>
  <c r="D120" i="9"/>
  <c r="D121" i="9"/>
  <c r="D122" i="9"/>
  <c r="D123" i="9"/>
  <c r="F114" i="9"/>
  <c r="F115" i="9"/>
  <c r="F116" i="9"/>
  <c r="F117" i="9"/>
  <c r="F118" i="9"/>
  <c r="F119" i="9"/>
  <c r="F120" i="9"/>
  <c r="F121" i="9"/>
  <c r="F122" i="9"/>
  <c r="F123" i="9"/>
  <c r="G114" i="9"/>
  <c r="G115" i="9"/>
  <c r="G116" i="9"/>
  <c r="G117" i="9"/>
  <c r="G118" i="9"/>
  <c r="G119" i="9"/>
  <c r="G120" i="9"/>
  <c r="G121" i="9"/>
  <c r="G122" i="9"/>
  <c r="G123" i="9"/>
  <c r="H114" i="9"/>
  <c r="H115" i="9"/>
  <c r="H116" i="9"/>
  <c r="H117" i="9"/>
  <c r="H118" i="9"/>
  <c r="H119" i="9"/>
  <c r="H120" i="9"/>
  <c r="H121" i="9"/>
  <c r="H122" i="9"/>
  <c r="H123" i="9"/>
  <c r="I114" i="9"/>
  <c r="I115" i="9"/>
  <c r="I116" i="9"/>
  <c r="I117" i="9"/>
  <c r="I118" i="9"/>
  <c r="I119" i="9"/>
  <c r="I120" i="9"/>
  <c r="I121" i="9"/>
  <c r="I122" i="9"/>
  <c r="I123" i="9"/>
  <c r="J114" i="9"/>
  <c r="J115" i="9"/>
  <c r="J116" i="9"/>
  <c r="J117" i="9"/>
  <c r="J118" i="9"/>
  <c r="J119" i="9"/>
  <c r="J120" i="9"/>
  <c r="J121" i="9"/>
  <c r="J122" i="9"/>
  <c r="J123" i="9"/>
  <c r="K114" i="9"/>
  <c r="K115" i="9"/>
  <c r="K116" i="9"/>
  <c r="K117" i="9"/>
  <c r="K118" i="9"/>
  <c r="K119" i="9"/>
  <c r="K120" i="9"/>
  <c r="K121" i="9"/>
  <c r="K122" i="9"/>
  <c r="K123" i="9"/>
  <c r="L114" i="9"/>
  <c r="L115" i="9"/>
  <c r="L116" i="9"/>
  <c r="L117" i="9"/>
  <c r="L118" i="9"/>
  <c r="L119" i="9"/>
  <c r="L120" i="9"/>
  <c r="L121" i="9"/>
  <c r="L122" i="9"/>
  <c r="L123" i="9"/>
  <c r="M114" i="9"/>
  <c r="M115" i="9"/>
  <c r="M116" i="9"/>
  <c r="M117" i="9"/>
  <c r="M118" i="9"/>
  <c r="M119" i="9"/>
  <c r="M120" i="9"/>
  <c r="M121" i="9"/>
  <c r="M122" i="9"/>
  <c r="M123" i="9"/>
  <c r="N114" i="9"/>
  <c r="N115" i="9"/>
  <c r="N116" i="9"/>
  <c r="N117" i="9"/>
  <c r="N118" i="9"/>
  <c r="N119" i="9"/>
  <c r="N120" i="9"/>
  <c r="N121" i="9"/>
  <c r="N122" i="9"/>
  <c r="N123" i="9"/>
  <c r="P114" i="9"/>
  <c r="P115" i="9"/>
  <c r="P116" i="9"/>
  <c r="P117" i="9"/>
  <c r="P118" i="9"/>
  <c r="P119" i="9"/>
  <c r="P120" i="9"/>
  <c r="P121" i="9"/>
  <c r="P122" i="9"/>
  <c r="P123" i="9"/>
  <c r="Q114" i="9"/>
  <c r="Q115" i="9"/>
  <c r="Q116" i="9"/>
  <c r="Q117" i="9"/>
  <c r="Q118" i="9"/>
  <c r="Q119" i="9"/>
  <c r="Q120" i="9"/>
  <c r="Q121" i="9"/>
  <c r="Q122" i="9"/>
  <c r="Q123" i="9"/>
  <c r="R114" i="9"/>
  <c r="R115" i="9"/>
  <c r="R116" i="9"/>
  <c r="R117" i="9"/>
  <c r="R118" i="9"/>
  <c r="R119" i="9"/>
  <c r="R120" i="9"/>
  <c r="R121" i="9"/>
  <c r="R122" i="9"/>
  <c r="R123" i="9"/>
  <c r="W114" i="9"/>
  <c r="W115" i="9"/>
  <c r="W116" i="9"/>
  <c r="W117" i="9"/>
  <c r="W118" i="9"/>
  <c r="W119" i="9"/>
  <c r="W120" i="9"/>
  <c r="W121" i="9"/>
  <c r="W122" i="9"/>
  <c r="W123" i="9"/>
  <c r="X114" i="9"/>
  <c r="X115" i="9"/>
  <c r="X116" i="9"/>
  <c r="X117" i="9"/>
  <c r="X118" i="9"/>
  <c r="X119" i="9"/>
  <c r="X120" i="9"/>
  <c r="X121" i="9"/>
  <c r="X122" i="9"/>
  <c r="X123" i="9"/>
  <c r="A109" i="9"/>
  <c r="B109" i="9"/>
  <c r="C109" i="9"/>
  <c r="D109" i="9"/>
  <c r="F109" i="9"/>
  <c r="G109" i="9"/>
  <c r="H109" i="9"/>
  <c r="I109" i="9"/>
  <c r="J109" i="9"/>
  <c r="K109" i="9"/>
  <c r="L109" i="9"/>
  <c r="M109" i="9"/>
  <c r="N109" i="9"/>
  <c r="P109" i="9"/>
  <c r="Q109" i="9"/>
  <c r="R109" i="9"/>
  <c r="W109" i="9"/>
  <c r="X109" i="9"/>
  <c r="A110" i="9"/>
  <c r="B110" i="9"/>
  <c r="C110" i="9"/>
  <c r="D110" i="9"/>
  <c r="F110" i="9"/>
  <c r="G110" i="9"/>
  <c r="H110" i="9"/>
  <c r="I110" i="9"/>
  <c r="J110" i="9"/>
  <c r="K110" i="9"/>
  <c r="L110" i="9"/>
  <c r="M110" i="9"/>
  <c r="N110" i="9"/>
  <c r="P110" i="9"/>
  <c r="Q110" i="9"/>
  <c r="R110" i="9"/>
  <c r="W110" i="9"/>
  <c r="X110" i="9"/>
  <c r="A107" i="9"/>
  <c r="B107" i="9"/>
  <c r="C107" i="9"/>
  <c r="D107" i="9"/>
  <c r="F107" i="9"/>
  <c r="G107" i="9"/>
  <c r="H107" i="9"/>
  <c r="I107" i="9"/>
  <c r="J107" i="9"/>
  <c r="K107" i="9"/>
  <c r="L107" i="9"/>
  <c r="M107" i="9"/>
  <c r="N107" i="9"/>
  <c r="P107" i="9"/>
  <c r="Q107" i="9"/>
  <c r="R107" i="9"/>
  <c r="W107" i="9"/>
  <c r="X107" i="9"/>
  <c r="A108" i="9"/>
  <c r="B108" i="9"/>
  <c r="C108" i="9"/>
  <c r="D108" i="9"/>
  <c r="F108" i="9"/>
  <c r="G108" i="9"/>
  <c r="H108" i="9"/>
  <c r="I108" i="9"/>
  <c r="J108" i="9"/>
  <c r="K108" i="9"/>
  <c r="L108" i="9"/>
  <c r="M108" i="9"/>
  <c r="N108" i="9"/>
  <c r="P108" i="9"/>
  <c r="Q108" i="9"/>
  <c r="R108" i="9"/>
  <c r="W108" i="9"/>
  <c r="X108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A69" i="9"/>
  <c r="B69" i="9"/>
  <c r="C69" i="9"/>
  <c r="D69" i="9"/>
  <c r="F69" i="9"/>
  <c r="G69" i="9"/>
  <c r="H69" i="9"/>
  <c r="I69" i="9"/>
  <c r="J69" i="9"/>
  <c r="K69" i="9"/>
  <c r="L69" i="9"/>
  <c r="M69" i="9"/>
  <c r="N69" i="9"/>
  <c r="P69" i="9"/>
  <c r="Q69" i="9"/>
  <c r="R69" i="9"/>
  <c r="W69" i="9"/>
  <c r="X69" i="9"/>
  <c r="A70" i="9"/>
  <c r="B70" i="9"/>
  <c r="C70" i="9"/>
  <c r="D70" i="9"/>
  <c r="F70" i="9"/>
  <c r="G70" i="9"/>
  <c r="H70" i="9"/>
  <c r="I70" i="9"/>
  <c r="J70" i="9"/>
  <c r="K70" i="9"/>
  <c r="L70" i="9"/>
  <c r="M70" i="9"/>
  <c r="N70" i="9"/>
  <c r="P70" i="9"/>
  <c r="Q70" i="9"/>
  <c r="R70" i="9"/>
  <c r="W70" i="9"/>
  <c r="X70" i="9"/>
  <c r="Y242" i="9" l="1"/>
  <c r="O247" i="9"/>
  <c r="S247" i="9" s="1"/>
  <c r="O252" i="9"/>
  <c r="S252" i="9" s="1"/>
  <c r="O248" i="9"/>
  <c r="T248" i="9" s="1"/>
  <c r="Y250" i="9"/>
  <c r="E241" i="9"/>
  <c r="O250" i="9"/>
  <c r="E252" i="9"/>
  <c r="E248" i="9"/>
  <c r="Y249" i="9"/>
  <c r="O251" i="9"/>
  <c r="S251" i="9" s="1"/>
  <c r="Y241" i="9"/>
  <c r="O243" i="9"/>
  <c r="S243" i="9" s="1"/>
  <c r="Y253" i="9"/>
  <c r="E244" i="9"/>
  <c r="E240" i="9"/>
  <c r="Y251" i="9"/>
  <c r="Y247" i="9"/>
  <c r="T243" i="9"/>
  <c r="Y244" i="9"/>
  <c r="Y240" i="9"/>
  <c r="T252" i="9"/>
  <c r="U251" i="9"/>
  <c r="Y243" i="9"/>
  <c r="V252" i="9"/>
  <c r="O244" i="9"/>
  <c r="T244" i="9" s="1"/>
  <c r="O240" i="9"/>
  <c r="T240" i="9" s="1"/>
  <c r="E243" i="9"/>
  <c r="U247" i="9"/>
  <c r="O253" i="9"/>
  <c r="U253" i="9" s="1"/>
  <c r="O249" i="9"/>
  <c r="T249" i="9" s="1"/>
  <c r="E251" i="9"/>
  <c r="E247" i="9"/>
  <c r="T250" i="9"/>
  <c r="V250" i="9"/>
  <c r="S250" i="9"/>
  <c r="U250" i="9"/>
  <c r="S253" i="9"/>
  <c r="V251" i="9"/>
  <c r="V247" i="9"/>
  <c r="Y252" i="9"/>
  <c r="Y248" i="9"/>
  <c r="U252" i="9"/>
  <c r="T251" i="9"/>
  <c r="T247" i="9"/>
  <c r="O242" i="9"/>
  <c r="V242" i="9" s="1"/>
  <c r="O241" i="9"/>
  <c r="U241" i="9" s="1"/>
  <c r="U244" i="9"/>
  <c r="V244" i="9"/>
  <c r="O210" i="9"/>
  <c r="U210" i="9" s="1"/>
  <c r="E214" i="9"/>
  <c r="E212" i="9"/>
  <c r="Y214" i="9"/>
  <c r="Y213" i="9"/>
  <c r="E215" i="9"/>
  <c r="Y210" i="9"/>
  <c r="E210" i="9"/>
  <c r="Y215" i="9"/>
  <c r="O214" i="9"/>
  <c r="T214" i="9" s="1"/>
  <c r="E211" i="9"/>
  <c r="O213" i="9"/>
  <c r="T213" i="9" s="1"/>
  <c r="O215" i="9"/>
  <c r="S215" i="9" s="1"/>
  <c r="E213" i="9"/>
  <c r="Y211" i="9"/>
  <c r="Y212" i="9"/>
  <c r="O205" i="9"/>
  <c r="U205" i="9" s="1"/>
  <c r="O212" i="9"/>
  <c r="T212" i="9" s="1"/>
  <c r="O211" i="9"/>
  <c r="S211" i="9" s="1"/>
  <c r="Y205" i="9"/>
  <c r="Y208" i="9"/>
  <c r="O207" i="9"/>
  <c r="S207" i="9" s="1"/>
  <c r="E204" i="9"/>
  <c r="E209" i="9"/>
  <c r="E207" i="9"/>
  <c r="Y207" i="9"/>
  <c r="Y198" i="9"/>
  <c r="O199" i="9"/>
  <c r="U199" i="9" s="1"/>
  <c r="Y206" i="9"/>
  <c r="Y195" i="9"/>
  <c r="E196" i="9"/>
  <c r="E192" i="9"/>
  <c r="E188" i="9"/>
  <c r="E184" i="9"/>
  <c r="E180" i="9"/>
  <c r="E176" i="9"/>
  <c r="E172" i="9"/>
  <c r="E168" i="9"/>
  <c r="E164" i="9"/>
  <c r="E160" i="9"/>
  <c r="E156" i="9"/>
  <c r="Y199" i="9"/>
  <c r="O206" i="9"/>
  <c r="U206" i="9" s="1"/>
  <c r="E206" i="9"/>
  <c r="O203" i="9"/>
  <c r="U203" i="9" s="1"/>
  <c r="Y209" i="9"/>
  <c r="E197" i="9"/>
  <c r="E185" i="9"/>
  <c r="O204" i="9"/>
  <c r="V204" i="9" s="1"/>
  <c r="E203" i="9"/>
  <c r="E205" i="9"/>
  <c r="O208" i="9"/>
  <c r="T208" i="9" s="1"/>
  <c r="Y204" i="9"/>
  <c r="Y203" i="9"/>
  <c r="O209" i="9"/>
  <c r="U209" i="9" s="1"/>
  <c r="E208" i="9"/>
  <c r="E193" i="9"/>
  <c r="E189" i="9"/>
  <c r="E181" i="9"/>
  <c r="E177" i="9"/>
  <c r="E173" i="9"/>
  <c r="E169" i="9"/>
  <c r="O163" i="9"/>
  <c r="U163" i="9" s="1"/>
  <c r="O202" i="9"/>
  <c r="V202" i="9" s="1"/>
  <c r="V205" i="9"/>
  <c r="Y194" i="9"/>
  <c r="Y190" i="9"/>
  <c r="Y186" i="9"/>
  <c r="Y182" i="9"/>
  <c r="Y178" i="9"/>
  <c r="Y174" i="9"/>
  <c r="Y170" i="9"/>
  <c r="Y166" i="9"/>
  <c r="Y162" i="9"/>
  <c r="Y158" i="9"/>
  <c r="Y185" i="9"/>
  <c r="Y173" i="9"/>
  <c r="Y161" i="9"/>
  <c r="Y180" i="9"/>
  <c r="Y191" i="9"/>
  <c r="Y187" i="9"/>
  <c r="Y183" i="9"/>
  <c r="Y179" i="9"/>
  <c r="Y175" i="9"/>
  <c r="Y171" i="9"/>
  <c r="O195" i="9"/>
  <c r="T195" i="9" s="1"/>
  <c r="O179" i="9"/>
  <c r="T179" i="9" s="1"/>
  <c r="Y150" i="9"/>
  <c r="E165" i="9"/>
  <c r="Y200" i="9"/>
  <c r="O104" i="9"/>
  <c r="S104" i="9" s="1"/>
  <c r="O100" i="9"/>
  <c r="U100" i="9" s="1"/>
  <c r="O96" i="9"/>
  <c r="U96" i="9" s="1"/>
  <c r="O92" i="9"/>
  <c r="U92" i="9" s="1"/>
  <c r="O88" i="9"/>
  <c r="U88" i="9" s="1"/>
  <c r="O84" i="9"/>
  <c r="S84" i="9" s="1"/>
  <c r="O80" i="9"/>
  <c r="U80" i="9" s="1"/>
  <c r="O76" i="9"/>
  <c r="V76" i="9" s="1"/>
  <c r="O198" i="9"/>
  <c r="T198" i="9" s="1"/>
  <c r="O194" i="9"/>
  <c r="U194" i="9" s="1"/>
  <c r="O190" i="9"/>
  <c r="S190" i="9" s="1"/>
  <c r="O186" i="9"/>
  <c r="U186" i="9" s="1"/>
  <c r="O182" i="9"/>
  <c r="S182" i="9" s="1"/>
  <c r="O178" i="9"/>
  <c r="S178" i="9" s="1"/>
  <c r="O174" i="9"/>
  <c r="U174" i="9" s="1"/>
  <c r="O170" i="9"/>
  <c r="T170" i="9" s="1"/>
  <c r="O166" i="9"/>
  <c r="U166" i="9" s="1"/>
  <c r="O162" i="9"/>
  <c r="T162" i="9" s="1"/>
  <c r="O158" i="9"/>
  <c r="T158" i="9" s="1"/>
  <c r="O197" i="9"/>
  <c r="V197" i="9" s="1"/>
  <c r="O193" i="9"/>
  <c r="S193" i="9" s="1"/>
  <c r="O189" i="9"/>
  <c r="T189" i="9" s="1"/>
  <c r="O185" i="9"/>
  <c r="S185" i="9" s="1"/>
  <c r="O181" i="9"/>
  <c r="T181" i="9" s="1"/>
  <c r="O177" i="9"/>
  <c r="T177" i="9" s="1"/>
  <c r="O173" i="9"/>
  <c r="U173" i="9" s="1"/>
  <c r="O169" i="9"/>
  <c r="V169" i="9" s="1"/>
  <c r="O165" i="9"/>
  <c r="V165" i="9" s="1"/>
  <c r="O161" i="9"/>
  <c r="U161" i="9" s="1"/>
  <c r="O157" i="9"/>
  <c r="V157" i="9" s="1"/>
  <c r="E202" i="9"/>
  <c r="E161" i="9"/>
  <c r="E157" i="9"/>
  <c r="O97" i="9"/>
  <c r="V97" i="9" s="1"/>
  <c r="O89" i="9"/>
  <c r="S89" i="9" s="1"/>
  <c r="O191" i="9"/>
  <c r="V191" i="9" s="1"/>
  <c r="O187" i="9"/>
  <c r="T187" i="9" s="1"/>
  <c r="O183" i="9"/>
  <c r="S183" i="9" s="1"/>
  <c r="O175" i="9"/>
  <c r="S175" i="9" s="1"/>
  <c r="O171" i="9"/>
  <c r="S171" i="9" s="1"/>
  <c r="O167" i="9"/>
  <c r="S167" i="9" s="1"/>
  <c r="O159" i="9"/>
  <c r="U159" i="9" s="1"/>
  <c r="Y193" i="9"/>
  <c r="Y196" i="9"/>
  <c r="Y192" i="9"/>
  <c r="Y188" i="9"/>
  <c r="Y184" i="9"/>
  <c r="Y176" i="9"/>
  <c r="Y172" i="9"/>
  <c r="Y168" i="9"/>
  <c r="Y160" i="9"/>
  <c r="Y156" i="9"/>
  <c r="O196" i="9"/>
  <c r="T196" i="9" s="1"/>
  <c r="O192" i="9"/>
  <c r="S192" i="9" s="1"/>
  <c r="O188" i="9"/>
  <c r="T188" i="9" s="1"/>
  <c r="O184" i="9"/>
  <c r="T184" i="9" s="1"/>
  <c r="O180" i="9"/>
  <c r="T180" i="9" s="1"/>
  <c r="O176" i="9"/>
  <c r="V176" i="9" s="1"/>
  <c r="O172" i="9"/>
  <c r="S172" i="9" s="1"/>
  <c r="O168" i="9"/>
  <c r="T168" i="9" s="1"/>
  <c r="O164" i="9"/>
  <c r="T164" i="9" s="1"/>
  <c r="O160" i="9"/>
  <c r="T160" i="9" s="1"/>
  <c r="O156" i="9"/>
  <c r="T156" i="9" s="1"/>
  <c r="E198" i="9"/>
  <c r="E194" i="9"/>
  <c r="E190" i="9"/>
  <c r="E186" i="9"/>
  <c r="E182" i="9"/>
  <c r="E178" i="9"/>
  <c r="E174" i="9"/>
  <c r="E170" i="9"/>
  <c r="E166" i="9"/>
  <c r="E162" i="9"/>
  <c r="E158" i="9"/>
  <c r="Y202" i="9"/>
  <c r="Y92" i="9"/>
  <c r="E127" i="9"/>
  <c r="E200" i="9"/>
  <c r="E195" i="9"/>
  <c r="E191" i="9"/>
  <c r="E187" i="9"/>
  <c r="E183" i="9"/>
  <c r="E179" i="9"/>
  <c r="E175" i="9"/>
  <c r="E171" i="9"/>
  <c r="E167" i="9"/>
  <c r="E163" i="9"/>
  <c r="E159" i="9"/>
  <c r="Y201" i="9"/>
  <c r="E201" i="9"/>
  <c r="Y147" i="9"/>
  <c r="Y189" i="9"/>
  <c r="Y177" i="9"/>
  <c r="Y157" i="9"/>
  <c r="O81" i="9"/>
  <c r="S81" i="9" s="1"/>
  <c r="Y169" i="9"/>
  <c r="E199" i="9"/>
  <c r="O201" i="9"/>
  <c r="T201" i="9" s="1"/>
  <c r="O200" i="9"/>
  <c r="S200" i="9" s="1"/>
  <c r="E150" i="9"/>
  <c r="O149" i="9"/>
  <c r="V149" i="9" s="1"/>
  <c r="Y197" i="9"/>
  <c r="Y181" i="9"/>
  <c r="Y165" i="9"/>
  <c r="E149" i="9"/>
  <c r="Y164" i="9"/>
  <c r="Y167" i="9"/>
  <c r="Y163" i="9"/>
  <c r="Y159" i="9"/>
  <c r="Y104" i="9"/>
  <c r="Y100" i="9"/>
  <c r="Y96" i="9"/>
  <c r="Y88" i="9"/>
  <c r="Y84" i="9"/>
  <c r="Y80" i="9"/>
  <c r="Y134" i="9"/>
  <c r="E148" i="9"/>
  <c r="O150" i="9"/>
  <c r="V150" i="9" s="1"/>
  <c r="Y149" i="9"/>
  <c r="Y76" i="9"/>
  <c r="Y106" i="9"/>
  <c r="O122" i="9"/>
  <c r="S122" i="9" s="1"/>
  <c r="O114" i="9"/>
  <c r="V114" i="9" s="1"/>
  <c r="O110" i="9"/>
  <c r="V110" i="9" s="1"/>
  <c r="Y124" i="9"/>
  <c r="Y78" i="9"/>
  <c r="O133" i="9"/>
  <c r="U133" i="9" s="1"/>
  <c r="Y135" i="9"/>
  <c r="O148" i="9"/>
  <c r="T148" i="9" s="1"/>
  <c r="O146" i="9"/>
  <c r="S146" i="9" s="1"/>
  <c r="E79" i="9"/>
  <c r="O147" i="9"/>
  <c r="T147" i="9" s="1"/>
  <c r="E133" i="9"/>
  <c r="O135" i="9"/>
  <c r="V135" i="9" s="1"/>
  <c r="Y148" i="9"/>
  <c r="Y103" i="9"/>
  <c r="Y87" i="9"/>
  <c r="E103" i="9"/>
  <c r="E95" i="9"/>
  <c r="E87" i="9"/>
  <c r="Y121" i="9"/>
  <c r="Y117" i="9"/>
  <c r="Y123" i="9"/>
  <c r="Y115" i="9"/>
  <c r="O119" i="9"/>
  <c r="S119" i="9" s="1"/>
  <c r="E115" i="9"/>
  <c r="E117" i="9"/>
  <c r="E147" i="9"/>
  <c r="Y146" i="9"/>
  <c r="E146" i="9"/>
  <c r="Y102" i="9"/>
  <c r="Y98" i="9"/>
  <c r="Y94" i="9"/>
  <c r="Y90" i="9"/>
  <c r="Y86" i="9"/>
  <c r="Y82" i="9"/>
  <c r="Y110" i="9"/>
  <c r="Y125" i="9"/>
  <c r="E128" i="9"/>
  <c r="E70" i="9"/>
  <c r="O105" i="9"/>
  <c r="T105" i="9" s="1"/>
  <c r="E114" i="9"/>
  <c r="Y128" i="9"/>
  <c r="E125" i="9"/>
  <c r="O128" i="9"/>
  <c r="T128" i="9" s="1"/>
  <c r="Y127" i="9"/>
  <c r="O124" i="9"/>
  <c r="S124" i="9" s="1"/>
  <c r="O108" i="9"/>
  <c r="S108" i="9" s="1"/>
  <c r="Y107" i="9"/>
  <c r="O117" i="9"/>
  <c r="S117" i="9" s="1"/>
  <c r="O123" i="9"/>
  <c r="V123" i="9" s="1"/>
  <c r="E121" i="9"/>
  <c r="E123" i="9"/>
  <c r="E119" i="9"/>
  <c r="Y126" i="9"/>
  <c r="O125" i="9"/>
  <c r="U125" i="9" s="1"/>
  <c r="E124" i="9"/>
  <c r="E135" i="9"/>
  <c r="Y133" i="9"/>
  <c r="Y99" i="9"/>
  <c r="Y95" i="9"/>
  <c r="Y91" i="9"/>
  <c r="Y83" i="9"/>
  <c r="Y79" i="9"/>
  <c r="O101" i="9"/>
  <c r="T101" i="9" s="1"/>
  <c r="O93" i="9"/>
  <c r="S93" i="9" s="1"/>
  <c r="O85" i="9"/>
  <c r="T85" i="9" s="1"/>
  <c r="O77" i="9"/>
  <c r="V77" i="9" s="1"/>
  <c r="E106" i="9"/>
  <c r="E98" i="9"/>
  <c r="E90" i="9"/>
  <c r="E82" i="9"/>
  <c r="O107" i="9"/>
  <c r="V107" i="9" s="1"/>
  <c r="Y122" i="9"/>
  <c r="Y118" i="9"/>
  <c r="Y114" i="9"/>
  <c r="Y120" i="9"/>
  <c r="Y116" i="9"/>
  <c r="E120" i="9"/>
  <c r="E116" i="9"/>
  <c r="E122" i="9"/>
  <c r="E118" i="9"/>
  <c r="O134" i="9"/>
  <c r="U134" i="9" s="1"/>
  <c r="Y69" i="9"/>
  <c r="Y70" i="9"/>
  <c r="E99" i="9"/>
  <c r="E91" i="9"/>
  <c r="E83" i="9"/>
  <c r="E108" i="9"/>
  <c r="E107" i="9"/>
  <c r="E110" i="9"/>
  <c r="O109" i="9"/>
  <c r="S109" i="9" s="1"/>
  <c r="Y119" i="9"/>
  <c r="O115" i="9"/>
  <c r="V115" i="9" s="1"/>
  <c r="O121" i="9"/>
  <c r="U121" i="9" s="1"/>
  <c r="E126" i="9"/>
  <c r="O103" i="9"/>
  <c r="T103" i="9" s="1"/>
  <c r="O99" i="9"/>
  <c r="S99" i="9" s="1"/>
  <c r="O95" i="9"/>
  <c r="V95" i="9" s="1"/>
  <c r="O91" i="9"/>
  <c r="S91" i="9" s="1"/>
  <c r="O83" i="9"/>
  <c r="V83" i="9" s="1"/>
  <c r="O79" i="9"/>
  <c r="V79" i="9" s="1"/>
  <c r="E102" i="9"/>
  <c r="E94" i="9"/>
  <c r="E86" i="9"/>
  <c r="E78" i="9"/>
  <c r="Y108" i="9"/>
  <c r="E109" i="9"/>
  <c r="O126" i="9"/>
  <c r="T126" i="9" s="1"/>
  <c r="O127" i="9"/>
  <c r="S127" i="9" s="1"/>
  <c r="O70" i="9"/>
  <c r="T70" i="9" s="1"/>
  <c r="E105" i="9"/>
  <c r="E101" i="9"/>
  <c r="E97" i="9"/>
  <c r="E93" i="9"/>
  <c r="E89" i="9"/>
  <c r="E85" i="9"/>
  <c r="E81" i="9"/>
  <c r="E77" i="9"/>
  <c r="Y109" i="9"/>
  <c r="O118" i="9"/>
  <c r="T118" i="9" s="1"/>
  <c r="S115" i="9"/>
  <c r="O69" i="9"/>
  <c r="T69" i="9" s="1"/>
  <c r="E69" i="9"/>
  <c r="O87" i="9"/>
  <c r="U87" i="9" s="1"/>
  <c r="O120" i="9"/>
  <c r="S120" i="9" s="1"/>
  <c r="O116" i="9"/>
  <c r="U116" i="9" s="1"/>
  <c r="O106" i="9"/>
  <c r="U106" i="9" s="1"/>
  <c r="O102" i="9"/>
  <c r="S102" i="9" s="1"/>
  <c r="O98" i="9"/>
  <c r="S98" i="9" s="1"/>
  <c r="O94" i="9"/>
  <c r="T94" i="9" s="1"/>
  <c r="O90" i="9"/>
  <c r="V90" i="9" s="1"/>
  <c r="O86" i="9"/>
  <c r="V86" i="9" s="1"/>
  <c r="O82" i="9"/>
  <c r="T82" i="9" s="1"/>
  <c r="O78" i="9"/>
  <c r="V78" i="9" s="1"/>
  <c r="E104" i="9"/>
  <c r="E100" i="9"/>
  <c r="E96" i="9"/>
  <c r="E92" i="9"/>
  <c r="E88" i="9"/>
  <c r="E84" i="9"/>
  <c r="E80" i="9"/>
  <c r="E76" i="9"/>
  <c r="Y105" i="9"/>
  <c r="Y101" i="9"/>
  <c r="Y97" i="9"/>
  <c r="Y93" i="9"/>
  <c r="Y89" i="9"/>
  <c r="Y85" i="9"/>
  <c r="Y81" i="9"/>
  <c r="Y77" i="9"/>
  <c r="S244" i="9" l="1"/>
  <c r="V240" i="9"/>
  <c r="V248" i="9"/>
  <c r="S248" i="9"/>
  <c r="U240" i="9"/>
  <c r="U248" i="9"/>
  <c r="T242" i="9"/>
  <c r="V253" i="9"/>
  <c r="U242" i="9"/>
  <c r="T253" i="9"/>
  <c r="V243" i="9"/>
  <c r="U243" i="9"/>
  <c r="S241" i="9"/>
  <c r="S242" i="9"/>
  <c r="V249" i="9"/>
  <c r="V241" i="9"/>
  <c r="U249" i="9"/>
  <c r="T241" i="9"/>
  <c r="S240" i="9"/>
  <c r="S249" i="9"/>
  <c r="T210" i="9"/>
  <c r="V212" i="9"/>
  <c r="S188" i="9"/>
  <c r="T174" i="9"/>
  <c r="U207" i="9"/>
  <c r="S210" i="9"/>
  <c r="S202" i="9"/>
  <c r="U214" i="9"/>
  <c r="S214" i="9"/>
  <c r="T88" i="9"/>
  <c r="T205" i="9"/>
  <c r="V210" i="9"/>
  <c r="U104" i="9"/>
  <c r="V214" i="9"/>
  <c r="U213" i="9"/>
  <c r="T104" i="9"/>
  <c r="S213" i="9"/>
  <c r="T215" i="9"/>
  <c r="U212" i="9"/>
  <c r="V215" i="9"/>
  <c r="T207" i="9"/>
  <c r="S205" i="9"/>
  <c r="U215" i="9"/>
  <c r="V213" i="9"/>
  <c r="S156" i="9"/>
  <c r="V159" i="9"/>
  <c r="S212" i="9"/>
  <c r="S100" i="9"/>
  <c r="S199" i="9"/>
  <c r="V199" i="9"/>
  <c r="T211" i="9"/>
  <c r="V195" i="9"/>
  <c r="U202" i="9"/>
  <c r="V211" i="9"/>
  <c r="U150" i="9"/>
  <c r="U171" i="9"/>
  <c r="U211" i="9"/>
  <c r="T96" i="9"/>
  <c r="V156" i="9"/>
  <c r="V198" i="9"/>
  <c r="U179" i="9"/>
  <c r="T202" i="9"/>
  <c r="V207" i="9"/>
  <c r="T209" i="9"/>
  <c r="V88" i="9"/>
  <c r="V188" i="9"/>
  <c r="U182" i="9"/>
  <c r="T193" i="9"/>
  <c r="U198" i="9"/>
  <c r="T199" i="9"/>
  <c r="V161" i="9"/>
  <c r="S208" i="9"/>
  <c r="U167" i="9"/>
  <c r="S166" i="9"/>
  <c r="S203" i="9"/>
  <c r="U177" i="9"/>
  <c r="S163" i="9"/>
  <c r="T92" i="9"/>
  <c r="U197" i="9"/>
  <c r="S165" i="9"/>
  <c r="U196" i="9"/>
  <c r="T206" i="9"/>
  <c r="V208" i="9"/>
  <c r="S206" i="9"/>
  <c r="T120" i="9"/>
  <c r="V163" i="9"/>
  <c r="S197" i="9"/>
  <c r="U170" i="9"/>
  <c r="T76" i="9"/>
  <c r="V92" i="9"/>
  <c r="T163" i="9"/>
  <c r="T165" i="9"/>
  <c r="T197" i="9"/>
  <c r="T171" i="9"/>
  <c r="T80" i="9"/>
  <c r="S76" i="9"/>
  <c r="U76" i="9"/>
  <c r="V172" i="9"/>
  <c r="U191" i="9"/>
  <c r="U165" i="9"/>
  <c r="V186" i="9"/>
  <c r="V181" i="9"/>
  <c r="S181" i="9"/>
  <c r="S170" i="9"/>
  <c r="T186" i="9"/>
  <c r="V171" i="9"/>
  <c r="S195" i="9"/>
  <c r="V170" i="9"/>
  <c r="S186" i="9"/>
  <c r="T191" i="9"/>
  <c r="S191" i="9"/>
  <c r="S92" i="9"/>
  <c r="U158" i="9"/>
  <c r="U190" i="9"/>
  <c r="U181" i="9"/>
  <c r="U195" i="9"/>
  <c r="T200" i="9"/>
  <c r="V91" i="9"/>
  <c r="S149" i="9"/>
  <c r="T183" i="9"/>
  <c r="T157" i="9"/>
  <c r="V206" i="9"/>
  <c r="V84" i="9"/>
  <c r="T149" i="9"/>
  <c r="V178" i="9"/>
  <c r="U188" i="9"/>
  <c r="U156" i="9"/>
  <c r="T84" i="9"/>
  <c r="T100" i="9"/>
  <c r="U189" i="9"/>
  <c r="U178" i="9"/>
  <c r="U97" i="9"/>
  <c r="V100" i="9"/>
  <c r="U84" i="9"/>
  <c r="T97" i="9"/>
  <c r="S97" i="9"/>
  <c r="U183" i="9"/>
  <c r="T159" i="9"/>
  <c r="V173" i="9"/>
  <c r="S157" i="9"/>
  <c r="U162" i="9"/>
  <c r="T178" i="9"/>
  <c r="S194" i="9"/>
  <c r="S159" i="9"/>
  <c r="V203" i="9"/>
  <c r="T204" i="9"/>
  <c r="S209" i="9"/>
  <c r="S204" i="9"/>
  <c r="U204" i="9"/>
  <c r="T135" i="9"/>
  <c r="V183" i="9"/>
  <c r="S173" i="9"/>
  <c r="U157" i="9"/>
  <c r="V189" i="9"/>
  <c r="S189" i="9"/>
  <c r="S162" i="9"/>
  <c r="T194" i="9"/>
  <c r="T203" i="9"/>
  <c r="T173" i="9"/>
  <c r="V162" i="9"/>
  <c r="V194" i="9"/>
  <c r="V209" i="9"/>
  <c r="U208" i="9"/>
  <c r="S88" i="9"/>
  <c r="V164" i="9"/>
  <c r="V180" i="9"/>
  <c r="V196" i="9"/>
  <c r="V167" i="9"/>
  <c r="U193" i="9"/>
  <c r="S161" i="9"/>
  <c r="S177" i="9"/>
  <c r="U187" i="9"/>
  <c r="S179" i="9"/>
  <c r="V179" i="9"/>
  <c r="V177" i="9"/>
  <c r="S164" i="9"/>
  <c r="S180" i="9"/>
  <c r="S196" i="9"/>
  <c r="S187" i="9"/>
  <c r="V166" i="9"/>
  <c r="T161" i="9"/>
  <c r="T166" i="9"/>
  <c r="T182" i="9"/>
  <c r="S198" i="9"/>
  <c r="V187" i="9"/>
  <c r="V193" i="9"/>
  <c r="U180" i="9"/>
  <c r="V104" i="9"/>
  <c r="T167" i="9"/>
  <c r="V182" i="9"/>
  <c r="U164" i="9"/>
  <c r="U200" i="9"/>
  <c r="T119" i="9"/>
  <c r="S176" i="9"/>
  <c r="V174" i="9"/>
  <c r="U160" i="9"/>
  <c r="U185" i="9"/>
  <c r="U89" i="9"/>
  <c r="S80" i="9"/>
  <c r="U78" i="9"/>
  <c r="U81" i="9"/>
  <c r="V80" i="9"/>
  <c r="V96" i="9"/>
  <c r="T102" i="9"/>
  <c r="V89" i="9"/>
  <c r="T150" i="9"/>
  <c r="T185" i="9"/>
  <c r="S158" i="9"/>
  <c r="T190" i="9"/>
  <c r="T175" i="9"/>
  <c r="V185" i="9"/>
  <c r="T81" i="9"/>
  <c r="V160" i="9"/>
  <c r="V192" i="9"/>
  <c r="S174" i="9"/>
  <c r="U175" i="9"/>
  <c r="S169" i="9"/>
  <c r="S96" i="9"/>
  <c r="T89" i="9"/>
  <c r="U117" i="9"/>
  <c r="T93" i="9"/>
  <c r="S160" i="9"/>
  <c r="U169" i="9"/>
  <c r="V158" i="9"/>
  <c r="V190" i="9"/>
  <c r="V175" i="9"/>
  <c r="T169" i="9"/>
  <c r="U85" i="9"/>
  <c r="V120" i="9"/>
  <c r="V119" i="9"/>
  <c r="S103" i="9"/>
  <c r="V128" i="9"/>
  <c r="S168" i="9"/>
  <c r="S184" i="9"/>
  <c r="V201" i="9"/>
  <c r="S105" i="9"/>
  <c r="U119" i="9"/>
  <c r="U168" i="9"/>
  <c r="U201" i="9"/>
  <c r="U172" i="9"/>
  <c r="T172" i="9"/>
  <c r="V168" i="9"/>
  <c r="V184" i="9"/>
  <c r="U184" i="9"/>
  <c r="S201" i="9"/>
  <c r="T176" i="9"/>
  <c r="U176" i="9"/>
  <c r="T192" i="9"/>
  <c r="U192" i="9"/>
  <c r="V98" i="9"/>
  <c r="U123" i="9"/>
  <c r="U69" i="9"/>
  <c r="V82" i="9"/>
  <c r="S116" i="9"/>
  <c r="V81" i="9"/>
  <c r="S77" i="9"/>
  <c r="U135" i="9"/>
  <c r="S150" i="9"/>
  <c r="V200" i="9"/>
  <c r="T83" i="9"/>
  <c r="T122" i="9"/>
  <c r="S94" i="9"/>
  <c r="U146" i="9"/>
  <c r="U83" i="9"/>
  <c r="V122" i="9"/>
  <c r="V124" i="9"/>
  <c r="U122" i="9"/>
  <c r="S110" i="9"/>
  <c r="S135" i="9"/>
  <c r="U149" i="9"/>
  <c r="S78" i="9"/>
  <c r="V103" i="9"/>
  <c r="V147" i="9"/>
  <c r="V146" i="9"/>
  <c r="T110" i="9"/>
  <c r="V94" i="9"/>
  <c r="S86" i="9"/>
  <c r="T117" i="9"/>
  <c r="U102" i="9"/>
  <c r="U124" i="9"/>
  <c r="T115" i="9"/>
  <c r="T114" i="9"/>
  <c r="T146" i="9"/>
  <c r="V102" i="9"/>
  <c r="V117" i="9"/>
  <c r="U114" i="9"/>
  <c r="S101" i="9"/>
  <c r="S133" i="9"/>
  <c r="T124" i="9"/>
  <c r="S114" i="9"/>
  <c r="T107" i="9"/>
  <c r="S87" i="9"/>
  <c r="S147" i="9"/>
  <c r="U77" i="9"/>
  <c r="S83" i="9"/>
  <c r="U103" i="9"/>
  <c r="U110" i="9"/>
  <c r="V85" i="9"/>
  <c r="T77" i="9"/>
  <c r="U115" i="9"/>
  <c r="U147" i="9"/>
  <c r="T79" i="9"/>
  <c r="T87" i="9"/>
  <c r="S85" i="9"/>
  <c r="V133" i="9"/>
  <c r="T133" i="9"/>
  <c r="U105" i="9"/>
  <c r="S82" i="9"/>
  <c r="V116" i="9"/>
  <c r="T127" i="9"/>
  <c r="V105" i="9"/>
  <c r="V148" i="9"/>
  <c r="U82" i="9"/>
  <c r="T98" i="9"/>
  <c r="T109" i="9"/>
  <c r="T116" i="9"/>
  <c r="S123" i="9"/>
  <c r="U109" i="9"/>
  <c r="U148" i="9"/>
  <c r="S148" i="9"/>
  <c r="S95" i="9"/>
  <c r="U98" i="9"/>
  <c r="V69" i="9"/>
  <c r="T91" i="9"/>
  <c r="U91" i="9"/>
  <c r="T86" i="9"/>
  <c r="T108" i="9"/>
  <c r="S69" i="9"/>
  <c r="U101" i="9"/>
  <c r="U90" i="9"/>
  <c r="U86" i="9"/>
  <c r="V99" i="9"/>
  <c r="U120" i="9"/>
  <c r="S128" i="9"/>
  <c r="U127" i="9"/>
  <c r="S121" i="9"/>
  <c r="U128" i="9"/>
  <c r="U70" i="9"/>
  <c r="S70" i="9"/>
  <c r="T99" i="9"/>
  <c r="S118" i="9"/>
  <c r="U126" i="9"/>
  <c r="T121" i="9"/>
  <c r="V70" i="9"/>
  <c r="V106" i="9"/>
  <c r="U79" i="9"/>
  <c r="U107" i="9"/>
  <c r="V101" i="9"/>
  <c r="S107" i="9"/>
  <c r="S106" i="9"/>
  <c r="T125" i="9"/>
  <c r="V127" i="9"/>
  <c r="U93" i="9"/>
  <c r="T78" i="9"/>
  <c r="T90" i="9"/>
  <c r="U95" i="9"/>
  <c r="V87" i="9"/>
  <c r="U94" i="9"/>
  <c r="T106" i="9"/>
  <c r="S79" i="9"/>
  <c r="U99" i="9"/>
  <c r="T123" i="9"/>
  <c r="V126" i="9"/>
  <c r="V125" i="9"/>
  <c r="V93" i="9"/>
  <c r="S126" i="9"/>
  <c r="S125" i="9"/>
  <c r="V121" i="9"/>
  <c r="V109" i="9"/>
  <c r="S90" i="9"/>
  <c r="T95" i="9"/>
  <c r="V108" i="9"/>
  <c r="U108" i="9"/>
  <c r="V118" i="9"/>
  <c r="U118" i="9"/>
  <c r="T134" i="9"/>
  <c r="V134" i="9"/>
  <c r="S134" i="9"/>
  <c r="A9" i="9" l="1"/>
  <c r="A8" i="9"/>
  <c r="B8" i="12" l="1"/>
  <c r="H26" i="12" l="1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G12" i="12" l="1"/>
  <c r="G11" i="12"/>
  <c r="G10" i="12"/>
  <c r="G9" i="12"/>
  <c r="G8" i="12"/>
  <c r="H41" i="12"/>
  <c r="H40" i="12"/>
  <c r="H39" i="12"/>
  <c r="H38" i="12"/>
  <c r="H37" i="12"/>
  <c r="H56" i="12"/>
  <c r="H53" i="12"/>
  <c r="H48" i="12"/>
  <c r="H47" i="12"/>
  <c r="H46" i="12"/>
  <c r="H45" i="12"/>
  <c r="H44" i="12"/>
  <c r="H43" i="12"/>
  <c r="H42" i="12"/>
  <c r="H36" i="12"/>
  <c r="H35" i="12"/>
  <c r="H34" i="12"/>
  <c r="H33" i="12"/>
  <c r="H32" i="12"/>
  <c r="H31" i="12"/>
  <c r="H30" i="12"/>
  <c r="H29" i="12"/>
  <c r="H28" i="12"/>
  <c r="H27" i="12"/>
  <c r="G50" i="12" l="1"/>
  <c r="G51" i="12"/>
  <c r="G52" i="12"/>
  <c r="G53" i="12"/>
  <c r="G54" i="12"/>
  <c r="G55" i="12"/>
  <c r="H49" i="12"/>
  <c r="G47" i="12"/>
  <c r="G48" i="12"/>
  <c r="G49" i="12"/>
  <c r="G45" i="12"/>
  <c r="G46" i="12"/>
  <c r="G42" i="12"/>
  <c r="G43" i="12"/>
  <c r="G44" i="12"/>
  <c r="G38" i="12"/>
  <c r="G39" i="12"/>
  <c r="G40" i="12"/>
  <c r="G35" i="12"/>
  <c r="G36" i="12"/>
  <c r="G32" i="12"/>
  <c r="G33" i="12"/>
  <c r="G34" i="12"/>
  <c r="G25" i="12"/>
  <c r="G26" i="12"/>
  <c r="G27" i="12"/>
  <c r="G28" i="12"/>
  <c r="G29" i="12"/>
  <c r="G30" i="12"/>
  <c r="G21" i="12"/>
  <c r="G22" i="12"/>
  <c r="G23" i="12"/>
  <c r="G24" i="12"/>
  <c r="G17" i="12"/>
  <c r="G18" i="12"/>
  <c r="G19" i="12"/>
  <c r="G20" i="12"/>
  <c r="G13" i="12"/>
  <c r="G14" i="12"/>
  <c r="G15" i="12"/>
  <c r="G16" i="12"/>
  <c r="F8" i="12" l="1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G37" i="12"/>
  <c r="G41" i="12"/>
  <c r="G56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B55" i="12"/>
  <c r="B54" i="12"/>
  <c r="B53" i="12"/>
  <c r="B52" i="12"/>
  <c r="B51" i="12"/>
  <c r="B50" i="12"/>
  <c r="B48" i="12"/>
  <c r="B47" i="12"/>
  <c r="B46" i="12"/>
  <c r="B45" i="12"/>
  <c r="B44" i="12"/>
  <c r="B43" i="12"/>
  <c r="B42" i="12"/>
  <c r="B40" i="12"/>
  <c r="B39" i="12"/>
  <c r="B38" i="12"/>
  <c r="B36" i="12"/>
  <c r="B35" i="12"/>
  <c r="B34" i="12"/>
  <c r="B33" i="12"/>
  <c r="B32" i="12"/>
  <c r="B30" i="12"/>
  <c r="B29" i="12"/>
  <c r="B28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2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G31" i="12"/>
  <c r="A123" i="9" l="1"/>
  <c r="F33" i="9" l="1"/>
  <c r="F34" i="9"/>
  <c r="A122" i="9"/>
  <c r="A121" i="9"/>
  <c r="A120" i="9"/>
  <c r="A119" i="9"/>
  <c r="A118" i="9"/>
  <c r="A117" i="9"/>
  <c r="A116" i="9"/>
  <c r="A115" i="9"/>
  <c r="A114" i="9"/>
  <c r="X68" i="9"/>
  <c r="W68" i="9"/>
  <c r="R68" i="9"/>
  <c r="Q68" i="9"/>
  <c r="P68" i="9"/>
  <c r="N68" i="9"/>
  <c r="M68" i="9"/>
  <c r="L68" i="9"/>
  <c r="K68" i="9"/>
  <c r="J68" i="9"/>
  <c r="I68" i="9"/>
  <c r="H68" i="9"/>
  <c r="G68" i="9"/>
  <c r="F68" i="9"/>
  <c r="D68" i="9"/>
  <c r="C68" i="9"/>
  <c r="B68" i="9"/>
  <c r="A68" i="9"/>
  <c r="X67" i="9"/>
  <c r="W67" i="9"/>
  <c r="R67" i="9"/>
  <c r="Q67" i="9"/>
  <c r="P67" i="9"/>
  <c r="N67" i="9"/>
  <c r="M67" i="9"/>
  <c r="L67" i="9"/>
  <c r="K67" i="9"/>
  <c r="J67" i="9"/>
  <c r="I67" i="9"/>
  <c r="H67" i="9"/>
  <c r="G67" i="9"/>
  <c r="F67" i="9"/>
  <c r="D67" i="9"/>
  <c r="C67" i="9"/>
  <c r="B67" i="9"/>
  <c r="A67" i="9"/>
  <c r="X66" i="9"/>
  <c r="W66" i="9"/>
  <c r="R66" i="9"/>
  <c r="Q66" i="9"/>
  <c r="P66" i="9"/>
  <c r="N66" i="9"/>
  <c r="M66" i="9"/>
  <c r="L66" i="9"/>
  <c r="K66" i="9"/>
  <c r="J66" i="9"/>
  <c r="I66" i="9"/>
  <c r="H66" i="9"/>
  <c r="G66" i="9"/>
  <c r="F66" i="9"/>
  <c r="D66" i="9"/>
  <c r="C66" i="9"/>
  <c r="B66" i="9"/>
  <c r="A66" i="9"/>
  <c r="X65" i="9"/>
  <c r="W65" i="9"/>
  <c r="R65" i="9"/>
  <c r="Q65" i="9"/>
  <c r="P65" i="9"/>
  <c r="N65" i="9"/>
  <c r="M65" i="9"/>
  <c r="L65" i="9"/>
  <c r="K65" i="9"/>
  <c r="J65" i="9"/>
  <c r="I65" i="9"/>
  <c r="H65" i="9"/>
  <c r="G65" i="9"/>
  <c r="F65" i="9"/>
  <c r="D65" i="9"/>
  <c r="C65" i="9"/>
  <c r="B65" i="9"/>
  <c r="A65" i="9"/>
  <c r="X64" i="9"/>
  <c r="W64" i="9"/>
  <c r="R64" i="9"/>
  <c r="Q64" i="9"/>
  <c r="P64" i="9"/>
  <c r="N64" i="9"/>
  <c r="M64" i="9"/>
  <c r="L64" i="9"/>
  <c r="K64" i="9"/>
  <c r="J64" i="9"/>
  <c r="I64" i="9"/>
  <c r="H64" i="9"/>
  <c r="G64" i="9"/>
  <c r="F64" i="9"/>
  <c r="D64" i="9"/>
  <c r="C64" i="9"/>
  <c r="B64" i="9"/>
  <c r="A64" i="9"/>
  <c r="X63" i="9"/>
  <c r="W63" i="9"/>
  <c r="R63" i="9"/>
  <c r="Q63" i="9"/>
  <c r="P63" i="9"/>
  <c r="N63" i="9"/>
  <c r="M63" i="9"/>
  <c r="L63" i="9"/>
  <c r="K63" i="9"/>
  <c r="J63" i="9"/>
  <c r="I63" i="9"/>
  <c r="H63" i="9"/>
  <c r="G63" i="9"/>
  <c r="F63" i="9"/>
  <c r="D63" i="9"/>
  <c r="C63" i="9"/>
  <c r="B63" i="9"/>
  <c r="A63" i="9"/>
  <c r="X62" i="9"/>
  <c r="W62" i="9"/>
  <c r="R62" i="9"/>
  <c r="Q62" i="9"/>
  <c r="P62" i="9"/>
  <c r="N62" i="9"/>
  <c r="M62" i="9"/>
  <c r="L62" i="9"/>
  <c r="K62" i="9"/>
  <c r="J62" i="9"/>
  <c r="I62" i="9"/>
  <c r="H62" i="9"/>
  <c r="G62" i="9"/>
  <c r="F62" i="9"/>
  <c r="D62" i="9"/>
  <c r="C62" i="9"/>
  <c r="B62" i="9"/>
  <c r="A62" i="9"/>
  <c r="X61" i="9"/>
  <c r="W61" i="9"/>
  <c r="R61" i="9"/>
  <c r="Q61" i="9"/>
  <c r="P61" i="9"/>
  <c r="N61" i="9"/>
  <c r="M61" i="9"/>
  <c r="L61" i="9"/>
  <c r="K61" i="9"/>
  <c r="J61" i="9"/>
  <c r="I61" i="9"/>
  <c r="H61" i="9"/>
  <c r="G61" i="9"/>
  <c r="F61" i="9"/>
  <c r="D61" i="9"/>
  <c r="C61" i="9"/>
  <c r="B61" i="9"/>
  <c r="A61" i="9"/>
  <c r="X60" i="9"/>
  <c r="W60" i="9"/>
  <c r="R60" i="9"/>
  <c r="Q60" i="9"/>
  <c r="P60" i="9"/>
  <c r="N60" i="9"/>
  <c r="M60" i="9"/>
  <c r="L60" i="9"/>
  <c r="K60" i="9"/>
  <c r="J60" i="9"/>
  <c r="I60" i="9"/>
  <c r="H60" i="9"/>
  <c r="G60" i="9"/>
  <c r="F60" i="9"/>
  <c r="D60" i="9"/>
  <c r="C60" i="9"/>
  <c r="B60" i="9"/>
  <c r="A60" i="9"/>
  <c r="X59" i="9"/>
  <c r="W59" i="9"/>
  <c r="R59" i="9"/>
  <c r="Q59" i="9"/>
  <c r="P59" i="9"/>
  <c r="N59" i="9"/>
  <c r="M59" i="9"/>
  <c r="L59" i="9"/>
  <c r="K59" i="9"/>
  <c r="J59" i="9"/>
  <c r="I59" i="9"/>
  <c r="H59" i="9"/>
  <c r="G59" i="9"/>
  <c r="F59" i="9"/>
  <c r="D59" i="9"/>
  <c r="C59" i="9"/>
  <c r="B59" i="9"/>
  <c r="A59" i="9"/>
  <c r="X58" i="9"/>
  <c r="W58" i="9"/>
  <c r="R58" i="9"/>
  <c r="Q58" i="9"/>
  <c r="P58" i="9"/>
  <c r="N58" i="9"/>
  <c r="M58" i="9"/>
  <c r="L58" i="9"/>
  <c r="K58" i="9"/>
  <c r="J58" i="9"/>
  <c r="I58" i="9"/>
  <c r="H58" i="9"/>
  <c r="G58" i="9"/>
  <c r="F58" i="9"/>
  <c r="D58" i="9"/>
  <c r="C58" i="9"/>
  <c r="B58" i="9"/>
  <c r="A58" i="9"/>
  <c r="X57" i="9"/>
  <c r="W57" i="9"/>
  <c r="R57" i="9"/>
  <c r="Q57" i="9"/>
  <c r="P57" i="9"/>
  <c r="N57" i="9"/>
  <c r="M57" i="9"/>
  <c r="L57" i="9"/>
  <c r="K57" i="9"/>
  <c r="J57" i="9"/>
  <c r="I57" i="9"/>
  <c r="H57" i="9"/>
  <c r="G57" i="9"/>
  <c r="F57" i="9"/>
  <c r="D57" i="9"/>
  <c r="C57" i="9"/>
  <c r="B57" i="9"/>
  <c r="A57" i="9"/>
  <c r="X56" i="9"/>
  <c r="W56" i="9"/>
  <c r="R56" i="9"/>
  <c r="Q56" i="9"/>
  <c r="P56" i="9"/>
  <c r="N56" i="9"/>
  <c r="M56" i="9"/>
  <c r="L56" i="9"/>
  <c r="K56" i="9"/>
  <c r="J56" i="9"/>
  <c r="I56" i="9"/>
  <c r="H56" i="9"/>
  <c r="G56" i="9"/>
  <c r="F56" i="9"/>
  <c r="D56" i="9"/>
  <c r="C56" i="9"/>
  <c r="B56" i="9"/>
  <c r="A56" i="9"/>
  <c r="X55" i="9"/>
  <c r="W55" i="9"/>
  <c r="R55" i="9"/>
  <c r="Q55" i="9"/>
  <c r="P55" i="9"/>
  <c r="N55" i="9"/>
  <c r="M55" i="9"/>
  <c r="L55" i="9"/>
  <c r="K55" i="9"/>
  <c r="J55" i="9"/>
  <c r="I55" i="9"/>
  <c r="H55" i="9"/>
  <c r="G55" i="9"/>
  <c r="F55" i="9"/>
  <c r="D55" i="9"/>
  <c r="C55" i="9"/>
  <c r="B55" i="9"/>
  <c r="A55" i="9"/>
  <c r="X54" i="9"/>
  <c r="W54" i="9"/>
  <c r="R54" i="9"/>
  <c r="Q54" i="9"/>
  <c r="P54" i="9"/>
  <c r="N54" i="9"/>
  <c r="M54" i="9"/>
  <c r="L54" i="9"/>
  <c r="K54" i="9"/>
  <c r="J54" i="9"/>
  <c r="I54" i="9"/>
  <c r="H54" i="9"/>
  <c r="G54" i="9"/>
  <c r="F54" i="9"/>
  <c r="D54" i="9"/>
  <c r="C54" i="9"/>
  <c r="B54" i="9"/>
  <c r="A54" i="9"/>
  <c r="X53" i="9"/>
  <c r="W53" i="9"/>
  <c r="R53" i="9"/>
  <c r="Q53" i="9"/>
  <c r="P53" i="9"/>
  <c r="N53" i="9"/>
  <c r="M53" i="9"/>
  <c r="L53" i="9"/>
  <c r="K53" i="9"/>
  <c r="J53" i="9"/>
  <c r="I53" i="9"/>
  <c r="H53" i="9"/>
  <c r="G53" i="9"/>
  <c r="F53" i="9"/>
  <c r="D53" i="9"/>
  <c r="C53" i="9"/>
  <c r="B53" i="9"/>
  <c r="A53" i="9"/>
  <c r="X45" i="9"/>
  <c r="W45" i="9"/>
  <c r="R45" i="9"/>
  <c r="Q45" i="9"/>
  <c r="P45" i="9"/>
  <c r="N45" i="9"/>
  <c r="M45" i="9"/>
  <c r="L45" i="9"/>
  <c r="K45" i="9"/>
  <c r="J45" i="9"/>
  <c r="I45" i="9"/>
  <c r="H45" i="9"/>
  <c r="G45" i="9"/>
  <c r="F45" i="9"/>
  <c r="D45" i="9"/>
  <c r="C45" i="9"/>
  <c r="B45" i="9"/>
  <c r="A45" i="9"/>
  <c r="X44" i="9"/>
  <c r="W44" i="9"/>
  <c r="R44" i="9"/>
  <c r="Q44" i="9"/>
  <c r="P44" i="9"/>
  <c r="N44" i="9"/>
  <c r="M44" i="9"/>
  <c r="L44" i="9"/>
  <c r="K44" i="9"/>
  <c r="J44" i="9"/>
  <c r="I44" i="9"/>
  <c r="H44" i="9"/>
  <c r="G44" i="9"/>
  <c r="F44" i="9"/>
  <c r="D44" i="9"/>
  <c r="C44" i="9"/>
  <c r="B44" i="9"/>
  <c r="A44" i="9"/>
  <c r="X43" i="9"/>
  <c r="W43" i="9"/>
  <c r="R43" i="9"/>
  <c r="Q43" i="9"/>
  <c r="P43" i="9"/>
  <c r="N43" i="9"/>
  <c r="M43" i="9"/>
  <c r="L43" i="9"/>
  <c r="K43" i="9"/>
  <c r="J43" i="9"/>
  <c r="I43" i="9"/>
  <c r="H43" i="9"/>
  <c r="G43" i="9"/>
  <c r="F43" i="9"/>
  <c r="D43" i="9"/>
  <c r="C43" i="9"/>
  <c r="B43" i="9"/>
  <c r="A43" i="9"/>
  <c r="X42" i="9"/>
  <c r="W42" i="9"/>
  <c r="R42" i="9"/>
  <c r="Q42" i="9"/>
  <c r="P42" i="9"/>
  <c r="N42" i="9"/>
  <c r="M42" i="9"/>
  <c r="L42" i="9"/>
  <c r="K42" i="9"/>
  <c r="J42" i="9"/>
  <c r="I42" i="9"/>
  <c r="H42" i="9"/>
  <c r="G42" i="9"/>
  <c r="F42" i="9"/>
  <c r="D42" i="9"/>
  <c r="C42" i="9"/>
  <c r="B42" i="9"/>
  <c r="A42" i="9"/>
  <c r="X34" i="9"/>
  <c r="W34" i="9"/>
  <c r="R34" i="9"/>
  <c r="Q34" i="9"/>
  <c r="P34" i="9"/>
  <c r="N34" i="9"/>
  <c r="M34" i="9"/>
  <c r="L34" i="9"/>
  <c r="K34" i="9"/>
  <c r="J34" i="9"/>
  <c r="I34" i="9"/>
  <c r="H34" i="9"/>
  <c r="G34" i="9"/>
  <c r="D34" i="9"/>
  <c r="C34" i="9"/>
  <c r="B34" i="9"/>
  <c r="A34" i="9"/>
  <c r="X33" i="9"/>
  <c r="W33" i="9"/>
  <c r="R33" i="9"/>
  <c r="Q33" i="9"/>
  <c r="P33" i="9"/>
  <c r="N33" i="9"/>
  <c r="M33" i="9"/>
  <c r="L33" i="9"/>
  <c r="K33" i="9"/>
  <c r="J33" i="9"/>
  <c r="I33" i="9"/>
  <c r="H33" i="9"/>
  <c r="G33" i="9"/>
  <c r="D33" i="9"/>
  <c r="C33" i="9"/>
  <c r="B33" i="9"/>
  <c r="A33" i="9"/>
  <c r="X32" i="9"/>
  <c r="W32" i="9"/>
  <c r="R32" i="9"/>
  <c r="Q32" i="9"/>
  <c r="P32" i="9"/>
  <c r="N32" i="9"/>
  <c r="M32" i="9"/>
  <c r="L32" i="9"/>
  <c r="K32" i="9"/>
  <c r="J32" i="9"/>
  <c r="I32" i="9"/>
  <c r="H32" i="9"/>
  <c r="G32" i="9"/>
  <c r="F32" i="9"/>
  <c r="D32" i="9"/>
  <c r="C32" i="9"/>
  <c r="B32" i="9"/>
  <c r="A32" i="9"/>
  <c r="X31" i="9"/>
  <c r="W31" i="9"/>
  <c r="R31" i="9"/>
  <c r="Q31" i="9"/>
  <c r="P31" i="9"/>
  <c r="N31" i="9"/>
  <c r="M31" i="9"/>
  <c r="L31" i="9"/>
  <c r="K31" i="9"/>
  <c r="J31" i="9"/>
  <c r="I31" i="9"/>
  <c r="H31" i="9"/>
  <c r="G31" i="9"/>
  <c r="F31" i="9"/>
  <c r="D31" i="9"/>
  <c r="C31" i="9"/>
  <c r="B31" i="9"/>
  <c r="A31" i="9"/>
  <c r="X30" i="9"/>
  <c r="W30" i="9"/>
  <c r="R30" i="9"/>
  <c r="Q30" i="9"/>
  <c r="P30" i="9"/>
  <c r="N30" i="9"/>
  <c r="M30" i="9"/>
  <c r="L30" i="9"/>
  <c r="K30" i="9"/>
  <c r="J30" i="9"/>
  <c r="I30" i="9"/>
  <c r="H30" i="9"/>
  <c r="G30" i="9"/>
  <c r="F30" i="9"/>
  <c r="D30" i="9"/>
  <c r="C30" i="9"/>
  <c r="B30" i="9"/>
  <c r="A30" i="9"/>
  <c r="X29" i="9"/>
  <c r="W29" i="9"/>
  <c r="R29" i="9"/>
  <c r="Q29" i="9"/>
  <c r="P29" i="9"/>
  <c r="N29" i="9"/>
  <c r="M29" i="9"/>
  <c r="L29" i="9"/>
  <c r="K29" i="9"/>
  <c r="J29" i="9"/>
  <c r="I29" i="9"/>
  <c r="H29" i="9"/>
  <c r="G29" i="9"/>
  <c r="F29" i="9"/>
  <c r="D29" i="9"/>
  <c r="C29" i="9"/>
  <c r="B29" i="9"/>
  <c r="A29" i="9"/>
  <c r="X28" i="9"/>
  <c r="W28" i="9"/>
  <c r="R28" i="9"/>
  <c r="Q28" i="9"/>
  <c r="P28" i="9"/>
  <c r="N28" i="9"/>
  <c r="M28" i="9"/>
  <c r="L28" i="9"/>
  <c r="K28" i="9"/>
  <c r="J28" i="9"/>
  <c r="I28" i="9"/>
  <c r="H28" i="9"/>
  <c r="G28" i="9"/>
  <c r="F28" i="9"/>
  <c r="D28" i="9"/>
  <c r="C28" i="9"/>
  <c r="B28" i="9"/>
  <c r="A28" i="9"/>
  <c r="X27" i="9"/>
  <c r="W27" i="9"/>
  <c r="R27" i="9"/>
  <c r="Q27" i="9"/>
  <c r="P27" i="9"/>
  <c r="N27" i="9"/>
  <c r="M27" i="9"/>
  <c r="L27" i="9"/>
  <c r="K27" i="9"/>
  <c r="J27" i="9"/>
  <c r="I27" i="9"/>
  <c r="H27" i="9"/>
  <c r="G27" i="9"/>
  <c r="F27" i="9"/>
  <c r="D27" i="9"/>
  <c r="C27" i="9"/>
  <c r="B27" i="9"/>
  <c r="A27" i="9"/>
  <c r="X26" i="9"/>
  <c r="W26" i="9"/>
  <c r="R26" i="9"/>
  <c r="Q26" i="9"/>
  <c r="P26" i="9"/>
  <c r="N26" i="9"/>
  <c r="M26" i="9"/>
  <c r="L26" i="9"/>
  <c r="K26" i="9"/>
  <c r="J26" i="9"/>
  <c r="I26" i="9"/>
  <c r="H26" i="9"/>
  <c r="G26" i="9"/>
  <c r="F26" i="9"/>
  <c r="D26" i="9"/>
  <c r="C26" i="9"/>
  <c r="B26" i="9"/>
  <c r="A26" i="9"/>
  <c r="X25" i="9"/>
  <c r="W25" i="9"/>
  <c r="R25" i="9"/>
  <c r="Q25" i="9"/>
  <c r="P25" i="9"/>
  <c r="N25" i="9"/>
  <c r="M25" i="9"/>
  <c r="L25" i="9"/>
  <c r="K25" i="9"/>
  <c r="J25" i="9"/>
  <c r="I25" i="9"/>
  <c r="H25" i="9"/>
  <c r="G25" i="9"/>
  <c r="F25" i="9"/>
  <c r="D25" i="9"/>
  <c r="C25" i="9"/>
  <c r="B25" i="9"/>
  <c r="A25" i="9"/>
  <c r="A13" i="9"/>
  <c r="O233" i="9" l="1"/>
  <c r="T233" i="9" s="1"/>
  <c r="E45" i="9"/>
  <c r="Y44" i="9"/>
  <c r="O63" i="9"/>
  <c r="V63" i="9" s="1"/>
  <c r="O226" i="9"/>
  <c r="U226" i="9" s="1"/>
  <c r="O54" i="9"/>
  <c r="V54" i="9" s="1"/>
  <c r="O56" i="9"/>
  <c r="U56" i="9" s="1"/>
  <c r="E58" i="9"/>
  <c r="O58" i="9"/>
  <c r="T58" i="9" s="1"/>
  <c r="O62" i="9"/>
  <c r="V62" i="9" s="1"/>
  <c r="O64" i="9"/>
  <c r="U64" i="9" s="1"/>
  <c r="E225" i="9"/>
  <c r="Y227" i="9"/>
  <c r="O28" i="9"/>
  <c r="U28" i="9" s="1"/>
  <c r="Y137" i="9"/>
  <c r="Y139" i="9"/>
  <c r="E141" i="9"/>
  <c r="E224" i="9"/>
  <c r="E226" i="9"/>
  <c r="E228" i="9"/>
  <c r="Y54" i="9"/>
  <c r="Y58" i="9"/>
  <c r="O59" i="9"/>
  <c r="T59" i="9" s="1"/>
  <c r="E66" i="9"/>
  <c r="E68" i="9"/>
  <c r="O136" i="9"/>
  <c r="S136" i="9" s="1"/>
  <c r="O225" i="9"/>
  <c r="V225" i="9" s="1"/>
  <c r="E227" i="9"/>
  <c r="O228" i="9"/>
  <c r="T228" i="9" s="1"/>
  <c r="O230" i="9"/>
  <c r="U230" i="9" s="1"/>
  <c r="O234" i="9"/>
  <c r="U234" i="9" s="1"/>
  <c r="O30" i="9"/>
  <c r="S30" i="9" s="1"/>
  <c r="O32" i="9"/>
  <c r="U32" i="9" s="1"/>
  <c r="O44" i="9"/>
  <c r="V44" i="9" s="1"/>
  <c r="E53" i="9"/>
  <c r="E55" i="9"/>
  <c r="E57" i="9"/>
  <c r="E59" i="9"/>
  <c r="E61" i="9"/>
  <c r="E65" i="9"/>
  <c r="E67" i="9"/>
  <c r="E233" i="9"/>
  <c r="Y225" i="9"/>
  <c r="Y228" i="9"/>
  <c r="E54" i="9"/>
  <c r="E56" i="9"/>
  <c r="E60" i="9"/>
  <c r="E62" i="9"/>
  <c r="Y64" i="9"/>
  <c r="O65" i="9"/>
  <c r="T65" i="9" s="1"/>
  <c r="O67" i="9"/>
  <c r="S67" i="9" s="1"/>
  <c r="E136" i="9"/>
  <c r="O137" i="9"/>
  <c r="U137" i="9" s="1"/>
  <c r="O139" i="9"/>
  <c r="V139" i="9" s="1"/>
  <c r="O141" i="9"/>
  <c r="V141" i="9" s="1"/>
  <c r="Y230" i="9"/>
  <c r="O231" i="9"/>
  <c r="V231" i="9" s="1"/>
  <c r="E232" i="9"/>
  <c r="E234" i="9"/>
  <c r="O60" i="9"/>
  <c r="U60" i="9" s="1"/>
  <c r="Y63" i="9"/>
  <c r="E138" i="9"/>
  <c r="Y222" i="9"/>
  <c r="O223" i="9"/>
  <c r="T223" i="9" s="1"/>
  <c r="Y233" i="9"/>
  <c r="E43" i="9"/>
  <c r="O55" i="9"/>
  <c r="T55" i="9" s="1"/>
  <c r="O57" i="9"/>
  <c r="V57" i="9" s="1"/>
  <c r="Y67" i="9"/>
  <c r="O68" i="9"/>
  <c r="U68" i="9" s="1"/>
  <c r="Y141" i="9"/>
  <c r="O222" i="9"/>
  <c r="U222" i="9" s="1"/>
  <c r="O45" i="9"/>
  <c r="U45" i="9" s="1"/>
  <c r="O43" i="9"/>
  <c r="S43" i="9" s="1"/>
  <c r="E42" i="9"/>
  <c r="O42" i="9"/>
  <c r="U42" i="9" s="1"/>
  <c r="E44" i="9"/>
  <c r="Y45" i="9"/>
  <c r="O53" i="9"/>
  <c r="V53" i="9" s="1"/>
  <c r="Y59" i="9"/>
  <c r="Y60" i="9"/>
  <c r="O61" i="9"/>
  <c r="S61" i="9" s="1"/>
  <c r="E63" i="9"/>
  <c r="E64" i="9"/>
  <c r="Y65" i="9"/>
  <c r="O66" i="9"/>
  <c r="V66" i="9" s="1"/>
  <c r="Y68" i="9"/>
  <c r="Y43" i="9"/>
  <c r="Y55" i="9"/>
  <c r="Y56" i="9"/>
  <c r="Y57" i="9"/>
  <c r="Y62" i="9"/>
  <c r="Y42" i="9"/>
  <c r="Y53" i="9"/>
  <c r="Y61" i="9"/>
  <c r="Y66" i="9"/>
  <c r="Y138" i="9"/>
  <c r="E140" i="9"/>
  <c r="Y140" i="9"/>
  <c r="E221" i="9"/>
  <c r="O221" i="9"/>
  <c r="U221" i="9" s="1"/>
  <c r="E223" i="9"/>
  <c r="Y223" i="9"/>
  <c r="O224" i="9"/>
  <c r="U224" i="9" s="1"/>
  <c r="Y226" i="9"/>
  <c r="O227" i="9"/>
  <c r="S227" i="9" s="1"/>
  <c r="E229" i="9"/>
  <c r="O229" i="9"/>
  <c r="S229" i="9" s="1"/>
  <c r="E231" i="9"/>
  <c r="Y231" i="9"/>
  <c r="O232" i="9"/>
  <c r="U232" i="9" s="1"/>
  <c r="Y234" i="9"/>
  <c r="E137" i="9"/>
  <c r="O138" i="9"/>
  <c r="U138" i="9" s="1"/>
  <c r="O140" i="9"/>
  <c r="T140" i="9" s="1"/>
  <c r="E222" i="9"/>
  <c r="E230" i="9"/>
  <c r="Y136" i="9"/>
  <c r="E139" i="9"/>
  <c r="Y221" i="9"/>
  <c r="Y224" i="9"/>
  <c r="Y229" i="9"/>
  <c r="Y232" i="9"/>
  <c r="V233" i="9"/>
  <c r="E30" i="9"/>
  <c r="E26" i="9"/>
  <c r="E34" i="9"/>
  <c r="O25" i="9"/>
  <c r="S25" i="9" s="1"/>
  <c r="O27" i="9"/>
  <c r="U27" i="9" s="1"/>
  <c r="O29" i="9"/>
  <c r="T29" i="9" s="1"/>
  <c r="E33" i="9"/>
  <c r="E27" i="9"/>
  <c r="Y30" i="9"/>
  <c r="Y32" i="9"/>
  <c r="O33" i="9"/>
  <c r="V33" i="9" s="1"/>
  <c r="E25" i="9"/>
  <c r="Y26" i="9"/>
  <c r="E28" i="9"/>
  <c r="O31" i="9"/>
  <c r="V31" i="9" s="1"/>
  <c r="Y33" i="9"/>
  <c r="Y25" i="9"/>
  <c r="Y29" i="9"/>
  <c r="E29" i="9"/>
  <c r="Y31" i="9"/>
  <c r="Y34" i="9"/>
  <c r="Y27" i="9"/>
  <c r="Y28" i="9"/>
  <c r="E31" i="9"/>
  <c r="E32" i="9"/>
  <c r="O26" i="9"/>
  <c r="U26" i="9" s="1"/>
  <c r="O34" i="9"/>
  <c r="S34" i="9" s="1"/>
  <c r="V28" i="9"/>
  <c r="T28" i="9"/>
  <c r="T64" i="9" l="1"/>
  <c r="S230" i="9"/>
  <c r="S233" i="9"/>
  <c r="V56" i="9"/>
  <c r="S64" i="9"/>
  <c r="V64" i="9"/>
  <c r="T56" i="9"/>
  <c r="S56" i="9"/>
  <c r="T230" i="9"/>
  <c r="U233" i="9"/>
  <c r="S28" i="9"/>
  <c r="U30" i="9"/>
  <c r="T30" i="9"/>
  <c r="V30" i="9"/>
  <c r="V136" i="9"/>
  <c r="U136" i="9"/>
  <c r="T136" i="9"/>
  <c r="V234" i="9"/>
  <c r="U59" i="9"/>
  <c r="U65" i="9"/>
  <c r="S137" i="9"/>
  <c r="V230" i="9"/>
  <c r="S62" i="9"/>
  <c r="T43" i="9"/>
  <c r="S228" i="9"/>
  <c r="U54" i="9"/>
  <c r="S138" i="9"/>
  <c r="U225" i="9"/>
  <c r="T53" i="9"/>
  <c r="T141" i="9"/>
  <c r="V227" i="9"/>
  <c r="T227" i="9"/>
  <c r="V61" i="9"/>
  <c r="T57" i="9"/>
  <c r="U66" i="9"/>
  <c r="U63" i="9"/>
  <c r="U62" i="9"/>
  <c r="S54" i="9"/>
  <c r="T63" i="9"/>
  <c r="S63" i="9"/>
  <c r="T62" i="9"/>
  <c r="T54" i="9"/>
  <c r="T226" i="9"/>
  <c r="V226" i="9"/>
  <c r="V60" i="9"/>
  <c r="S226" i="9"/>
  <c r="U43" i="9"/>
  <c r="V138" i="9"/>
  <c r="S141" i="9"/>
  <c r="T138" i="9"/>
  <c r="U141" i="9"/>
  <c r="S232" i="9"/>
  <c r="V43" i="9"/>
  <c r="S68" i="9"/>
  <c r="T66" i="9"/>
  <c r="U61" i="9"/>
  <c r="S66" i="9"/>
  <c r="T61" i="9"/>
  <c r="S223" i="9"/>
  <c r="T139" i="9"/>
  <c r="S44" i="9"/>
  <c r="U139" i="9"/>
  <c r="T44" i="9"/>
  <c r="T45" i="9"/>
  <c r="V68" i="9"/>
  <c r="S53" i="9"/>
  <c r="U58" i="9"/>
  <c r="S139" i="9"/>
  <c r="S222" i="9"/>
  <c r="V222" i="9"/>
  <c r="U223" i="9"/>
  <c r="V232" i="9"/>
  <c r="T222" i="9"/>
  <c r="V223" i="9"/>
  <c r="U44" i="9"/>
  <c r="T68" i="9"/>
  <c r="U53" i="9"/>
  <c r="V67" i="9"/>
  <c r="V32" i="9"/>
  <c r="T32" i="9"/>
  <c r="V58" i="9"/>
  <c r="T42" i="9"/>
  <c r="S59" i="9"/>
  <c r="S58" i="9"/>
  <c r="S225" i="9"/>
  <c r="T232" i="9"/>
  <c r="U227" i="9"/>
  <c r="V59" i="9"/>
  <c r="S32" i="9"/>
  <c r="S140" i="9"/>
  <c r="T234" i="9"/>
  <c r="S234" i="9"/>
  <c r="U231" i="9"/>
  <c r="T225" i="9"/>
  <c r="T229" i="9"/>
  <c r="V224" i="9"/>
  <c r="V45" i="9"/>
  <c r="V42" i="9"/>
  <c r="U57" i="9"/>
  <c r="U67" i="9"/>
  <c r="T137" i="9"/>
  <c r="V137" i="9"/>
  <c r="U140" i="9"/>
  <c r="V228" i="9"/>
  <c r="U229" i="9"/>
  <c r="S224" i="9"/>
  <c r="V55" i="9"/>
  <c r="S45" i="9"/>
  <c r="S42" i="9"/>
  <c r="S60" i="9"/>
  <c r="S57" i="9"/>
  <c r="T67" i="9"/>
  <c r="V140" i="9"/>
  <c r="U228" i="9"/>
  <c r="V229" i="9"/>
  <c r="T224" i="9"/>
  <c r="T60" i="9"/>
  <c r="U31" i="9"/>
  <c r="S65" i="9"/>
  <c r="S231" i="9"/>
  <c r="S221" i="9"/>
  <c r="U55" i="9"/>
  <c r="S55" i="9"/>
  <c r="V65" i="9"/>
  <c r="T231" i="9"/>
  <c r="T221" i="9"/>
  <c r="V221" i="9"/>
  <c r="V29" i="9"/>
  <c r="U25" i="9"/>
  <c r="V25" i="9"/>
  <c r="U33" i="9"/>
  <c r="T33" i="9"/>
  <c r="S27" i="9"/>
  <c r="U29" i="9"/>
  <c r="S29" i="9"/>
  <c r="S33" i="9"/>
  <c r="T25" i="9"/>
  <c r="T27" i="9"/>
  <c r="V34" i="9"/>
  <c r="U34" i="9"/>
  <c r="V27" i="9"/>
  <c r="S26" i="9"/>
  <c r="T34" i="9"/>
  <c r="T26" i="9"/>
  <c r="V26" i="9"/>
  <c r="T31" i="9"/>
  <c r="S31" i="9"/>
  <c r="A12" i="9" l="1"/>
  <c r="C15" i="9"/>
  <c r="C17" i="9"/>
  <c r="C16" i="9"/>
  <c r="C14" i="9"/>
  <c r="C13" i="9"/>
  <c r="C12" i="9"/>
  <c r="D11" i="9"/>
  <c r="I10" i="9"/>
  <c r="X17" i="9"/>
  <c r="W17" i="9"/>
  <c r="R17" i="9"/>
  <c r="Q17" i="9"/>
  <c r="P17" i="9"/>
  <c r="N17" i="9"/>
  <c r="M17" i="9"/>
  <c r="L17" i="9"/>
  <c r="K17" i="9"/>
  <c r="J17" i="9"/>
  <c r="I17" i="9"/>
  <c r="H17" i="9"/>
  <c r="G17" i="9"/>
  <c r="F17" i="9"/>
  <c r="E17" i="9"/>
  <c r="D17" i="9"/>
  <c r="B17" i="9"/>
  <c r="A17" i="9"/>
  <c r="X16" i="9"/>
  <c r="W16" i="9"/>
  <c r="R16" i="9"/>
  <c r="Q16" i="9"/>
  <c r="P16" i="9"/>
  <c r="N16" i="9"/>
  <c r="M16" i="9"/>
  <c r="L16" i="9"/>
  <c r="K16" i="9"/>
  <c r="J16" i="9"/>
  <c r="I16" i="9"/>
  <c r="H16" i="9"/>
  <c r="G16" i="9"/>
  <c r="F16" i="9"/>
  <c r="E16" i="9"/>
  <c r="D16" i="9"/>
  <c r="B16" i="9"/>
  <c r="A16" i="9"/>
  <c r="X15" i="9"/>
  <c r="W15" i="9"/>
  <c r="R15" i="9"/>
  <c r="Q15" i="9"/>
  <c r="P15" i="9"/>
  <c r="N15" i="9"/>
  <c r="M15" i="9"/>
  <c r="L15" i="9"/>
  <c r="K15" i="9"/>
  <c r="J15" i="9"/>
  <c r="I15" i="9"/>
  <c r="H15" i="9"/>
  <c r="G15" i="9"/>
  <c r="F15" i="9"/>
  <c r="E15" i="9"/>
  <c r="D15" i="9"/>
  <c r="B15" i="9"/>
  <c r="A15" i="9"/>
  <c r="X14" i="9"/>
  <c r="W14" i="9"/>
  <c r="R14" i="9"/>
  <c r="Q14" i="9"/>
  <c r="P14" i="9"/>
  <c r="N14" i="9"/>
  <c r="M14" i="9"/>
  <c r="L14" i="9"/>
  <c r="K14" i="9"/>
  <c r="J14" i="9"/>
  <c r="I14" i="9"/>
  <c r="H14" i="9"/>
  <c r="G14" i="9"/>
  <c r="F14" i="9"/>
  <c r="E14" i="9"/>
  <c r="D14" i="9"/>
  <c r="B14" i="9"/>
  <c r="A14" i="9"/>
  <c r="Y13" i="9"/>
  <c r="O13" i="9"/>
  <c r="V13" i="9" s="1"/>
  <c r="L13" i="9"/>
  <c r="K13" i="9"/>
  <c r="J13" i="9"/>
  <c r="I13" i="9"/>
  <c r="H13" i="9"/>
  <c r="G13" i="9"/>
  <c r="F13" i="9"/>
  <c r="E13" i="9"/>
  <c r="D13" i="9"/>
  <c r="B13" i="9"/>
  <c r="Y12" i="9"/>
  <c r="O12" i="9"/>
  <c r="T12" i="9" s="1"/>
  <c r="L12" i="9"/>
  <c r="K12" i="9"/>
  <c r="J12" i="9"/>
  <c r="I12" i="9"/>
  <c r="H12" i="9"/>
  <c r="G12" i="9"/>
  <c r="F12" i="9"/>
  <c r="E12" i="9"/>
  <c r="D12" i="9"/>
  <c r="B12" i="9"/>
  <c r="Y11" i="9"/>
  <c r="O11" i="9"/>
  <c r="V11" i="9" s="1"/>
  <c r="L11" i="9"/>
  <c r="K11" i="9"/>
  <c r="J11" i="9"/>
  <c r="I11" i="9"/>
  <c r="H11" i="9"/>
  <c r="G11" i="9"/>
  <c r="F11" i="9"/>
  <c r="E11" i="9"/>
  <c r="C11" i="9"/>
  <c r="B11" i="9"/>
  <c r="A11" i="9"/>
  <c r="Y10" i="9"/>
  <c r="O10" i="9"/>
  <c r="T10" i="9" s="1"/>
  <c r="L10" i="9"/>
  <c r="K10" i="9"/>
  <c r="J10" i="9"/>
  <c r="H10" i="9"/>
  <c r="G10" i="9"/>
  <c r="F10" i="9"/>
  <c r="E10" i="9"/>
  <c r="D10" i="9"/>
  <c r="C10" i="9"/>
  <c r="B10" i="9"/>
  <c r="A10" i="9"/>
  <c r="Y9" i="9"/>
  <c r="O9" i="9"/>
  <c r="V9" i="9" s="1"/>
  <c r="L9" i="9"/>
  <c r="K9" i="9"/>
  <c r="J9" i="9"/>
  <c r="I9" i="9"/>
  <c r="H9" i="9"/>
  <c r="G9" i="9"/>
  <c r="F9" i="9"/>
  <c r="E9" i="9"/>
  <c r="D9" i="9"/>
  <c r="C9" i="9"/>
  <c r="B9" i="9"/>
  <c r="Y8" i="9"/>
  <c r="O8" i="9"/>
  <c r="V8" i="9" s="1"/>
  <c r="L8" i="9"/>
  <c r="K8" i="9"/>
  <c r="J8" i="9"/>
  <c r="I8" i="9"/>
  <c r="H8" i="9"/>
  <c r="G8" i="9"/>
  <c r="F8" i="9"/>
  <c r="E8" i="9"/>
  <c r="D8" i="9"/>
  <c r="C8" i="9"/>
  <c r="B8" i="9"/>
  <c r="O15" i="9" l="1"/>
  <c r="T15" i="9" s="1"/>
  <c r="O14" i="9"/>
  <c r="V14" i="9" s="1"/>
  <c r="O16" i="9"/>
  <c r="T16" i="9" s="1"/>
  <c r="O17" i="9"/>
  <c r="V17" i="9" s="1"/>
  <c r="U9" i="9"/>
  <c r="U8" i="9"/>
  <c r="S12" i="9"/>
  <c r="T8" i="9"/>
  <c r="S9" i="9"/>
  <c r="S13" i="9"/>
  <c r="Y14" i="9"/>
  <c r="Y17" i="9"/>
  <c r="U10" i="9"/>
  <c r="S11" i="9"/>
  <c r="U12" i="9"/>
  <c r="Y16" i="9"/>
  <c r="S8" i="9"/>
  <c r="S10" i="9"/>
  <c r="U11" i="9"/>
  <c r="Y15" i="9"/>
  <c r="T9" i="9"/>
  <c r="V10" i="9"/>
  <c r="T11" i="9"/>
  <c r="V12" i="9"/>
  <c r="T13" i="9"/>
  <c r="U13" i="9"/>
  <c r="V15" i="9" l="1"/>
  <c r="U15" i="9"/>
  <c r="S15" i="9"/>
  <c r="S14" i="9"/>
  <c r="U17" i="9"/>
  <c r="T14" i="9"/>
  <c r="U16" i="9"/>
  <c r="U14" i="9"/>
  <c r="S17" i="9"/>
  <c r="S16" i="9"/>
  <c r="V16" i="9"/>
  <c r="T17" i="9"/>
  <c r="C56" i="12" l="1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A85" i="4"/>
</calcChain>
</file>

<file path=xl/sharedStrings.xml><?xml version="1.0" encoding="utf-8"?>
<sst xmlns="http://schemas.openxmlformats.org/spreadsheetml/2006/main" count="2899" uniqueCount="900">
  <si>
    <t>COORDINADOR</t>
  </si>
  <si>
    <t xml:space="preserve">OPERADOR: </t>
  </si>
  <si>
    <t xml:space="preserve">FIRMAS: </t>
  </si>
  <si>
    <t>DESCRIPCIÓN DE LA PARADA Y CAUSA</t>
  </si>
  <si>
    <t>Hora fin</t>
  </si>
  <si>
    <t>Hora inicio</t>
  </si>
  <si>
    <t>Código de Parada</t>
  </si>
  <si>
    <t>NOVEDADES DE OPERADORES DE TURNO</t>
  </si>
  <si>
    <t>Hora Final</t>
  </si>
  <si>
    <t>Hora inicial</t>
  </si>
  <si>
    <t>No CAJAS PRODUCIDAS</t>
  </si>
  <si>
    <t>NOMBRE DE PRODUCTO</t>
  </si>
  <si>
    <t>REGISTRO EN SAP  (No de Documento)</t>
  </si>
  <si>
    <t>LOTE</t>
  </si>
  <si>
    <t>TURNO C</t>
  </si>
  <si>
    <t>PRODUCCION REPORTADA</t>
  </si>
  <si>
    <t>TURNO B</t>
  </si>
  <si>
    <t>TURNO A</t>
  </si>
  <si>
    <t>OBSERVACIONES OEE</t>
  </si>
  <si>
    <t>MEDICIÓN Y AJUSTE</t>
  </si>
  <si>
    <t>VELOCIDAD REDUCIDA</t>
  </si>
  <si>
    <t>VELOCIDAD</t>
  </si>
  <si>
    <t>PEQUEÑAS PARADAS MENORAS A 10 MIN</t>
  </si>
  <si>
    <t>PEQUEÑAS PARADAS (CHOKOTEI)</t>
  </si>
  <si>
    <t>CAMBIO DE PIEZAS</t>
  </si>
  <si>
    <t>CAMBIO DE FORMATO, SABOR</t>
  </si>
  <si>
    <t>DETALLES DE LAS PÉRDIDAS</t>
  </si>
  <si>
    <t>NOMBRE DE PÉRDIDA</t>
  </si>
  <si>
    <t>CÓDIGO DE PÉRDIDA</t>
  </si>
  <si>
    <t>FORMATO DE CONTROL DE OEE</t>
  </si>
  <si>
    <t>PLANTA ANTARTIDA     km 22.5 vía Daule</t>
  </si>
  <si>
    <t>UNILEVER ANDINA ECUADOR S.A</t>
  </si>
  <si>
    <t>Perdida de material de empaque y helado (Este producto se puede considerar en la fase final del proceso producto después de pasar por la envolvedora)</t>
  </si>
  <si>
    <t>M7</t>
  </si>
  <si>
    <t>Coberturas, desperdicio de producto en  bandejas o dullas) (Producto sin envase)</t>
  </si>
  <si>
    <t>M4</t>
  </si>
  <si>
    <t>Material de Empaque</t>
  </si>
  <si>
    <t>M6</t>
  </si>
  <si>
    <t>Helado/con agregados. Perdida de producto con aderezos, adicionado en fruit Feeder (Producto sin envase)</t>
  </si>
  <si>
    <t>M3</t>
  </si>
  <si>
    <t>Producto  perdido en la envasadora este producto ya trae envase. (producto con envase)</t>
  </si>
  <si>
    <t>M5</t>
  </si>
  <si>
    <t>Crema recolectada en arranque de freezer)</t>
  </si>
  <si>
    <t>M2</t>
  </si>
  <si>
    <t>DESCRIPCIÓN</t>
  </si>
  <si>
    <t>PUNTO</t>
  </si>
  <si>
    <t>COORDINADOR:</t>
  </si>
  <si>
    <t>TOTAL:</t>
  </si>
  <si>
    <t>M</t>
  </si>
  <si>
    <t>Observaciones</t>
  </si>
  <si>
    <t>Kilogramos</t>
  </si>
  <si>
    <t>Punto de Recolección</t>
  </si>
  <si>
    <t>Turno C</t>
  </si>
  <si>
    <t>Turno B</t>
  </si>
  <si>
    <t>Turno A</t>
  </si>
  <si>
    <t>FECHA:</t>
  </si>
  <si>
    <t>F.PRO.007</t>
  </si>
  <si>
    <t>M 2</t>
  </si>
  <si>
    <t>N/A</t>
  </si>
  <si>
    <t>COLOR (CUMPLE)</t>
  </si>
  <si>
    <t>OLOR (CUMPLE)</t>
  </si>
  <si>
    <t>SABOR (CUMPLE)</t>
  </si>
  <si>
    <t xml:space="preserve">           UNILEVER ANDINA ECUADOR S.A.</t>
  </si>
  <si>
    <t>PLANTA ANTARTIDA       
Km 22.5 vía Daule</t>
  </si>
  <si>
    <t>CALIDAD ORGANOLÉPTICA DE REPROCESO M2 (APLICA PARA MARGARINAS)</t>
  </si>
  <si>
    <t>PROCESS DRIVEN LOSSES</t>
  </si>
  <si>
    <t>MANUFACTURING PEFROMANCE LOSSES</t>
  </si>
  <si>
    <t>MANTENIMIENTO PLANEADO</t>
  </si>
  <si>
    <t>BREAKS</t>
  </si>
  <si>
    <t>LIMPIEZA Y SANITIZACION</t>
  </si>
  <si>
    <t>CHANGE OVER</t>
  </si>
  <si>
    <t>PREPRARACION Y CIERRE DE LA LINEA</t>
  </si>
  <si>
    <t>FALLA DE EQUIPO</t>
  </si>
  <si>
    <t>FALLA EN AREA DE PROCESOS</t>
  </si>
  <si>
    <t>FALTA DE OPERADORES</t>
  </si>
  <si>
    <t>DISPONIBILIDAD DE MATERIAL EN LA LINEA/ SITE</t>
  </si>
  <si>
    <t>DEFECTOS DE CALIDAD</t>
  </si>
  <si>
    <t>MANTENIMIENTO PLANEADO PREVENTIVO O FORZADO. LUBRICACIONES PLANEADAS.</t>
  </si>
  <si>
    <t>REFRIGERIOS/ ALMUERZOS</t>
  </si>
  <si>
    <t>LIMPIEZA DE RUTINA, PLANIFICADA O ESPECIAL. SANITIZACION PLANIFICADA O INESPERADA. DESHIELOS</t>
  </si>
  <si>
    <t>LIMPIEZA Y ARRANQUE AL INICIO DE PRODUCCION. LIMPIEZA AL FINAL DEL PLAN DE PRODUCCION.</t>
  </si>
  <si>
    <t>AVERIAS ELECTRICAS, MECANICAS O DE EQUIPOS AUXILIARES DE LA LINEA. REPARACIONES NO PROGRAMADAS. SANITIZACION POS AVERIA.</t>
  </si>
  <si>
    <t>FALLAS OPERACIONALES. FALLA DE UTILITIES (aire comprimido, frio, agua, electricidad o vapor). PROBLEMAS EN LA PTAR.</t>
  </si>
  <si>
    <t>ACCIDENTES. FALTA INESPERADA DE OPERADORES. MOVIMIENTO DE OPERADORES A OTRAS LINEAS.</t>
  </si>
  <si>
    <t>RETRABAJOS. PROBLEMAS DE CALIDAD CON EL PRODUCTO, EMPAQUE O MATERIAS PRIMAS.</t>
  </si>
  <si>
    <t>MEDICION Y AJUSTE POR CALIDAD</t>
  </si>
  <si>
    <t>FALTA DE MATERIAL EN LA LINEA, EN EL AREA DE PROCESOS.,EN EL SITE O EN BODEGA (Km22 o Km25).  PROBLEMAS DE RETIRO DE PRODUCTO TERMINADO EN LA LINEA</t>
  </si>
  <si>
    <t>NO ORDEN DE PRODUCCION. TIEMPO DE INACTIVIDAD POR FALTA DE DEMANDA.</t>
  </si>
  <si>
    <t>INACTIVIDAD</t>
  </si>
  <si>
    <t>LINEA:</t>
  </si>
  <si>
    <t>Subsistema afectado</t>
  </si>
  <si>
    <t>Sistema afectado</t>
  </si>
  <si>
    <t>Componente afectado</t>
  </si>
  <si>
    <t>Líneas</t>
  </si>
  <si>
    <t>Turnos</t>
  </si>
  <si>
    <t>Centro</t>
  </si>
  <si>
    <t>Estatus</t>
  </si>
  <si>
    <t>Código SAP</t>
  </si>
  <si>
    <t>Versión</t>
  </si>
  <si>
    <t>Concatenar</t>
  </si>
  <si>
    <t>Línea de Envasado</t>
  </si>
  <si>
    <t># de Moldes</t>
  </si>
  <si>
    <t>Tecnología</t>
  </si>
  <si>
    <t>Puesto de Trabajo</t>
  </si>
  <si>
    <t>Alm de Consumo</t>
  </si>
  <si>
    <t>Tipo de Orden</t>
  </si>
  <si>
    <t>Descripción sku´s</t>
  </si>
  <si>
    <t>GPM</t>
  </si>
  <si>
    <t>UN/GP</t>
  </si>
  <si>
    <t>UN/MIN</t>
  </si>
  <si>
    <t>VOL/UN (L)</t>
  </si>
  <si>
    <t>UN/CAJA</t>
  </si>
  <si>
    <t>Litros/Hora con eficiencia</t>
  </si>
  <si>
    <t>Litros/Hora sin eficiencia</t>
  </si>
  <si>
    <t>TK´s x SKU´s</t>
  </si>
  <si>
    <t>Unds x Pallets</t>
  </si>
  <si>
    <t>Lit ó Kg x Caja</t>
  </si>
  <si>
    <t>Vita 8</t>
  </si>
  <si>
    <t>Vita 6</t>
  </si>
  <si>
    <t>Extrusora</t>
  </si>
  <si>
    <t>Polocup</t>
  </si>
  <si>
    <t>Sanduchera</t>
  </si>
  <si>
    <t>Manual</t>
  </si>
  <si>
    <t>Benhill</t>
  </si>
  <si>
    <t>Emzo</t>
  </si>
  <si>
    <t>Flexline</t>
  </si>
  <si>
    <t>Vita 12</t>
  </si>
  <si>
    <t>ID</t>
  </si>
  <si>
    <t>Vita 8 N</t>
  </si>
  <si>
    <t>Sub-Código</t>
  </si>
  <si>
    <t>Código</t>
  </si>
  <si>
    <t>Descripción</t>
  </si>
  <si>
    <t>Sub-Pérdida</t>
  </si>
  <si>
    <t>Pérdida</t>
  </si>
  <si>
    <t>1) El inicio, para sleccionar el turno operado y el operador que registre la información</t>
  </si>
  <si>
    <t>El registro consistirá en 4 pantallas secuenciales</t>
  </si>
  <si>
    <t>Moldes</t>
  </si>
  <si>
    <t>Dosificado</t>
  </si>
  <si>
    <t>Barras</t>
  </si>
  <si>
    <t>Embolsadora</t>
  </si>
  <si>
    <t>Anexo</t>
  </si>
  <si>
    <t>Sensor de temperatura</t>
  </si>
  <si>
    <t>2 bombas</t>
  </si>
  <si>
    <t>2 motores</t>
  </si>
  <si>
    <t>Desmolde</t>
  </si>
  <si>
    <t>Movimiento de moldes</t>
  </si>
  <si>
    <t>Tinas Limpieza</t>
  </si>
  <si>
    <t>Tolva 1</t>
  </si>
  <si>
    <t>Tolva 2</t>
  </si>
  <si>
    <t>Tolva 3</t>
  </si>
  <si>
    <t>Palillera</t>
  </si>
  <si>
    <t>Succionadora</t>
  </si>
  <si>
    <t>Descarga</t>
  </si>
  <si>
    <t>Baño de cobertura</t>
  </si>
  <si>
    <t>Extracción</t>
  </si>
  <si>
    <t>Movimiento de barras</t>
  </si>
  <si>
    <t>Arrastre</t>
  </si>
  <si>
    <t>Botador</t>
  </si>
  <si>
    <t>Porta rollo</t>
  </si>
  <si>
    <t>Sellado longitudinal</t>
  </si>
  <si>
    <t>Sellador transversal</t>
  </si>
  <si>
    <t>Corte</t>
  </si>
  <si>
    <t>Alineador</t>
  </si>
  <si>
    <t>Olla de cobertura</t>
  </si>
  <si>
    <t>Detector de metales</t>
  </si>
  <si>
    <t>Freezer</t>
  </si>
  <si>
    <t>Selladora de cajas</t>
  </si>
  <si>
    <t>Tranposrtador de helados</t>
  </si>
  <si>
    <t>Codificado</t>
  </si>
  <si>
    <t>Tolva Coaxial</t>
  </si>
  <si>
    <t>Hutamaki</t>
  </si>
  <si>
    <t>Controlador de temperatura</t>
  </si>
  <si>
    <t>Motor eléctrico</t>
  </si>
  <si>
    <t xml:space="preserve">Electroválvula de vapor </t>
  </si>
  <si>
    <t>Flauta de vapor</t>
  </si>
  <si>
    <t>Duchas</t>
  </si>
  <si>
    <t>Tanque pulmón</t>
  </si>
  <si>
    <t>Filtro de recirculación</t>
  </si>
  <si>
    <t>Cilindro oleoneumático</t>
  </si>
  <si>
    <t>Dos censores inductivos</t>
  </si>
  <si>
    <t>Barra de transimisión con uña</t>
  </si>
  <si>
    <t>Guías</t>
  </si>
  <si>
    <t>Electroválvula 5/2</t>
  </si>
  <si>
    <t>Piñón con piñes de empuje</t>
  </si>
  <si>
    <t>Recirculación de frío</t>
  </si>
  <si>
    <t>Chiller, 2 válvulas selenoide</t>
  </si>
  <si>
    <t>Bomba de salmuera</t>
  </si>
  <si>
    <t>Sensores de nivel</t>
  </si>
  <si>
    <t>Válvula selenoide entrada vapor</t>
  </si>
  <si>
    <t>Válvula selenoide entrada agua</t>
  </si>
  <si>
    <t>Contactor</t>
  </si>
  <si>
    <t>Transportador de helados</t>
  </si>
  <si>
    <t>Sellado transversal</t>
  </si>
  <si>
    <t>Bombas contactor breaker guardomotor variador</t>
  </si>
  <si>
    <t>Cilindro llenado</t>
  </si>
  <si>
    <t>Cilindro de corte</t>
  </si>
  <si>
    <t>Distribuidor</t>
  </si>
  <si>
    <t>Cilindro neumático</t>
  </si>
  <si>
    <t>Uñas y resortera</t>
  </si>
  <si>
    <t>Electroválvula</t>
  </si>
  <si>
    <t>Cremalleras-Piñones-Guías</t>
  </si>
  <si>
    <t>Guías de bronce</t>
  </si>
  <si>
    <t>Cilindro</t>
  </si>
  <si>
    <t>Dos sensores magnéticos</t>
  </si>
  <si>
    <t>Censor magnético</t>
  </si>
  <si>
    <t>Plato de empuje</t>
  </si>
  <si>
    <t>Guías polimero</t>
  </si>
  <si>
    <t>Chumaceras</t>
  </si>
  <si>
    <t>Cadenas 40 doble y simple</t>
  </si>
  <si>
    <t>Platinas de arrastre</t>
  </si>
  <si>
    <t>Piñones</t>
  </si>
  <si>
    <t>Templadores</t>
  </si>
  <si>
    <t>Embrague</t>
  </si>
  <si>
    <t>Motor</t>
  </si>
  <si>
    <t>Mordazas de arrastre</t>
  </si>
  <si>
    <t>Trinche</t>
  </si>
  <si>
    <t>Bocines</t>
  </si>
  <si>
    <t>Seguidores de leva</t>
  </si>
  <si>
    <t>Rodillos conducidos</t>
  </si>
  <si>
    <t>Cadena</t>
  </si>
  <si>
    <t>Disipadores de temperatura</t>
  </si>
  <si>
    <t>Controlador</t>
  </si>
  <si>
    <t>Mordazas sellado transversal</t>
  </si>
  <si>
    <t>Termocupla</t>
  </si>
  <si>
    <t>Válvula 3/2</t>
  </si>
  <si>
    <t>Unidad de mantenimiento</t>
  </si>
  <si>
    <t>Leva y Válvula de activación</t>
  </si>
  <si>
    <t>Cuchilla</t>
  </si>
  <si>
    <t>Cilindro neumático con válvula 5/2</t>
  </si>
  <si>
    <t>Rótulas</t>
  </si>
  <si>
    <t>Resorte templador</t>
  </si>
  <si>
    <t>Válvula y Leva de activación</t>
  </si>
  <si>
    <t>Seguidor de leva</t>
  </si>
  <si>
    <t>Agitador</t>
  </si>
  <si>
    <t>Cilindor neumático</t>
  </si>
  <si>
    <t>Banda intralox</t>
  </si>
  <si>
    <t>Chumacera</t>
  </si>
  <si>
    <t>Cuchillas</t>
  </si>
  <si>
    <t>Dasher-bocines</t>
  </si>
  <si>
    <t>Cheque entrada overrun</t>
  </si>
  <si>
    <t>Bandas</t>
  </si>
  <si>
    <t>Resortes</t>
  </si>
  <si>
    <t>Motores</t>
  </si>
  <si>
    <t>Banda</t>
  </si>
  <si>
    <t>Videojet</t>
  </si>
  <si>
    <t>Motoreductor</t>
  </si>
  <si>
    <t>Transportador de cajas</t>
  </si>
  <si>
    <t>Agitadores neumáticos</t>
  </si>
  <si>
    <t>Cilindros neumáticos</t>
  </si>
  <si>
    <t>Variador contactor guardamotor</t>
  </si>
  <si>
    <t>Servomotor</t>
  </si>
  <si>
    <t>Sensor inductivo</t>
  </si>
  <si>
    <t>Flujómetro</t>
  </si>
  <si>
    <t>Sensor home</t>
  </si>
  <si>
    <t>Polopack</t>
  </si>
  <si>
    <t>Polotúnel</t>
  </si>
  <si>
    <t>Eléctrico</t>
  </si>
  <si>
    <t>Anexos Frigus 1-2</t>
  </si>
  <si>
    <t>SAM 1</t>
  </si>
  <si>
    <t>SAM 3</t>
  </si>
  <si>
    <t>Movimiento de barra</t>
  </si>
  <si>
    <t>Transportador</t>
  </si>
  <si>
    <t>Brazo aéreo</t>
  </si>
  <si>
    <t>Estación de embalaje</t>
  </si>
  <si>
    <t>Transmisión</t>
  </si>
  <si>
    <t>Transportación de bandejas</t>
  </si>
  <si>
    <t>Enfriamiento</t>
  </si>
  <si>
    <t>Tablero principal</t>
  </si>
  <si>
    <t>Tablero Polopack</t>
  </si>
  <si>
    <t>Dasher</t>
  </si>
  <si>
    <t>Frío</t>
  </si>
  <si>
    <t>Bombeo de producto</t>
  </si>
  <si>
    <t>Cilindros neumáticos horizontal</t>
  </si>
  <si>
    <t>Cilindros neumáticos vertical</t>
  </si>
  <si>
    <t>Reguladores de caudal</t>
  </si>
  <si>
    <t>Ejes guías horizontal</t>
  </si>
  <si>
    <t>Ejes guías vertical</t>
  </si>
  <si>
    <t>Eje sin fin</t>
  </si>
  <si>
    <t>Rodamiento de sin fin</t>
  </si>
  <si>
    <t>Pinzas sujeción de helado</t>
  </si>
  <si>
    <t>Martillos de desmolde</t>
  </si>
  <si>
    <t>Cilindro neumático de martillo desmolde</t>
  </si>
  <si>
    <t>Amortiguador neumático</t>
  </si>
  <si>
    <t>Sensores inductivos</t>
  </si>
  <si>
    <t>Banda sincronismo</t>
  </si>
  <si>
    <t>Piñones de sincronismo</t>
  </si>
  <si>
    <t>Cilindro de cobertura</t>
  </si>
  <si>
    <t>Ejes guías</t>
  </si>
  <si>
    <t>Rodamientos lineales</t>
  </si>
  <si>
    <t>Guía bajante de barras</t>
  </si>
  <si>
    <t>Tirantes</t>
  </si>
  <si>
    <t>Amortiguadores</t>
  </si>
  <si>
    <t>Cadena de barras</t>
  </si>
  <si>
    <t>Barras Transportadora de helado</t>
  </si>
  <si>
    <t>Sensores</t>
  </si>
  <si>
    <t>Motor-reductor accionamiento de cadena</t>
  </si>
  <si>
    <t>Bloque principal de sistema neuático</t>
  </si>
  <si>
    <t>Piñones de barras</t>
  </si>
  <si>
    <t>Banda de sincronismo</t>
  </si>
  <si>
    <t>Cilindro de accionamiento de vinchas SAM 1</t>
  </si>
  <si>
    <t>Cilindro de accionamiento de vinchas SAM 3</t>
  </si>
  <si>
    <t>Cadena de canguilones</t>
  </si>
  <si>
    <t>Bandeja canguilones</t>
  </si>
  <si>
    <t>Pines de canguilones</t>
  </si>
  <si>
    <t>Piñones conductor y conducidos</t>
  </si>
  <si>
    <t>Piñones de transmisión</t>
  </si>
  <si>
    <t>Reenvío angular</t>
  </si>
  <si>
    <t>Cadena de rodillo</t>
  </si>
  <si>
    <t>Cajas reductoras</t>
  </si>
  <si>
    <t>Dedos de arrastre</t>
  </si>
  <si>
    <t>Guía de cadena de arrastre de helado</t>
  </si>
  <si>
    <t>Resistencias</t>
  </si>
  <si>
    <t>Cadena de ingreso a Polopack</t>
  </si>
  <si>
    <t>Rodillos de arrastre</t>
  </si>
  <si>
    <t>Rodillos de sellado</t>
  </si>
  <si>
    <t>Motor de fotocélula</t>
  </si>
  <si>
    <t>Sensor fotocélula</t>
  </si>
  <si>
    <t>Colectores</t>
  </si>
  <si>
    <t>Escobillas rozantes</t>
  </si>
  <si>
    <t>Cilindros neumáticos de rodillos</t>
  </si>
  <si>
    <t>Reguladores de presión</t>
  </si>
  <si>
    <t>Válvula neumática accionamiento de cilindro</t>
  </si>
  <si>
    <t>Rele</t>
  </si>
  <si>
    <t>Mordazas superior</t>
  </si>
  <si>
    <t>Mordazas inferior</t>
  </si>
  <si>
    <t>Cuchillas de corte</t>
  </si>
  <si>
    <t>Resortes de sellado</t>
  </si>
  <si>
    <t>Leva de pausa</t>
  </si>
  <si>
    <t>Motor pincipal</t>
  </si>
  <si>
    <t>Cadena de rodillo doble</t>
  </si>
  <si>
    <t>Piñones de cadena</t>
  </si>
  <si>
    <t>Cardanes</t>
  </si>
  <si>
    <t>Platinas dosificadoras de producto</t>
  </si>
  <si>
    <t>Cadena de rodillos</t>
  </si>
  <si>
    <t>Motor principal</t>
  </si>
  <si>
    <t>Reductor</t>
  </si>
  <si>
    <t>Niquelina</t>
  </si>
  <si>
    <t>Brazo hilo de corte</t>
  </si>
  <si>
    <t>Bandas de sincronismo</t>
  </si>
  <si>
    <t>Encoder</t>
  </si>
  <si>
    <t>Sensor de cilindro</t>
  </si>
  <si>
    <t>Cilindro neumático palillera</t>
  </si>
  <si>
    <t>Tanque acumualdor de aire</t>
  </si>
  <si>
    <t>Cadena de transportadora de bandejas</t>
  </si>
  <si>
    <t>Base de bandejas</t>
  </si>
  <si>
    <t>Piñones de cadena transportadoras</t>
  </si>
  <si>
    <t>Guía de cadena</t>
  </si>
  <si>
    <t>Templador de cadena</t>
  </si>
  <si>
    <t>Motor ventilador</t>
  </si>
  <si>
    <t>Electroválvula de amoníaco</t>
  </si>
  <si>
    <t>PLC</t>
  </si>
  <si>
    <t>Variadores</t>
  </si>
  <si>
    <t>Servodriver</t>
  </si>
  <si>
    <t>Contactores</t>
  </si>
  <si>
    <t>Panel de operación</t>
  </si>
  <si>
    <t>Transductores</t>
  </si>
  <si>
    <t>Variador</t>
  </si>
  <si>
    <t>RELE</t>
  </si>
  <si>
    <t>Tarjeta electrónica</t>
  </si>
  <si>
    <t>Sellos Mecánicos</t>
  </si>
  <si>
    <t>Rodamientos</t>
  </si>
  <si>
    <t>Válvula</t>
  </si>
  <si>
    <t>Micro de seguridad</t>
  </si>
  <si>
    <t>Compresor</t>
  </si>
  <si>
    <t>Válvula de expansión</t>
  </si>
  <si>
    <t>Electroválvulas</t>
  </si>
  <si>
    <t>Termostatos</t>
  </si>
  <si>
    <t>Bomba</t>
  </si>
  <si>
    <t>Sensor de posición</t>
  </si>
  <si>
    <t>Caja de cigüeñal</t>
  </si>
  <si>
    <t>Pistones</t>
  </si>
  <si>
    <t>Empaquetadora</t>
  </si>
  <si>
    <t>Manómetro</t>
  </si>
  <si>
    <t>Cabezal</t>
  </si>
  <si>
    <t>rodillos</t>
  </si>
  <si>
    <t>Anillo de goma</t>
  </si>
  <si>
    <t>Soportes</t>
  </si>
  <si>
    <t>Reductores</t>
  </si>
  <si>
    <t>Bombas</t>
  </si>
  <si>
    <t>Resistencia</t>
  </si>
  <si>
    <t>Control de temperatura</t>
  </si>
  <si>
    <t>Motor neumático de bandeja de baño</t>
  </si>
  <si>
    <t>Eje batidor de bandeja de baño</t>
  </si>
  <si>
    <t>Empaques de Eje batidor de bandeja de baño</t>
  </si>
  <si>
    <t>Sensor de temperatura de bandeja de baño</t>
  </si>
  <si>
    <t>Resistencia de bandeja de baño</t>
  </si>
  <si>
    <t>Avance Principal</t>
  </si>
  <si>
    <t>Panel eléctrico</t>
  </si>
  <si>
    <t>Dosificación de producto</t>
  </si>
  <si>
    <t>Sellado</t>
  </si>
  <si>
    <t>Envoltura</t>
  </si>
  <si>
    <t>Sellador</t>
  </si>
  <si>
    <t>Elemento de control</t>
  </si>
  <si>
    <t>Operación de velocidad</t>
  </si>
  <si>
    <t>Elemento de fuerza</t>
  </si>
  <si>
    <t>Transportadores entrada</t>
  </si>
  <si>
    <t>Transportadores salida</t>
  </si>
  <si>
    <t>Túnel Jackstone 2</t>
  </si>
  <si>
    <t>Ryson</t>
  </si>
  <si>
    <t>Freezer APV 1200</t>
  </si>
  <si>
    <t>Codificadora</t>
  </si>
  <si>
    <t>Case Packer</t>
  </si>
  <si>
    <t>Boquilla dosificado</t>
  </si>
  <si>
    <t>Guías dosificado de galleta</t>
  </si>
  <si>
    <t>Carrusel/Caja de transmisión de avance</t>
  </si>
  <si>
    <t>Piño/Leva conductora de pale</t>
  </si>
  <si>
    <t>Piñon principal</t>
  </si>
  <si>
    <t>Cadena de arrastre</t>
  </si>
  <si>
    <t>Leva eje elevador de sanduche</t>
  </si>
  <si>
    <t>Carbones de motor principal</t>
  </si>
  <si>
    <t>Base de alumio</t>
  </si>
  <si>
    <t>resistencia</t>
  </si>
  <si>
    <t>Termocuplas</t>
  </si>
  <si>
    <t>Rodillo base cuchilla superior/inferior</t>
  </si>
  <si>
    <t>Bocines laterales de rodillo</t>
  </si>
  <si>
    <t>Rodillo de arrastre</t>
  </si>
  <si>
    <t>Leva de brazo empujador</t>
  </si>
  <si>
    <t>Guías lámina de emboltura verticales</t>
  </si>
  <si>
    <t>Eje rótula de paletas</t>
  </si>
  <si>
    <t>Placa tensador de rollo</t>
  </si>
  <si>
    <t>Micros de seguridad</t>
  </si>
  <si>
    <t>Breakers, relay</t>
  </si>
  <si>
    <t>Sensor magnético de guarda</t>
  </si>
  <si>
    <t>Controladores de temperatura</t>
  </si>
  <si>
    <t>Botoneras, selectores, paro de emergencia</t>
  </si>
  <si>
    <t>Tacómetro y transductor</t>
  </si>
  <si>
    <t>Tarjeta reguladora de velocidad</t>
  </si>
  <si>
    <t>Visualizador de velocidad</t>
  </si>
  <si>
    <t>Potenciómetro de velocidad</t>
  </si>
  <si>
    <t>Rele de estado sólido</t>
  </si>
  <si>
    <t xml:space="preserve">Bandas </t>
  </si>
  <si>
    <t>Piñones conductores de teflón</t>
  </si>
  <si>
    <t>Motoreductores, selector de fuerza</t>
  </si>
  <si>
    <t>Motoreductor principal</t>
  </si>
  <si>
    <t>Motoreductores superior/inferior</t>
  </si>
  <si>
    <t>Banda tipo cadena</t>
  </si>
  <si>
    <t xml:space="preserve">Evaporadores </t>
  </si>
  <si>
    <t xml:space="preserve">Variadores </t>
  </si>
  <si>
    <t>Tambor central</t>
  </si>
  <si>
    <t xml:space="preserve">Motoventiladores </t>
  </si>
  <si>
    <t>RTD PT100</t>
  </si>
  <si>
    <t>Cadena tipo paletas desmontables</t>
  </si>
  <si>
    <t>Templadores de cadena</t>
  </si>
  <si>
    <t>Bombas Producto/Mix</t>
  </si>
  <si>
    <t>Cucillas raspadoras</t>
  </si>
  <si>
    <t>Eje Dasher</t>
  </si>
  <si>
    <t>Touch Panel</t>
  </si>
  <si>
    <t>Paros de emergencia</t>
  </si>
  <si>
    <t>Pulsadores</t>
  </si>
  <si>
    <t>Rodillos</t>
  </si>
  <si>
    <t>Rodamientos de paletas</t>
  </si>
  <si>
    <t>Paro de emergencia</t>
  </si>
  <si>
    <t>Brazo porta bandas</t>
  </si>
  <si>
    <t>PT100</t>
  </si>
  <si>
    <t>Cilindros</t>
  </si>
  <si>
    <t>Elevador</t>
  </si>
  <si>
    <t>Empujador</t>
  </si>
  <si>
    <t>Sensores magnéticos</t>
  </si>
  <si>
    <t>Sensores fotoeléctricos</t>
  </si>
  <si>
    <t>Cuchillas de retención</t>
  </si>
  <si>
    <t>Touch panel</t>
  </si>
  <si>
    <t>Cilindro elevador de cajas</t>
  </si>
  <si>
    <t>Avance de moldes</t>
  </si>
  <si>
    <t>Estación de vasos</t>
  </si>
  <si>
    <t>Estación dosificación</t>
  </si>
  <si>
    <t>Estación sellado</t>
  </si>
  <si>
    <t>Estación Botador</t>
  </si>
  <si>
    <t>Estación de cobertura</t>
  </si>
  <si>
    <t>Transportador conos</t>
  </si>
  <si>
    <t>Detector de metal</t>
  </si>
  <si>
    <t>Freezer APV 750</t>
  </si>
  <si>
    <t>Marmoleadora</t>
  </si>
  <si>
    <t>Codifacdora</t>
  </si>
  <si>
    <t>Túnel JackSstone 1</t>
  </si>
  <si>
    <t>Nerak</t>
  </si>
  <si>
    <t>Estación tapas</t>
  </si>
  <si>
    <t>Estación botador</t>
  </si>
  <si>
    <t>Túnel Jackstone 1</t>
  </si>
  <si>
    <t>Caja reductora</t>
  </si>
  <si>
    <t>Eje principal de levas</t>
  </si>
  <si>
    <t>Panel de operación touch</t>
  </si>
  <si>
    <t>Cadena de moldes</t>
  </si>
  <si>
    <t>Piñón principal de arrastre</t>
  </si>
  <si>
    <t>Cajeras de rodamientos</t>
  </si>
  <si>
    <t>Eje de levas</t>
  </si>
  <si>
    <t>Válvula de vacío</t>
  </si>
  <si>
    <t>Dosificador de vaso</t>
  </si>
  <si>
    <t>Ventosas</t>
  </si>
  <si>
    <t>Disco de leva</t>
  </si>
  <si>
    <t>Boquillas</t>
  </si>
  <si>
    <t>Pasadores</t>
  </si>
  <si>
    <t>Eje de leva</t>
  </si>
  <si>
    <t>electroválvulas</t>
  </si>
  <si>
    <t>Actuador neumático</t>
  </si>
  <si>
    <t>Dosificador de tapas</t>
  </si>
  <si>
    <t>Disco de levas</t>
  </si>
  <si>
    <t>Sensor temperatura</t>
  </si>
  <si>
    <t>Anillos de goma</t>
  </si>
  <si>
    <t>Sensor</t>
  </si>
  <si>
    <t>Cuchillas raspadoras</t>
  </si>
  <si>
    <t>Eje Dahser</t>
  </si>
  <si>
    <t>Sensor de nivel</t>
  </si>
  <si>
    <t>Cabezal de codificado</t>
  </si>
  <si>
    <t>Teclado</t>
  </si>
  <si>
    <t>Cadena principal</t>
  </si>
  <si>
    <t>Sensores inductivos y proximidad</t>
  </si>
  <si>
    <t>Motor de arrastre superior</t>
  </si>
  <si>
    <t>Motor de arrastre inferior</t>
  </si>
  <si>
    <t>Motor de tambor</t>
  </si>
  <si>
    <t>Ventiladores de recirculación</t>
  </si>
  <si>
    <t>Evaporadores</t>
  </si>
  <si>
    <t>Cadenas de elevación</t>
  </si>
  <si>
    <t>Botoneras de operación</t>
  </si>
  <si>
    <t>Clavijas de conexión</t>
  </si>
  <si>
    <t>Transmisión principal</t>
  </si>
  <si>
    <t>Estación vasos</t>
  </si>
  <si>
    <t>Estación dosificado</t>
  </si>
  <si>
    <t>Estación de foil</t>
  </si>
  <si>
    <t>Estación tapado</t>
  </si>
  <si>
    <t>Transportador de producto</t>
  </si>
  <si>
    <t>Transportador cajas</t>
  </si>
  <si>
    <t>Kombinator</t>
  </si>
  <si>
    <t>Tanque rework</t>
  </si>
  <si>
    <t>Finales de carrera</t>
  </si>
  <si>
    <t>Juego de levas mecánicas (memoria)</t>
  </si>
  <si>
    <t>Disco leva</t>
  </si>
  <si>
    <t>Rótula brazo de leva</t>
  </si>
  <si>
    <t>Sensores detectores</t>
  </si>
  <si>
    <t>Eje principal con sistema de levas</t>
  </si>
  <si>
    <t>Botonera de encendido</t>
  </si>
  <si>
    <t>Sistema de vacío</t>
  </si>
  <si>
    <t>Sensores detectores de vaso</t>
  </si>
  <si>
    <t>Uñas de dosificado</t>
  </si>
  <si>
    <t>Brazo de leva dosificador</t>
  </si>
  <si>
    <t>Embolo de corte de producto</t>
  </si>
  <si>
    <t>Cilindro compensador</t>
  </si>
  <si>
    <t>Sensor de tope</t>
  </si>
  <si>
    <t>Hilos de corte</t>
  </si>
  <si>
    <t>Micros control de peso</t>
  </si>
  <si>
    <t>Disco de leva dosificado</t>
  </si>
  <si>
    <t>Brazo de leva/Ventosa</t>
  </si>
  <si>
    <t>Punteador</t>
  </si>
  <si>
    <t>Plancha de sellado</t>
  </si>
  <si>
    <t>Conectores</t>
  </si>
  <si>
    <t>Disipadores</t>
  </si>
  <si>
    <t>Eje de punteador</t>
  </si>
  <si>
    <t>Botonera de control</t>
  </si>
  <si>
    <t>Sensores PT100</t>
  </si>
  <si>
    <t>Actuadores neumáticos</t>
  </si>
  <si>
    <t>Avance lámina</t>
  </si>
  <si>
    <t>Dosificación</t>
  </si>
  <si>
    <t>Autocentrado</t>
  </si>
  <si>
    <t>Desbobinador</t>
  </si>
  <si>
    <t>Ruedas de arrastre</t>
  </si>
  <si>
    <t>Cuchilla circular</t>
  </si>
  <si>
    <t>Emulsión</t>
  </si>
  <si>
    <t>Lámina</t>
  </si>
  <si>
    <t>Mordaza vertical</t>
  </si>
  <si>
    <t>Mordaza horizontal</t>
  </si>
  <si>
    <t>Caída de sachet</t>
  </si>
  <si>
    <t>Movimiento principal</t>
  </si>
  <si>
    <t>Embrague inferior</t>
  </si>
  <si>
    <t>Votator</t>
  </si>
  <si>
    <t>Transportador de sachet</t>
  </si>
  <si>
    <t>Codificación</t>
  </si>
  <si>
    <t>Carro de autocentrado</t>
  </si>
  <si>
    <t>Sensor de taca</t>
  </si>
  <si>
    <t>Breaker</t>
  </si>
  <si>
    <t>Sensores de topes</t>
  </si>
  <si>
    <t>Sensor de inicio y final</t>
  </si>
  <si>
    <t>Teclado de operación</t>
  </si>
  <si>
    <t>Pantalla touch</t>
  </si>
  <si>
    <t>Reles</t>
  </si>
  <si>
    <t>Tarjetas electrónicas</t>
  </si>
  <si>
    <t>Paros</t>
  </si>
  <si>
    <t>Embrague dosificador</t>
  </si>
  <si>
    <t>Bobina</t>
  </si>
  <si>
    <t>Mangueras</t>
  </si>
  <si>
    <t>Disco de zapata</t>
  </si>
  <si>
    <t>Brazo mecánico de corte</t>
  </si>
  <si>
    <t>Embolo dosificado</t>
  </si>
  <si>
    <t>Rodillos templadores</t>
  </si>
  <si>
    <t>Perillas de ajuste</t>
  </si>
  <si>
    <t>Rodillo de corte</t>
  </si>
  <si>
    <t>Sensores centrado lámina</t>
  </si>
  <si>
    <t>Rele estado sólido</t>
  </si>
  <si>
    <t>Mordazas horizontales</t>
  </si>
  <si>
    <t>Mordazas verticales</t>
  </si>
  <si>
    <t>Cuchilla de corte horizontal</t>
  </si>
  <si>
    <t>Rodillo de corte vertical</t>
  </si>
  <si>
    <t>Cilindores neumáticos</t>
  </si>
  <si>
    <t>Matrimonio</t>
  </si>
  <si>
    <t>Bobinas</t>
  </si>
  <si>
    <t>Rele de interface</t>
  </si>
  <si>
    <t>Cilindro carro neumático</t>
  </si>
  <si>
    <t>Electrováluvlas</t>
  </si>
  <si>
    <t>Programador lógico</t>
  </si>
  <si>
    <t>Tuarez Miranda Steeven Daniel</t>
  </si>
  <si>
    <t>Choez Ormeño Jose Gregorio</t>
  </si>
  <si>
    <t>Apolinario Solis Geovanny Xavier</t>
  </si>
  <si>
    <t>Zambrano Torres Manuel Arturo</t>
  </si>
  <si>
    <t>Brunes Espinoza Giovanni Xavier</t>
  </si>
  <si>
    <t>Campos Narea Carlos Javier</t>
  </si>
  <si>
    <t>Plaza Suarez Yesenia de Lourdes</t>
  </si>
  <si>
    <t>Alvarado Ruiz Apolonia Josefina</t>
  </si>
  <si>
    <t>Alcivar Loor Segundo Emilio</t>
  </si>
  <si>
    <t>Quinde Oviedo Vicente Manuel</t>
  </si>
  <si>
    <t>Cercado Anzules Orlyn Esteban</t>
  </si>
  <si>
    <t>Yagual Parrales Silvia Mabel</t>
  </si>
  <si>
    <t>Alvarado Sanchez Nancy Olaya</t>
  </si>
  <si>
    <t>Arreaga Velasquez Carlos Vicente</t>
  </si>
  <si>
    <t>Olivos Barzola Jose Manuel</t>
  </si>
  <si>
    <t>Herrera Morales Narcisa Del Rocio</t>
  </si>
  <si>
    <t>Bautista Castillo Maite Andrea</t>
  </si>
  <si>
    <t>Tapia Trelles Jenny Patricia</t>
  </si>
  <si>
    <t>Figueroa Muñoz Eustacio Ricardo</t>
  </si>
  <si>
    <t>Orrala Olivo Jimmy Fernando</t>
  </si>
  <si>
    <t>Pluas Carpio George Vicente</t>
  </si>
  <si>
    <t>Salazar Sanchez Mariana Ofelia</t>
  </si>
  <si>
    <t>Solis Jama Frixon Gusman</t>
  </si>
  <si>
    <t>Suarez Quimi Walter Yoni</t>
  </si>
  <si>
    <t>Ortiz Herbas Isabel Maria</t>
  </si>
  <si>
    <t>Zambrano Mendoza Hover Vicente</t>
  </si>
  <si>
    <t>Ponce Muñoz Darwin Manolo</t>
  </si>
  <si>
    <t>Morales Quiroz Rafael Eduardo</t>
  </si>
  <si>
    <t>Garcia Lindao Kleber Antonio</t>
  </si>
  <si>
    <t>Cano Aguirre Lina Mercedes</t>
  </si>
  <si>
    <t>Chiriguaya Astudillo Danny Ronald</t>
  </si>
  <si>
    <t>Barahona Lino Angel Ricardo</t>
  </si>
  <si>
    <t>Sanchez Quimi Danny Stalyn</t>
  </si>
  <si>
    <t>Sanchez Muñiz Jhon Lenin</t>
  </si>
  <si>
    <t>Peñafiel Rios Juan Carlos</t>
  </si>
  <si>
    <t>Pluas Olvera Gina Maribel</t>
  </si>
  <si>
    <t>Silva Arellano Josue Alfredo</t>
  </si>
  <si>
    <t>Larrea Alvarado Pedro Roberto</t>
  </si>
  <si>
    <t>Alejandro Ruiz Carlos Antonio</t>
  </si>
  <si>
    <t>Díaz Tigreros Eddy Josue</t>
  </si>
  <si>
    <t>Montoya Caicedo Arecio Secundino</t>
  </si>
  <si>
    <t>Choez Baque Maria Fernanda</t>
  </si>
  <si>
    <t>Gomez Quijije Ricardo Andres</t>
  </si>
  <si>
    <t>Montiel Acosta Hermel Luis</t>
  </si>
  <si>
    <t>Quinde Quinde Miguel Efren</t>
  </si>
  <si>
    <t>Alvear Pesantez Francisco Alonso</t>
  </si>
  <si>
    <t>Moran Alvarez David Fernando</t>
  </si>
  <si>
    <t>Moran Peñafiel Roberto Jeico</t>
  </si>
  <si>
    <t>Napa Ortiz Ruben Dario</t>
  </si>
  <si>
    <t>Intriago Lucio Diego Eduardo</t>
  </si>
  <si>
    <t>Lindao Quijije Christian Wellington</t>
  </si>
  <si>
    <t>Parra Salgado Jorge Rafael</t>
  </si>
  <si>
    <t>Farias Estacio César Neptali</t>
  </si>
  <si>
    <t>Zuñiga Velez Luis Enrique</t>
  </si>
  <si>
    <t>Morán Huambo Kevin John</t>
  </si>
  <si>
    <t>Moreira Franco Jhon Jairon</t>
  </si>
  <si>
    <t>Cruz Jimenez Rogger Stalin</t>
  </si>
  <si>
    <t>Rivera Pita Vicente Javier</t>
  </si>
  <si>
    <t>Choez Icaza Ronald Emilio</t>
  </si>
  <si>
    <t>Balon Ocampo Jimmy Fernando</t>
  </si>
  <si>
    <t>Bravo Bazurto Luis Antonio</t>
  </si>
  <si>
    <t>Valero Aguirre Darwin Domingo</t>
  </si>
  <si>
    <t>Moreira Jordan Julio Cesar</t>
  </si>
  <si>
    <t>Torres Quinonez Jose Pablo</t>
  </si>
  <si>
    <t>Quijije Lopez Roberth Alberto</t>
  </si>
  <si>
    <t>Ramirez Jimenez Nelson Giovanny</t>
  </si>
  <si>
    <t>Tejada Espinar Eduardo Luis</t>
  </si>
  <si>
    <t>Mora Pinela Angel Isidro</t>
  </si>
  <si>
    <t>Perez Oyola Cristhian Oswaldo</t>
  </si>
  <si>
    <t>Coello López Dennis Bryan</t>
  </si>
  <si>
    <t>Lindao Villon William Edwin</t>
  </si>
  <si>
    <t>Pelaez Castillo Preisler Jose</t>
  </si>
  <si>
    <t>Moran Torres Wilmer Enrique</t>
  </si>
  <si>
    <t>Pin Macias Juan Carlos</t>
  </si>
  <si>
    <t>Trejo Cotera Tonny Robert</t>
  </si>
  <si>
    <t>Herrera Anastacio Gonzalo Xavier</t>
  </si>
  <si>
    <t>Moncayo Jimenez Merwin Stalin</t>
  </si>
  <si>
    <t>Jurado Mantuano Jose Luis</t>
  </si>
  <si>
    <t>Tomala Orrala Pedro Javier</t>
  </si>
  <si>
    <t>Alarcon Garcia Francisco Javier</t>
  </si>
  <si>
    <t>Mendieta Cedeno Jorge Andres</t>
  </si>
  <si>
    <t>Zurita Rojas Christian Manuel</t>
  </si>
  <si>
    <t>Balladares Lugo Jose Jacinto</t>
  </si>
  <si>
    <t>Choez Rodriguez Juan Carlos</t>
  </si>
  <si>
    <t>Solis Chiquito Joffre Emilio</t>
  </si>
  <si>
    <t>Soria León Jaime Alfredo</t>
  </si>
  <si>
    <t>Santos Holguin Vicente Enrique</t>
  </si>
  <si>
    <t>Ordonez Torres Johnny Rodolfo</t>
  </si>
  <si>
    <t>Pizarro Ibarra Mario Francisco</t>
  </si>
  <si>
    <t>Freire Alvarado José Ricardo</t>
  </si>
  <si>
    <t>Blacio Alarcon Marlon Stalin</t>
  </si>
  <si>
    <t>Luzardo Mera David Leonardo</t>
  </si>
  <si>
    <t>Samaniego Moreira Rolando Rodrigo</t>
  </si>
  <si>
    <t>Crespín Beltrán Jean Alexander</t>
  </si>
  <si>
    <t>Pinela Lugo Eric Javier</t>
  </si>
  <si>
    <t>Nombre</t>
  </si>
  <si>
    <t>Mina Quiñonez Diego Ramón</t>
  </si>
  <si>
    <t>Armas Aguirre Marcos Bolivar</t>
  </si>
  <si>
    <t>Duarte Franco Edgar Javier</t>
  </si>
  <si>
    <t>Cedeno Lugo Frowen Gabriel</t>
  </si>
  <si>
    <t>Baquerizo Gonzalez Walter Orlando</t>
  </si>
  <si>
    <t>Ganchozo Chiquito Jefferson Stalin</t>
  </si>
  <si>
    <t>Loyola Andrade Angel Gregorio</t>
  </si>
  <si>
    <t>Cruz Quezada Juan Javier</t>
  </si>
  <si>
    <t>Mendez Gamarra Mario Enrique</t>
  </si>
  <si>
    <t>Castillo Pacheco Jhon Freddy</t>
  </si>
  <si>
    <t>Barahona Lino Antonio Segundo</t>
  </si>
  <si>
    <t>Quiroga Bohorquez Oswaldo Winston</t>
  </si>
  <si>
    <t>Mora Mendez Stalin Joseph</t>
  </si>
  <si>
    <t>Orrala Quinde Benito Catalino</t>
  </si>
  <si>
    <t>Pozo Beltran Juan Guido</t>
  </si>
  <si>
    <t>Solis Vera Pedro Gregorio</t>
  </si>
  <si>
    <t>Suarez Yagual Justo Alberto</t>
  </si>
  <si>
    <t>Jimenez Yagual Jimmy Oswaldo</t>
  </si>
  <si>
    <t>Avila Solis Pedro Javier</t>
  </si>
  <si>
    <t>Parada</t>
  </si>
  <si>
    <t>SUSTITUCION DE HERRAMIENTAS/ PIEZAS (por desgaste natural.. ACTIVIDADES DE RUTINA (cambio de laminacion, cambio de tanques, etc.)</t>
  </si>
  <si>
    <t>Código de Puesto</t>
  </si>
  <si>
    <t>Cajas/Hora sin eficiencia</t>
  </si>
  <si>
    <t>Cajas/ Hora con eficiencia</t>
  </si>
  <si>
    <t>NEW OEE (%)</t>
  </si>
  <si>
    <t>Tabla estratificada de datos</t>
  </si>
  <si>
    <t>Data maestra de producto</t>
  </si>
  <si>
    <t>Codificación de pérdidas y descripciones</t>
  </si>
  <si>
    <t>Líneas, Turnos, Personal de línea</t>
  </si>
  <si>
    <t>Cajas/Hora con eficiencia</t>
  </si>
  <si>
    <t>Categoría</t>
  </si>
  <si>
    <t>Ice Cream</t>
  </si>
  <si>
    <t>Estaciones</t>
  </si>
  <si>
    <t>Anexos</t>
  </si>
  <si>
    <t>Transportador Producto</t>
  </si>
  <si>
    <t>Bomba HP y Reductores</t>
  </si>
  <si>
    <t>Plato giratorio</t>
  </si>
  <si>
    <t>Transportador Cajas</t>
  </si>
  <si>
    <t>Chumaceras y Sellos</t>
  </si>
  <si>
    <t>Estación Vasos</t>
  </si>
  <si>
    <t>Controladores</t>
  </si>
  <si>
    <t>Estación Dosificado</t>
  </si>
  <si>
    <t>Selladora de Cajas</t>
  </si>
  <si>
    <t>Estación Sellado</t>
  </si>
  <si>
    <t>Ejes</t>
  </si>
  <si>
    <t>Estación Tapado</t>
  </si>
  <si>
    <t>Tanque Rework</t>
  </si>
  <si>
    <t>Motores eléctricos</t>
  </si>
  <si>
    <t>Estación de Foil</t>
  </si>
  <si>
    <t>Omegas y cadenas</t>
  </si>
  <si>
    <t>Panel electrico y variadores</t>
  </si>
  <si>
    <t>sensores de temperatura</t>
  </si>
  <si>
    <t>Sistema de amoniaco NH3</t>
  </si>
  <si>
    <t>Válvulas y Bobinas</t>
  </si>
  <si>
    <t>Estación de Vasos</t>
  </si>
  <si>
    <t>Estación de Dosificado #1 Napolitano</t>
  </si>
  <si>
    <t>Estación de Dosificado #2 Tortas</t>
  </si>
  <si>
    <t>Freezer WCB 112 A</t>
  </si>
  <si>
    <t>Estación de Dosificado #3 Litros</t>
  </si>
  <si>
    <t>Freezer WCB 112 B</t>
  </si>
  <si>
    <t>Estación de Cobertura</t>
  </si>
  <si>
    <t>Túnel JackStone 1</t>
  </si>
  <si>
    <t>Rueda de caucho</t>
  </si>
  <si>
    <t>Bandeja de sachet</t>
  </si>
  <si>
    <t>Estación de Recortado</t>
  </si>
  <si>
    <t>Túnel JackStone 2</t>
  </si>
  <si>
    <t>Eje</t>
  </si>
  <si>
    <t>Estación de Dosificado Maní</t>
  </si>
  <si>
    <t>Fruit Feeder</t>
  </si>
  <si>
    <t>Piñón</t>
  </si>
  <si>
    <t>Estación de Tapas</t>
  </si>
  <si>
    <t>Relays</t>
  </si>
  <si>
    <t>Bomba HP y reductores</t>
  </si>
  <si>
    <t>Cadena de Moldes</t>
  </si>
  <si>
    <t>Transportador de Helados</t>
  </si>
  <si>
    <t>Salida de Producto</t>
  </si>
  <si>
    <t>Transportadores Entrada</t>
  </si>
  <si>
    <t>Sensores de temperatura</t>
  </si>
  <si>
    <t>Panel Eléctrico</t>
  </si>
  <si>
    <t>Panel electrico</t>
  </si>
  <si>
    <t>Plastificadora</t>
  </si>
  <si>
    <t>Transportadores Salida</t>
  </si>
  <si>
    <t>Motor-Reductor</t>
  </si>
  <si>
    <t>Base de moldes</t>
  </si>
  <si>
    <t>Eje principal</t>
  </si>
  <si>
    <t>Leva</t>
  </si>
  <si>
    <t>Tolva de adereso</t>
  </si>
  <si>
    <t>Cadena y Moldes</t>
  </si>
  <si>
    <t>Vibrador neumático</t>
  </si>
  <si>
    <t>Sensores de fotoeléctricos</t>
  </si>
  <si>
    <t>Guías y Seguros</t>
  </si>
  <si>
    <t>Electroválvulas neumáticas</t>
  </si>
  <si>
    <t>Servomotores</t>
  </si>
  <si>
    <t>Cadenas</t>
  </si>
  <si>
    <t>Sensores de Temperatura</t>
  </si>
  <si>
    <t>Émbolos</t>
  </si>
  <si>
    <t>Guías y Bocines</t>
  </si>
  <si>
    <t>Rodillos de agitación</t>
  </si>
  <si>
    <t>Elevadores</t>
  </si>
  <si>
    <t>Módulos entradas y salidas</t>
  </si>
  <si>
    <t>Ejes y Bocines</t>
  </si>
  <si>
    <t xml:space="preserve">Rótulas y Brazos tensores </t>
  </si>
  <si>
    <t>Guías y Cuchillas de agarres</t>
  </si>
  <si>
    <t>Celdas de carga</t>
  </si>
  <si>
    <t>Sensores de seguridad</t>
  </si>
  <si>
    <t>Reguladores de aire</t>
  </si>
  <si>
    <t>Unidad principal de aire</t>
  </si>
  <si>
    <t>Estranguladores de aire</t>
  </si>
  <si>
    <t>Agitadores</t>
  </si>
  <si>
    <t>Paros de seguridad</t>
  </si>
  <si>
    <t>Guías y Chumaceras</t>
  </si>
  <si>
    <t>Electroválvula neumática</t>
  </si>
  <si>
    <t>Rele de seguridad</t>
  </si>
  <si>
    <t>Selectores de fuerza</t>
  </si>
  <si>
    <t>Guías de Salida</t>
  </si>
  <si>
    <t>Tablero eléctrico</t>
  </si>
  <si>
    <t>Resistencias de sellado</t>
  </si>
  <si>
    <t>Sensores de Seguridad</t>
  </si>
  <si>
    <t>Guarda de Seguridad</t>
  </si>
  <si>
    <t>Bandeja Recolectora</t>
  </si>
  <si>
    <t>Panel de Operación</t>
  </si>
  <si>
    <t xml:space="preserve">PLC y variadores </t>
  </si>
  <si>
    <t>Piñones y Cadenas</t>
  </si>
  <si>
    <t>Trasmisiones</t>
  </si>
  <si>
    <t>Spreads</t>
  </si>
  <si>
    <t>Tablero eléctrico principal</t>
  </si>
  <si>
    <t>Sistema lavado de moldes (tinas, válvulas, scrap)</t>
  </si>
  <si>
    <t>Recirculación de cloruro (bomba, tubos, chiller, tina)</t>
  </si>
  <si>
    <t>Sistema de moldes</t>
  </si>
  <si>
    <t>Utilities (válvulas principales de ingreso aire, agua, vapor)</t>
  </si>
  <si>
    <t>Desmolde (calderín, duchas)</t>
  </si>
  <si>
    <t>Transportadores</t>
  </si>
  <si>
    <t>Embolsadora (botador, arrastre, sellados, arrastre hasta caída, portarollo)</t>
  </si>
  <si>
    <t>Sistema de cobertura</t>
  </si>
  <si>
    <t xml:space="preserve">Sistema de barras </t>
  </si>
  <si>
    <t>Dosificación de producto (tolvas, succionadora)</t>
  </si>
  <si>
    <t>Freezer (incluye tuberías)</t>
  </si>
  <si>
    <t>Olla refrigerada</t>
  </si>
  <si>
    <t>Freezers</t>
  </si>
  <si>
    <t>Extrusión (boquilla e hilo)</t>
  </si>
  <si>
    <t>Túnel de congelamiento (incluye cadena)</t>
  </si>
  <si>
    <t>Sistema de barras</t>
  </si>
  <si>
    <t>SAM 1 (Extracción del helado)</t>
  </si>
  <si>
    <t>Sist. Cobertura (olla, tolva dosificación aderezos, bomba de dosificado , bandeja inmersión,)</t>
  </si>
  <si>
    <t>Sam 3 (Descarga)</t>
  </si>
  <si>
    <t>Transportador de canguilones (desde los canguilones, incluye brazo aéreo)</t>
  </si>
  <si>
    <t>Polopack (enbolsadora, incluye cadena polopack, portarollos)</t>
  </si>
  <si>
    <t xml:space="preserve">Estación embalaje </t>
  </si>
  <si>
    <t>Utilities</t>
  </si>
  <si>
    <t>Dosificador de crema (para potes y tortas, incluye decorado)</t>
  </si>
  <si>
    <t xml:space="preserve">Dosificador de aderezo </t>
  </si>
  <si>
    <t>Dosificadora de envase</t>
  </si>
  <si>
    <t>Succión de partículas</t>
  </si>
  <si>
    <t>Sistema de cobertura (olla, boquilla dosificación)</t>
  </si>
  <si>
    <t>Descarga producto</t>
  </si>
  <si>
    <t>Sistema de tapado</t>
  </si>
  <si>
    <t>Sistema de moldes (cadena que transporta moldes)</t>
  </si>
  <si>
    <t>Nérak</t>
  </si>
  <si>
    <t>Tunel J1</t>
  </si>
  <si>
    <t>Tunel J2</t>
  </si>
  <si>
    <t>Riser* (transportador espiral)</t>
  </si>
  <si>
    <t>Termoencogible (los de potes y torta)</t>
  </si>
  <si>
    <t>Embalado de tortas*</t>
  </si>
  <si>
    <t>Fruite Feeder</t>
  </si>
  <si>
    <t>Sist. Collarín</t>
  </si>
  <si>
    <t>Benill</t>
  </si>
  <si>
    <t>Freezer (x1)</t>
  </si>
  <si>
    <t>Dosificador de conos/vaso</t>
  </si>
  <si>
    <t>Sist. Cobertura spray</t>
  </si>
  <si>
    <t>Dosificación de crema</t>
  </si>
  <si>
    <t>Marmoleadora.</t>
  </si>
  <si>
    <t>Dosificación de manjar</t>
  </si>
  <si>
    <t>Sist, Cobertura moneda</t>
  </si>
  <si>
    <t>Dosificación de aderezo</t>
  </si>
  <si>
    <t>Dosificación de tapas.</t>
  </si>
  <si>
    <t>Soldadura</t>
  </si>
  <si>
    <t>Elevador de vasos/conos</t>
  </si>
  <si>
    <t>Arrastre de moldes.</t>
  </si>
  <si>
    <t>Banda de salida de conos.</t>
  </si>
  <si>
    <t>Freezers (x1)</t>
  </si>
  <si>
    <t xml:space="preserve">Dosificación de crema </t>
  </si>
  <si>
    <t>Dosificadores de galletas</t>
  </si>
  <si>
    <t>Ruleta</t>
  </si>
  <si>
    <t>Embolsadora (incluye elevador de galletas)</t>
  </si>
  <si>
    <t>Selladora de película</t>
  </si>
  <si>
    <t>Empujador de sanduches</t>
  </si>
  <si>
    <t>Case packer</t>
  </si>
  <si>
    <t>Transportador espiral (ryson)</t>
  </si>
  <si>
    <t>MPU (KOMBINATOR)</t>
  </si>
  <si>
    <t>Bomba HP</t>
  </si>
  <si>
    <t>Sist. Vasos</t>
  </si>
  <si>
    <t>Dis. Dosificado</t>
  </si>
  <si>
    <t>Sist. Foil y punteadores</t>
  </si>
  <si>
    <t>Sist. Sellado</t>
  </si>
  <si>
    <t>Sist. Tapas</t>
  </si>
  <si>
    <t>Embalaje</t>
  </si>
  <si>
    <t>Sist. De Transmisión</t>
  </si>
  <si>
    <t>Tablero eléctrico – (Benhill, Kombinator, resistencias)</t>
  </si>
  <si>
    <t>Tanque recirculación</t>
  </si>
  <si>
    <t>MPU</t>
  </si>
  <si>
    <t>Sist. Foil</t>
  </si>
  <si>
    <t>Tablero eléctrico – (Votator y Hutamaki)</t>
  </si>
  <si>
    <t>MPU (Votator)</t>
  </si>
  <si>
    <t>Sist. Láminas (porta rollo, contrapesos)</t>
  </si>
  <si>
    <t>Sist. Dosificado</t>
  </si>
  <si>
    <t>Dobladora de sachets</t>
  </si>
  <si>
    <t>Tablero eléctrico – (Votator y Emzo)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</si>
</sst>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(* #,##0.00_);_(* \(#,##0.00\);_(* &quot;-&quot;??_);_(@_)"/>
    <numFmt numFmtId="165" formatCode="_-* #,##0.00\ [$€]_-;\-* #,##0.00\ [$€]_-;_-* &quot;-&quot;??\ [$€]_-;_-@_-"/>
    <numFmt numFmtId="166" formatCode="0.00_)"/>
    <numFmt numFmtId="167" formatCode="_-* #,##0\ &quot;$&quot;_-;\-* #,##0\ &quot;$&quot;_-;_-* &quot;-&quot;\ &quot;$&quot;_-;_-@_-"/>
    <numFmt numFmtId="168" formatCode="_-* #,##0.00\ &quot;$&quot;_-;\-* #,##0.00\ &quot;$&quot;_-;_-* &quot;-&quot;??\ &quot;$&quot;_-;_-@_-"/>
    <numFmt numFmtId="169" formatCode="_-* #,##0\ _$_-;\-* #,##0\ _$_-;_-* &quot;-&quot;\ _$_-;_-@_-"/>
    <numFmt numFmtId="170" formatCode="_-* #,##0.00\ _$_-;\-* #,##0.00\ _$_-;_-* &quot;-&quot;??\ _$_-;_-@_-"/>
    <numFmt numFmtId="171" formatCode="[$-F400]h:mm:ss\ AM/PM"/>
    <numFmt numFmtId="172" formatCode="[$]h:mm\ AM/PM"/>
    <numFmt numFmtId="173" formatCode="_(* #,##0.000_);_(* \(#,##0.000\);_(* &quot;-&quot;??_);_(@_)"/>
    <numFmt numFmtId="174" formatCode="0.0000"/>
    <numFmt numFmtId="175" formatCode="_(* #,##0_);_(* \(#,##0\);_(* &quot;-&quot;??_);_(@_)"/>
  </numFmts>
  <fonts count="37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Arial"/>
      <family val="2"/>
    </font>
    <font>
      <b/>
      <sz val="20"/>
      <name val="Arial"/>
      <family val="2"/>
    </font>
    <font>
      <sz val="14"/>
      <name val="Arial"/>
      <family val="2"/>
    </font>
    <font>
      <sz val="10"/>
      <name val="Courier"/>
      <family val="3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MS Sans Serif"/>
      <family val="2"/>
    </font>
    <font>
      <b/>
      <sz val="10"/>
      <name val="MS Sans Serif"/>
      <family val="2"/>
    </font>
    <font>
      <b/>
      <sz val="11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name val="Arial Narrow"/>
      <family val="2"/>
    </font>
    <font>
      <b/>
      <sz val="22"/>
      <name val="Arial Narrow"/>
      <family val="2"/>
    </font>
    <font>
      <b/>
      <sz val="18"/>
      <name val="Arial"/>
      <family val="2"/>
    </font>
    <font>
      <b/>
      <sz val="28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sz val="12"/>
      <name val="Liberation Sans"/>
      <family val="2"/>
    </font>
    <font>
      <b/>
      <sz val="12"/>
      <name val="Liberation Sans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7"/>
      <name val="Unilever Illustrative Type"/>
    </font>
    <font>
      <b/>
      <sz val="14"/>
      <name val="Arial"/>
      <family val="2"/>
    </font>
    <font>
      <sz val="10"/>
      <name val="Unilever Illustrative Type"/>
    </font>
    <font>
      <sz val="10"/>
      <color theme="1"/>
      <name val="Arial"/>
      <family val="2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6"/>
      </patternFill>
    </fill>
    <fill>
      <patternFill patternType="solid">
        <fgColor theme="4" tint="-0.499984740745262"/>
        <bgColor indexed="64"/>
      </patternFill>
    </fill>
  </fills>
  <borders count="6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/>
      </left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1" fillId="0" borderId="0"/>
    <xf numFmtId="3" fontId="1" fillId="6" borderId="37" applyNumberFormat="0" applyBorder="0">
      <alignment horizontal="center" vertical="center"/>
    </xf>
    <xf numFmtId="165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2" fillId="0" borderId="0"/>
    <xf numFmtId="3" fontId="1" fillId="6" borderId="37" applyNumberFormat="0" applyBorder="0">
      <alignment horizontal="center" vertical="center"/>
    </xf>
    <xf numFmtId="40" fontId="13" fillId="2" borderId="0">
      <alignment horizontal="right"/>
    </xf>
    <xf numFmtId="0" fontId="14" fillId="2" borderId="0">
      <alignment horizontal="right"/>
    </xf>
    <xf numFmtId="0" fontId="15" fillId="2" borderId="38"/>
    <xf numFmtId="0" fontId="15" fillId="0" borderId="0" applyBorder="0">
      <alignment horizontal="centerContinuous"/>
    </xf>
    <xf numFmtId="0" fontId="16" fillId="0" borderId="0" applyBorder="0">
      <alignment horizontal="centerContinuous"/>
    </xf>
    <xf numFmtId="0" fontId="17" fillId="0" borderId="0" applyNumberFormat="0" applyFont="0" applyFill="0" applyBorder="0" applyAlignment="0" applyProtection="0">
      <alignment horizontal="left"/>
    </xf>
    <xf numFmtId="0" fontId="18" fillId="0" borderId="2">
      <alignment horizontal="center"/>
    </xf>
    <xf numFmtId="3" fontId="1" fillId="7" borderId="37" applyNumberFormat="0" applyBorder="0">
      <alignment horizontal="center" vertical="center"/>
    </xf>
    <xf numFmtId="3" fontId="3" fillId="8" borderId="37" applyNumberFormat="0" applyBorder="0">
      <alignment horizontal="center" vertical="center"/>
      <protection locked="0"/>
    </xf>
    <xf numFmtId="3" fontId="1" fillId="9" borderId="37" applyNumberFormat="0" applyBorder="0">
      <alignment horizontal="center" vertical="center"/>
    </xf>
    <xf numFmtId="3" fontId="1" fillId="9" borderId="37" applyNumberFormat="0" applyBorder="0">
      <alignment horizontal="center" vertical="center"/>
    </xf>
    <xf numFmtId="3" fontId="1" fillId="9" borderId="37" applyNumberFormat="0" applyBorder="0">
      <alignment horizontal="center" vertical="center"/>
    </xf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" fontId="1" fillId="9" borderId="9" applyNumberFormat="0" applyBorder="0">
      <alignment horizontal="center" vertical="center"/>
      <protection locked="0"/>
    </xf>
    <xf numFmtId="0" fontId="1" fillId="0" borderId="0"/>
    <xf numFmtId="0" fontId="27" fillId="0" borderId="0" applyNumberFormat="0" applyFill="0" applyBorder="0" applyAlignment="0" applyProtection="0"/>
    <xf numFmtId="0" fontId="31" fillId="0" borderId="0"/>
    <xf numFmtId="164" fontId="1" fillId="0" borderId="0" applyFon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354">
    <xf numFmtId="0" fontId="0" fillId="0" borderId="0" xfId="0"/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left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0" fontId="4" fillId="3" borderId="9" xfId="0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>
      <alignment horizontal="center" vertical="center" wrapText="1"/>
    </xf>
    <xf numFmtId="0" fontId="0" fillId="0" borderId="17" xfId="0" applyBorder="1" applyAlignment="1">
      <alignment vertical="center" wrapText="1"/>
    </xf>
    <xf numFmtId="0" fontId="4" fillId="2" borderId="17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>
      <alignment vertical="center" wrapText="1"/>
    </xf>
    <xf numFmtId="0" fontId="4" fillId="2" borderId="9" xfId="0" applyFont="1" applyFill="1" applyBorder="1" applyAlignment="1" applyProtection="1">
      <alignment horizontal="center" vertical="center" wrapText="1"/>
      <protection locked="0"/>
    </xf>
    <xf numFmtId="0" fontId="4" fillId="2" borderId="14" xfId="0" applyFont="1" applyFill="1" applyBorder="1" applyAlignment="1" applyProtection="1">
      <alignment horizontal="center" vertical="center" wrapText="1"/>
      <protection locked="0"/>
    </xf>
    <xf numFmtId="0" fontId="5" fillId="4" borderId="22" xfId="0" applyFont="1" applyFill="1" applyBorder="1" applyAlignment="1">
      <alignment horizontal="center" vertical="center" wrapText="1"/>
    </xf>
    <xf numFmtId="0" fontId="8" fillId="4" borderId="23" xfId="0" applyFont="1" applyFill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left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right" vertical="center"/>
    </xf>
    <xf numFmtId="17" fontId="19" fillId="0" borderId="0" xfId="0" applyNumberFormat="1" applyFont="1" applyAlignment="1">
      <alignment horizontal="left" vertical="center"/>
    </xf>
    <xf numFmtId="0" fontId="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5" fillId="0" borderId="9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9" xfId="0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3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0" fontId="6" fillId="0" borderId="0" xfId="0" applyFont="1" applyBorder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17" fontId="24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5" fillId="0" borderId="9" xfId="0" applyFont="1" applyFill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0" fillId="0" borderId="40" xfId="0" applyFill="1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22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17" fontId="21" fillId="0" borderId="2" xfId="0" applyNumberFormat="1" applyFont="1" applyBorder="1" applyAlignment="1">
      <alignment horizontal="center" vertical="center" wrapText="1"/>
    </xf>
    <xf numFmtId="0" fontId="11" fillId="0" borderId="45" xfId="0" applyFont="1" applyBorder="1" applyAlignment="1">
      <alignment horizontal="center" vertical="center" wrapText="1"/>
    </xf>
    <xf numFmtId="0" fontId="11" fillId="3" borderId="45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5" fillId="4" borderId="21" xfId="0" applyFont="1" applyFill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3" fillId="4" borderId="56" xfId="0" applyFont="1" applyFill="1" applyBorder="1" applyAlignment="1">
      <alignment vertical="center" wrapText="1"/>
    </xf>
    <xf numFmtId="0" fontId="5" fillId="2" borderId="6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171" fontId="0" fillId="0" borderId="9" xfId="0" applyNumberFormat="1" applyBorder="1" applyAlignment="1">
      <alignment vertical="center" wrapText="1"/>
    </xf>
    <xf numFmtId="171" fontId="0" fillId="0" borderId="17" xfId="0" applyNumberFormat="1" applyBorder="1" applyAlignment="1">
      <alignment vertical="center" wrapText="1"/>
    </xf>
    <xf numFmtId="0" fontId="2" fillId="2" borderId="35" xfId="0" applyFont="1" applyFill="1" applyBorder="1" applyAlignment="1">
      <alignment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6" fillId="2" borderId="41" xfId="0" applyFont="1" applyFill="1" applyBorder="1" applyAlignment="1">
      <alignment vertical="center" wrapText="1"/>
    </xf>
    <xf numFmtId="0" fontId="2" fillId="2" borderId="9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  <xf numFmtId="0" fontId="0" fillId="0" borderId="0" xfId="0" applyFill="1" applyBorder="1"/>
    <xf numFmtId="14" fontId="2" fillId="0" borderId="0" xfId="0" applyNumberFormat="1" applyFont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Font="1" applyAlignment="1">
      <alignment horizontal="center" vertical="center" wrapText="1"/>
    </xf>
    <xf numFmtId="0" fontId="0" fillId="0" borderId="0" xfId="0" applyFont="1" applyBorder="1" applyAlignment="1"/>
    <xf numFmtId="0" fontId="27" fillId="0" borderId="0" xfId="26"/>
    <xf numFmtId="0" fontId="28" fillId="0" borderId="0" xfId="0" applyFont="1" applyAlignment="1">
      <alignment horizontal="left" indent="1"/>
    </xf>
    <xf numFmtId="0" fontId="28" fillId="0" borderId="0" xfId="0" applyFont="1"/>
    <xf numFmtId="0" fontId="29" fillId="0" borderId="0" xfId="0" applyFont="1"/>
    <xf numFmtId="0" fontId="3" fillId="0" borderId="0" xfId="0" applyFont="1" applyFill="1" applyBorder="1" applyAlignment="1"/>
    <xf numFmtId="17" fontId="33" fillId="0" borderId="3" xfId="0" applyNumberFormat="1" applyFont="1" applyBorder="1" applyAlignment="1">
      <alignment horizontal="left" vertical="center" wrapText="1"/>
    </xf>
    <xf numFmtId="14" fontId="0" fillId="0" borderId="0" xfId="0" applyNumberFormat="1"/>
    <xf numFmtId="21" fontId="0" fillId="0" borderId="0" xfId="0" applyNumberFormat="1"/>
    <xf numFmtId="20" fontId="0" fillId="0" borderId="0" xfId="0" applyNumberFormat="1"/>
    <xf numFmtId="172" fontId="0" fillId="0" borderId="14" xfId="0" applyNumberFormat="1" applyBorder="1" applyAlignment="1">
      <alignment horizontal="center" vertical="center" wrapText="1"/>
    </xf>
    <xf numFmtId="172" fontId="0" fillId="0" borderId="14" xfId="0" applyNumberFormat="1" applyFont="1" applyBorder="1" applyAlignment="1">
      <alignment horizontal="center" vertical="center" wrapText="1"/>
    </xf>
    <xf numFmtId="20" fontId="0" fillId="0" borderId="14" xfId="0" applyNumberFormat="1" applyBorder="1" applyAlignment="1">
      <alignment vertical="center" wrapText="1"/>
    </xf>
    <xf numFmtId="0" fontId="34" fillId="0" borderId="0" xfId="0" applyFont="1" applyAlignment="1"/>
    <xf numFmtId="0" fontId="0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0" fillId="0" borderId="0" xfId="0" applyNumberFormat="1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 wrapText="1"/>
    </xf>
    <xf numFmtId="0" fontId="30" fillId="0" borderId="0" xfId="0" applyFont="1" applyFill="1" applyBorder="1" applyAlignment="1">
      <alignment horizontal="left" vertical="center"/>
    </xf>
    <xf numFmtId="0" fontId="30" fillId="0" borderId="0" xfId="0" applyNumberFormat="1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0" fontId="30" fillId="0" borderId="0" xfId="29" applyFont="1" applyFill="1" applyBorder="1" applyAlignment="1">
      <alignment horizontal="left" vertical="center"/>
    </xf>
    <xf numFmtId="49" fontId="30" fillId="0" borderId="0" xfId="29" applyNumberFormat="1" applyFont="1" applyFill="1" applyBorder="1" applyAlignment="1">
      <alignment horizontal="left" vertical="center"/>
    </xf>
    <xf numFmtId="0" fontId="30" fillId="0" borderId="0" xfId="29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173" fontId="3" fillId="0" borderId="0" xfId="28" applyNumberFormat="1" applyFont="1" applyFill="1" applyBorder="1" applyAlignment="1">
      <alignment horizontal="right" vertical="center" wrapText="1"/>
    </xf>
    <xf numFmtId="164" fontId="3" fillId="0" borderId="0" xfId="28" applyFont="1" applyFill="1" applyBorder="1" applyAlignment="1">
      <alignment horizontal="right" vertical="center" wrapText="1"/>
    </xf>
    <xf numFmtId="173" fontId="30" fillId="0" borderId="0" xfId="28" applyNumberFormat="1" applyFont="1" applyFill="1" applyBorder="1" applyAlignment="1">
      <alignment horizontal="right" vertical="center"/>
    </xf>
    <xf numFmtId="164" fontId="30" fillId="0" borderId="0" xfId="28" applyFont="1" applyFill="1" applyBorder="1" applyAlignment="1">
      <alignment horizontal="right" vertical="center"/>
    </xf>
    <xf numFmtId="173" fontId="0" fillId="0" borderId="0" xfId="28" applyNumberFormat="1" applyFont="1" applyFill="1" applyBorder="1" applyAlignment="1">
      <alignment horizontal="right" vertical="center" wrapText="1"/>
    </xf>
    <xf numFmtId="164" fontId="0" fillId="0" borderId="0" xfId="28" applyFont="1" applyFill="1" applyBorder="1" applyAlignment="1">
      <alignment horizontal="right" vertical="center" wrapText="1"/>
    </xf>
    <xf numFmtId="173" fontId="0" fillId="0" borderId="0" xfId="28" applyNumberFormat="1" applyFont="1" applyFill="1" applyBorder="1" applyAlignment="1">
      <alignment horizontal="right" vertical="center"/>
    </xf>
    <xf numFmtId="164" fontId="0" fillId="0" borderId="0" xfId="28" applyFont="1" applyFill="1" applyBorder="1" applyAlignment="1">
      <alignment horizontal="right" vertical="center"/>
    </xf>
    <xf numFmtId="0" fontId="0" fillId="0" borderId="0" xfId="0" applyFont="1" applyFill="1" applyBorder="1" applyAlignment="1">
      <alignment wrapText="1"/>
    </xf>
    <xf numFmtId="49" fontId="30" fillId="0" borderId="0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34" fillId="0" borderId="0" xfId="0" applyFont="1" applyBorder="1" applyAlignment="1">
      <alignment horizontal="left" vertical="center"/>
    </xf>
    <xf numFmtId="173" fontId="0" fillId="0" borderId="0" xfId="28" applyNumberFormat="1" applyFont="1" applyBorder="1" applyAlignment="1">
      <alignment horizontal="right" vertical="center"/>
    </xf>
    <xf numFmtId="164" fontId="0" fillId="0" borderId="0" xfId="28" applyFont="1" applyBorder="1" applyAlignment="1">
      <alignment horizontal="right" vertical="center"/>
    </xf>
    <xf numFmtId="0" fontId="0" fillId="0" borderId="0" xfId="0" applyFon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NumberFormat="1" applyFont="1" applyFill="1" applyBorder="1" applyAlignment="1">
      <alignment horizontal="left" vertical="center" wrapText="1"/>
    </xf>
    <xf numFmtId="174" fontId="3" fillId="0" borderId="0" xfId="28" applyNumberFormat="1" applyFont="1" applyFill="1" applyBorder="1" applyAlignment="1">
      <alignment horizontal="right" vertical="center" wrapText="1"/>
    </xf>
    <xf numFmtId="10" fontId="3" fillId="0" borderId="0" xfId="30" applyNumberFormat="1" applyFont="1" applyFill="1" applyBorder="1" applyAlignment="1">
      <alignment horizontal="right" vertical="center" wrapText="1"/>
    </xf>
    <xf numFmtId="174" fontId="30" fillId="0" borderId="0" xfId="28" applyNumberFormat="1" applyFont="1" applyFill="1" applyBorder="1" applyAlignment="1">
      <alignment horizontal="right" vertical="center"/>
    </xf>
    <xf numFmtId="10" fontId="30" fillId="0" borderId="0" xfId="30" applyNumberFormat="1" applyFont="1" applyFill="1" applyBorder="1" applyAlignment="1">
      <alignment horizontal="right" vertical="center"/>
    </xf>
    <xf numFmtId="0" fontId="35" fillId="0" borderId="0" xfId="0" applyFont="1" applyFill="1" applyBorder="1" applyAlignment="1">
      <alignment horizontal="left" vertical="center"/>
    </xf>
    <xf numFmtId="0" fontId="35" fillId="0" borderId="0" xfId="0" applyNumberFormat="1" applyFont="1" applyFill="1" applyBorder="1" applyAlignment="1">
      <alignment horizontal="left" vertical="center"/>
    </xf>
    <xf numFmtId="174" fontId="35" fillId="0" borderId="0" xfId="28" applyNumberFormat="1" applyFont="1" applyFill="1" applyBorder="1" applyAlignment="1">
      <alignment horizontal="right" vertical="center"/>
    </xf>
    <xf numFmtId="10" fontId="35" fillId="0" borderId="0" xfId="30" applyNumberFormat="1" applyFont="1" applyFill="1" applyBorder="1" applyAlignment="1">
      <alignment horizontal="right" vertical="center"/>
    </xf>
    <xf numFmtId="164" fontId="35" fillId="0" borderId="0" xfId="28" applyFont="1" applyFill="1" applyBorder="1" applyAlignment="1">
      <alignment horizontal="right" vertical="center"/>
    </xf>
    <xf numFmtId="173" fontId="35" fillId="0" borderId="0" xfId="28" applyNumberFormat="1" applyFont="1" applyFill="1" applyBorder="1" applyAlignment="1">
      <alignment horizontal="right" vertical="center"/>
    </xf>
    <xf numFmtId="2" fontId="30" fillId="0" borderId="0" xfId="28" applyNumberFormat="1" applyFont="1" applyFill="1" applyBorder="1" applyAlignment="1">
      <alignment horizontal="right" vertical="center"/>
    </xf>
    <xf numFmtId="2" fontId="30" fillId="0" borderId="0" xfId="0" applyNumberFormat="1" applyFont="1" applyFill="1" applyBorder="1" applyAlignment="1">
      <alignment horizontal="left" vertical="center"/>
    </xf>
    <xf numFmtId="174" fontId="30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wrapText="1"/>
    </xf>
    <xf numFmtId="174" fontId="0" fillId="0" borderId="0" xfId="28" applyNumberFormat="1" applyFont="1" applyFill="1" applyBorder="1" applyAlignment="1">
      <alignment horizontal="right" vertical="center" wrapText="1"/>
    </xf>
    <xf numFmtId="174" fontId="0" fillId="0" borderId="0" xfId="28" applyNumberFormat="1" applyFont="1" applyFill="1" applyBorder="1" applyAlignment="1">
      <alignment horizontal="right" vertical="center"/>
    </xf>
    <xf numFmtId="10" fontId="0" fillId="0" borderId="0" xfId="30" applyNumberFormat="1" applyFont="1" applyFill="1" applyBorder="1" applyAlignment="1">
      <alignment horizontal="right" vertical="center"/>
    </xf>
    <xf numFmtId="175" fontId="30" fillId="0" borderId="0" xfId="28" applyNumberFormat="1" applyFont="1" applyFill="1" applyBorder="1" applyAlignment="1">
      <alignment horizontal="left" vertical="center"/>
    </xf>
    <xf numFmtId="175" fontId="30" fillId="0" borderId="0" xfId="28" applyNumberFormat="1" applyFont="1" applyFill="1" applyBorder="1" applyAlignment="1">
      <alignment horizontal="right" vertical="center"/>
    </xf>
    <xf numFmtId="164" fontId="0" fillId="0" borderId="0" xfId="28" applyFont="1" applyBorder="1" applyAlignment="1">
      <alignment horizontal="left" vertical="center"/>
    </xf>
    <xf numFmtId="175" fontId="0" fillId="0" borderId="0" xfId="28" applyNumberFormat="1" applyFont="1" applyBorder="1" applyAlignment="1">
      <alignment horizontal="right" vertical="center"/>
    </xf>
    <xf numFmtId="175" fontId="0" fillId="0" borderId="0" xfId="28" applyNumberFormat="1" applyFont="1" applyBorder="1" applyAlignment="1">
      <alignment horizontal="left" vertical="center"/>
    </xf>
    <xf numFmtId="175" fontId="3" fillId="0" borderId="0" xfId="28" applyNumberFormat="1" applyFont="1" applyFill="1" applyBorder="1" applyAlignment="1">
      <alignment horizontal="right" vertical="center" wrapText="1"/>
    </xf>
    <xf numFmtId="175" fontId="35" fillId="0" borderId="0" xfId="28" applyNumberFormat="1" applyFont="1" applyFill="1" applyBorder="1" applyAlignment="1">
      <alignment horizontal="right" vertical="center"/>
    </xf>
    <xf numFmtId="175" fontId="0" fillId="0" borderId="0" xfId="28" applyNumberFormat="1" applyFont="1" applyFill="1" applyBorder="1" applyAlignment="1">
      <alignment horizontal="right" vertical="center" wrapText="1"/>
    </xf>
    <xf numFmtId="175" fontId="0" fillId="0" borderId="0" xfId="28" applyNumberFormat="1" applyFont="1" applyFill="1" applyBorder="1" applyAlignment="1">
      <alignment horizontal="right" vertical="center"/>
    </xf>
    <xf numFmtId="10" fontId="0" fillId="0" borderId="0" xfId="30" applyNumberFormat="1" applyFont="1" applyBorder="1" applyAlignment="1">
      <alignment horizontal="right" vertical="center"/>
    </xf>
    <xf numFmtId="10" fontId="0" fillId="0" borderId="0" xfId="30" applyNumberFormat="1" applyFont="1" applyBorder="1" applyAlignment="1">
      <alignment horizontal="left" vertical="center"/>
    </xf>
    <xf numFmtId="10" fontId="30" fillId="0" borderId="0" xfId="30" applyNumberFormat="1" applyFont="1" applyFill="1" applyBorder="1" applyAlignment="1">
      <alignment horizontal="left" vertical="center"/>
    </xf>
    <xf numFmtId="0" fontId="0" fillId="0" borderId="58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58" xfId="0" applyFont="1" applyBorder="1" applyAlignment="1">
      <alignment horizontal="center" vertical="center" wrapText="1"/>
    </xf>
    <xf numFmtId="0" fontId="30" fillId="0" borderId="58" xfId="0" applyFont="1" applyBorder="1" applyAlignment="1">
      <alignment horizontal="center" vertical="center" wrapText="1"/>
    </xf>
    <xf numFmtId="0" fontId="30" fillId="0" borderId="58" xfId="0" applyFont="1" applyBorder="1" applyAlignment="1">
      <alignment vertical="center" wrapText="1"/>
    </xf>
    <xf numFmtId="0" fontId="0" fillId="0" borderId="0" xfId="0" applyFont="1" applyAlignment="1">
      <alignment horizontal="left" vertical="center" wrapText="1"/>
    </xf>
    <xf numFmtId="0" fontId="30" fillId="0" borderId="0" xfId="0" applyNumberFormat="1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0" fillId="0" borderId="58" xfId="0" applyFont="1" applyBorder="1" applyAlignment="1">
      <alignment horizontal="left" vertical="center" wrapText="1"/>
    </xf>
    <xf numFmtId="0" fontId="30" fillId="0" borderId="58" xfId="0" applyFont="1" applyBorder="1" applyAlignment="1">
      <alignment horizontal="left" vertical="center" wrapText="1"/>
    </xf>
    <xf numFmtId="0" fontId="0" fillId="0" borderId="0" xfId="0" applyFont="1" applyFill="1" applyBorder="1"/>
    <xf numFmtId="0" fontId="0" fillId="0" borderId="0" xfId="0" applyFont="1" applyFill="1"/>
    <xf numFmtId="0" fontId="0" fillId="0" borderId="38" xfId="0" applyFont="1" applyFill="1" applyBorder="1"/>
    <xf numFmtId="0" fontId="0" fillId="0" borderId="22" xfId="0" applyFont="1" applyFill="1" applyBorder="1"/>
    <xf numFmtId="0" fontId="0" fillId="0" borderId="39" xfId="0" applyFont="1" applyFill="1" applyBorder="1"/>
    <xf numFmtId="0" fontId="0" fillId="0" borderId="21" xfId="0" applyFont="1" applyFill="1" applyBorder="1"/>
    <xf numFmtId="0" fontId="3" fillId="0" borderId="0" xfId="0" applyFont="1" applyFill="1" applyAlignment="1"/>
    <xf numFmtId="0" fontId="0" fillId="0" borderId="57" xfId="0" applyFont="1" applyFill="1" applyBorder="1"/>
    <xf numFmtId="0" fontId="0" fillId="0" borderId="49" xfId="0" applyFont="1" applyFill="1" applyBorder="1"/>
    <xf numFmtId="0" fontId="3" fillId="0" borderId="8" xfId="0" applyFont="1" applyFill="1" applyBorder="1" applyAlignment="1"/>
    <xf numFmtId="0" fontId="30" fillId="0" borderId="59" xfId="0" applyFont="1" applyBorder="1" applyAlignment="1">
      <alignment vertical="center" wrapText="1"/>
    </xf>
    <xf numFmtId="0" fontId="30" fillId="0" borderId="60" xfId="0" applyFont="1" applyBorder="1" applyAlignment="1">
      <alignment vertical="center" wrapText="1"/>
    </xf>
    <xf numFmtId="0" fontId="30" fillId="0" borderId="61" xfId="0" applyFont="1" applyBorder="1" applyAlignment="1">
      <alignment vertical="center" wrapText="1"/>
    </xf>
    <xf numFmtId="0" fontId="36" fillId="10" borderId="62" xfId="0" applyFont="1" applyFill="1" applyBorder="1" applyAlignment="1">
      <alignment horizontal="center" vertical="center" wrapText="1"/>
    </xf>
    <xf numFmtId="0" fontId="30" fillId="0" borderId="60" xfId="0" applyFont="1" applyBorder="1" applyAlignment="1">
      <alignment horizontal="left" vertical="center"/>
    </xf>
    <xf numFmtId="0" fontId="30" fillId="0" borderId="60" xfId="0" applyNumberFormat="1" applyFont="1" applyBorder="1" applyAlignment="1">
      <alignment horizontal="left" vertical="center"/>
    </xf>
    <xf numFmtId="175" fontId="30" fillId="0" borderId="60" xfId="28" applyNumberFormat="1" applyFont="1" applyBorder="1" applyAlignment="1">
      <alignment horizontal="right" vertical="center"/>
    </xf>
    <xf numFmtId="174" fontId="30" fillId="0" borderId="60" xfId="28" applyNumberFormat="1" applyFont="1" applyBorder="1" applyAlignment="1">
      <alignment horizontal="right" vertical="center"/>
    </xf>
    <xf numFmtId="10" fontId="30" fillId="0" borderId="60" xfId="30" applyNumberFormat="1" applyFont="1" applyBorder="1" applyAlignment="1">
      <alignment horizontal="right" vertical="center"/>
    </xf>
    <xf numFmtId="164" fontId="30" fillId="0" borderId="60" xfId="28" applyNumberFormat="1" applyFont="1" applyBorder="1" applyAlignment="1">
      <alignment horizontal="right" vertical="center"/>
    </xf>
    <xf numFmtId="173" fontId="30" fillId="0" borderId="60" xfId="28" applyNumberFormat="1" applyFont="1" applyBorder="1" applyAlignment="1">
      <alignment horizontal="right" vertical="center"/>
    </xf>
    <xf numFmtId="0" fontId="36" fillId="0" borderId="0" xfId="0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left" vertical="center" wrapText="1"/>
    </xf>
    <xf numFmtId="175" fontId="36" fillId="0" borderId="0" xfId="28" applyNumberFormat="1" applyFont="1" applyFill="1" applyBorder="1" applyAlignment="1">
      <alignment horizontal="right" vertical="center" wrapText="1"/>
    </xf>
    <xf numFmtId="174" fontId="36" fillId="0" borderId="0" xfId="28" applyNumberFormat="1" applyFont="1" applyFill="1" applyBorder="1" applyAlignment="1">
      <alignment horizontal="right" vertical="center" wrapText="1"/>
    </xf>
    <xf numFmtId="10" fontId="36" fillId="0" borderId="0" xfId="30" applyNumberFormat="1" applyFont="1" applyFill="1" applyBorder="1" applyAlignment="1">
      <alignment horizontal="right" vertical="center" wrapText="1"/>
    </xf>
    <xf numFmtId="164" fontId="36" fillId="0" borderId="0" xfId="28" applyNumberFormat="1" applyFont="1" applyFill="1" applyBorder="1" applyAlignment="1">
      <alignment horizontal="right" vertical="center" wrapText="1"/>
    </xf>
    <xf numFmtId="173" fontId="36" fillId="0" borderId="0" xfId="28" applyNumberFormat="1" applyFont="1" applyFill="1" applyBorder="1" applyAlignment="1">
      <alignment horizontal="right" vertical="center" wrapText="1"/>
    </xf>
    <xf numFmtId="174" fontId="30" fillId="0" borderId="0" xfId="0" applyNumberFormat="1" applyFont="1" applyFill="1" applyBorder="1" applyAlignment="1">
      <alignment horizontal="right" vertical="center"/>
    </xf>
    <xf numFmtId="175" fontId="30" fillId="0" borderId="0" xfId="0" applyNumberFormat="1" applyFont="1" applyFill="1" applyBorder="1" applyAlignment="1">
      <alignment horizontal="right" vertical="center"/>
    </xf>
    <xf numFmtId="10" fontId="30" fillId="0" borderId="0" xfId="0" applyNumberFormat="1" applyFont="1" applyFill="1" applyBorder="1" applyAlignment="1">
      <alignment horizontal="right" vertical="center"/>
    </xf>
    <xf numFmtId="173" fontId="30" fillId="0" borderId="0" xfId="0" applyNumberFormat="1" applyFont="1" applyFill="1" applyBorder="1" applyAlignment="1">
      <alignment horizontal="right" vertical="center"/>
    </xf>
    <xf numFmtId="164" fontId="30" fillId="0" borderId="0" xfId="0" applyNumberFormat="1" applyFont="1" applyFill="1" applyBorder="1" applyAlignment="1">
      <alignment horizontal="right" vertical="center"/>
    </xf>
    <xf numFmtId="0" fontId="26" fillId="3" borderId="35" xfId="0" applyFont="1" applyFill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center" vertical="center" wrapText="1"/>
    </xf>
    <xf numFmtId="0" fontId="26" fillId="3" borderId="19" xfId="0" applyFont="1" applyFill="1" applyBorder="1" applyAlignment="1">
      <alignment horizontal="center" vertical="center" wrapText="1"/>
    </xf>
    <xf numFmtId="0" fontId="26" fillId="3" borderId="42" xfId="0" applyFont="1" applyFill="1" applyBorder="1" applyAlignment="1">
      <alignment horizontal="center" vertical="center" wrapText="1"/>
    </xf>
    <xf numFmtId="0" fontId="26" fillId="3" borderId="17" xfId="0" applyFont="1" applyFill="1" applyBorder="1" applyAlignment="1">
      <alignment horizontal="center" vertical="center" wrapText="1"/>
    </xf>
    <xf numFmtId="0" fontId="26" fillId="3" borderId="16" xfId="0" applyFont="1" applyFill="1" applyBorder="1" applyAlignment="1">
      <alignment horizontal="center" vertical="center" wrapText="1"/>
    </xf>
    <xf numFmtId="0" fontId="26" fillId="3" borderId="8" xfId="0" applyFont="1" applyFill="1" applyBorder="1" applyAlignment="1">
      <alignment horizontal="center" vertical="center" wrapText="1"/>
    </xf>
    <xf numFmtId="0" fontId="26" fillId="3" borderId="7" xfId="0" applyFont="1" applyFill="1" applyBorder="1" applyAlignment="1">
      <alignment horizontal="center" vertical="center" wrapText="1"/>
    </xf>
    <xf numFmtId="0" fontId="7" fillId="0" borderId="33" xfId="0" applyFont="1" applyFill="1" applyBorder="1" applyAlignment="1">
      <alignment horizontal="center" vertical="center" wrapText="1"/>
    </xf>
    <xf numFmtId="0" fontId="7" fillId="0" borderId="32" xfId="0" applyFont="1" applyFill="1" applyBorder="1" applyAlignment="1">
      <alignment horizontal="center" vertical="center" wrapText="1"/>
    </xf>
    <xf numFmtId="0" fontId="7" fillId="0" borderId="31" xfId="0" applyFont="1" applyFill="1" applyBorder="1" applyAlignment="1">
      <alignment horizontal="center" vertical="center" wrapText="1"/>
    </xf>
    <xf numFmtId="0" fontId="5" fillId="4" borderId="30" xfId="0" applyFont="1" applyFill="1" applyBorder="1" applyAlignment="1">
      <alignment horizontal="center" vertical="center" wrapText="1"/>
    </xf>
    <xf numFmtId="0" fontId="5" fillId="4" borderId="28" xfId="0" applyFont="1" applyFill="1" applyBorder="1" applyAlignment="1">
      <alignment horizontal="center" vertical="center" wrapText="1"/>
    </xf>
    <xf numFmtId="0" fontId="5" fillId="4" borderId="21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5" fillId="4" borderId="29" xfId="0" applyFont="1" applyFill="1" applyBorder="1" applyAlignment="1">
      <alignment horizontal="center" vertical="center" wrapText="1"/>
    </xf>
    <xf numFmtId="0" fontId="5" fillId="4" borderId="27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4" fillId="3" borderId="10" xfId="0" applyFont="1" applyFill="1" applyBorder="1" applyAlignment="1" applyProtection="1">
      <alignment horizontal="center" vertical="center" wrapText="1"/>
    </xf>
    <xf numFmtId="0" fontId="4" fillId="3" borderId="35" xfId="0" applyFont="1" applyFill="1" applyBorder="1" applyAlignment="1" applyProtection="1">
      <alignment horizontal="center" vertical="center" wrapText="1"/>
    </xf>
    <xf numFmtId="0" fontId="4" fillId="3" borderId="9" xfId="0" applyFont="1" applyFill="1" applyBorder="1" applyAlignment="1" applyProtection="1">
      <alignment horizontal="center" vertical="center" wrapText="1"/>
    </xf>
    <xf numFmtId="0" fontId="4" fillId="3" borderId="45" xfId="0" applyFont="1" applyFill="1" applyBorder="1" applyAlignment="1" applyProtection="1">
      <alignment horizontal="center" vertical="center"/>
    </xf>
    <xf numFmtId="0" fontId="4" fillId="3" borderId="35" xfId="0" applyFont="1" applyFill="1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7" fillId="5" borderId="26" xfId="0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5" borderId="24" xfId="0" applyFont="1" applyFill="1" applyBorder="1" applyAlignment="1">
      <alignment horizontal="center" vertical="center" wrapText="1"/>
    </xf>
    <xf numFmtId="0" fontId="4" fillId="3" borderId="18" xfId="0" applyFont="1" applyFill="1" applyBorder="1" applyAlignment="1" applyProtection="1">
      <alignment horizontal="center" vertical="center" wrapText="1"/>
    </xf>
    <xf numFmtId="0" fontId="4" fillId="3" borderId="42" xfId="0" applyFont="1" applyFill="1" applyBorder="1" applyAlignment="1" applyProtection="1">
      <alignment horizontal="center" vertical="center" wrapText="1"/>
    </xf>
    <xf numFmtId="0" fontId="4" fillId="3" borderId="17" xfId="0" applyFont="1" applyFill="1" applyBorder="1" applyAlignment="1" applyProtection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26" fillId="0" borderId="55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vertical="center" wrapText="1"/>
    </xf>
    <xf numFmtId="0" fontId="26" fillId="0" borderId="53" xfId="0" applyFont="1" applyBorder="1" applyAlignment="1">
      <alignment horizontal="center" vertical="center" wrapText="1"/>
    </xf>
    <xf numFmtId="0" fontId="7" fillId="2" borderId="6" xfId="0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 wrapText="1"/>
    </xf>
    <xf numFmtId="0" fontId="7" fillId="2" borderId="4" xfId="0" applyFont="1" applyFill="1" applyBorder="1" applyAlignment="1" applyProtection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26" fillId="3" borderId="45" xfId="0" applyFont="1" applyFill="1" applyBorder="1" applyAlignment="1">
      <alignment horizontal="left" vertical="center" wrapText="1"/>
    </xf>
    <xf numFmtId="0" fontId="26" fillId="3" borderId="8" xfId="0" applyFont="1" applyFill="1" applyBorder="1" applyAlignment="1">
      <alignment horizontal="left" vertical="center" wrapText="1"/>
    </xf>
    <xf numFmtId="0" fontId="26" fillId="3" borderId="7" xfId="0" applyFont="1" applyFill="1" applyBorder="1" applyAlignment="1">
      <alignment horizontal="left" vertical="center" wrapText="1"/>
    </xf>
    <xf numFmtId="0" fontId="26" fillId="3" borderId="35" xfId="0" applyFont="1" applyFill="1" applyBorder="1" applyAlignment="1">
      <alignment horizontal="left" vertical="center" wrapText="1"/>
    </xf>
    <xf numFmtId="0" fontId="26" fillId="3" borderId="9" xfId="0" applyFont="1" applyFill="1" applyBorder="1" applyAlignment="1">
      <alignment horizontal="left" vertical="center" wrapText="1"/>
    </xf>
    <xf numFmtId="0" fontId="26" fillId="3" borderId="19" xfId="0" applyFont="1" applyFill="1" applyBorder="1" applyAlignment="1">
      <alignment horizontal="left" vertical="center" wrapText="1"/>
    </xf>
    <xf numFmtId="0" fontId="26" fillId="3" borderId="41" xfId="0" applyFont="1" applyFill="1" applyBorder="1" applyAlignment="1">
      <alignment horizontal="left" vertical="center" wrapText="1"/>
    </xf>
    <xf numFmtId="0" fontId="26" fillId="3" borderId="14" xfId="0" applyFont="1" applyFill="1" applyBorder="1" applyAlignment="1">
      <alignment horizontal="left" vertical="center" wrapText="1"/>
    </xf>
    <xf numFmtId="0" fontId="26" fillId="3" borderId="20" xfId="0" applyFont="1" applyFill="1" applyBorder="1" applyAlignment="1">
      <alignment horizontal="left" vertical="center" wrapText="1"/>
    </xf>
    <xf numFmtId="0" fontId="19" fillId="4" borderId="46" xfId="0" applyFont="1" applyFill="1" applyBorder="1" applyAlignment="1">
      <alignment horizontal="center" vertical="center" textRotation="90" wrapText="1"/>
    </xf>
    <xf numFmtId="0" fontId="19" fillId="4" borderId="48" xfId="0" applyFont="1" applyFill="1" applyBorder="1" applyAlignment="1">
      <alignment horizontal="center" vertical="center" textRotation="90" wrapText="1"/>
    </xf>
    <xf numFmtId="0" fontId="4" fillId="3" borderId="15" xfId="0" applyFont="1" applyFill="1" applyBorder="1" applyAlignment="1" applyProtection="1">
      <alignment horizontal="center" vertical="center" wrapText="1"/>
    </xf>
    <xf numFmtId="0" fontId="4" fillId="3" borderId="41" xfId="0" applyFont="1" applyFill="1" applyBorder="1" applyAlignment="1" applyProtection="1">
      <alignment horizontal="center" vertical="center" wrapText="1"/>
    </xf>
    <xf numFmtId="0" fontId="4" fillId="3" borderId="14" xfId="0" applyFont="1" applyFill="1" applyBorder="1" applyAlignment="1" applyProtection="1">
      <alignment horizontal="center" vertical="center" wrapText="1"/>
    </xf>
    <xf numFmtId="20" fontId="0" fillId="0" borderId="14" xfId="0" applyNumberFormat="1" applyBorder="1" applyAlignment="1">
      <alignment horizontal="center" vertical="center" wrapText="1"/>
    </xf>
    <xf numFmtId="0" fontId="9" fillId="4" borderId="15" xfId="0" applyFont="1" applyFill="1" applyBorder="1" applyAlignment="1">
      <alignment horizontal="center" vertical="center" wrapText="1"/>
    </xf>
    <xf numFmtId="0" fontId="9" fillId="4" borderId="12" xfId="0" applyFont="1" applyFill="1" applyBorder="1" applyAlignment="1">
      <alignment horizontal="center" vertical="center" wrapText="1"/>
    </xf>
    <xf numFmtId="0" fontId="9" fillId="4" borderId="13" xfId="0" applyFont="1" applyFill="1" applyBorder="1" applyAlignment="1">
      <alignment horizontal="center" vertical="center" wrapText="1"/>
    </xf>
    <xf numFmtId="0" fontId="26" fillId="0" borderId="49" xfId="0" applyFont="1" applyBorder="1" applyAlignment="1">
      <alignment horizontal="left" vertical="center" wrapText="1"/>
    </xf>
    <xf numFmtId="0" fontId="26" fillId="0" borderId="39" xfId="0" applyFont="1" applyBorder="1" applyAlignment="1">
      <alignment horizontal="left" vertical="center" wrapText="1"/>
    </xf>
    <xf numFmtId="0" fontId="26" fillId="0" borderId="52" xfId="0" applyFont="1" applyBorder="1" applyAlignment="1">
      <alignment horizontal="left" vertical="center" wrapText="1"/>
    </xf>
    <xf numFmtId="0" fontId="19" fillId="4" borderId="55" xfId="0" applyFont="1" applyFill="1" applyBorder="1" applyAlignment="1">
      <alignment horizontal="center" vertical="center" wrapText="1"/>
    </xf>
    <xf numFmtId="0" fontId="19" fillId="4" borderId="32" xfId="0" applyFont="1" applyFill="1" applyBorder="1" applyAlignment="1">
      <alignment horizontal="center" vertical="center" wrapText="1"/>
    </xf>
    <xf numFmtId="0" fontId="19" fillId="4" borderId="53" xfId="0" applyFont="1" applyFill="1" applyBorder="1" applyAlignment="1">
      <alignment horizontal="center" vertical="center" wrapText="1"/>
    </xf>
    <xf numFmtId="0" fontId="26" fillId="0" borderId="49" xfId="0" applyFont="1" applyBorder="1" applyAlignment="1">
      <alignment horizontal="center" vertical="center" wrapText="1"/>
    </xf>
    <xf numFmtId="0" fontId="26" fillId="0" borderId="39" xfId="0" applyFont="1" applyBorder="1" applyAlignment="1">
      <alignment horizontal="center" vertical="center" wrapText="1"/>
    </xf>
    <xf numFmtId="0" fontId="26" fillId="0" borderId="52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19" fillId="4" borderId="50" xfId="0" applyFont="1" applyFill="1" applyBorder="1" applyAlignment="1">
      <alignment horizontal="center" vertical="center" wrapText="1"/>
    </xf>
    <xf numFmtId="0" fontId="19" fillId="4" borderId="34" xfId="0" applyFont="1" applyFill="1" applyBorder="1" applyAlignment="1">
      <alignment horizontal="center" vertical="center" wrapText="1"/>
    </xf>
    <xf numFmtId="0" fontId="19" fillId="4" borderId="51" xfId="0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6" fillId="0" borderId="35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9" xfId="0" applyFont="1" applyBorder="1" applyAlignment="1">
      <alignment horizontal="left" vertical="center" wrapText="1"/>
    </xf>
    <xf numFmtId="0" fontId="26" fillId="0" borderId="42" xfId="0" applyFont="1" applyBorder="1" applyAlignment="1">
      <alignment horizontal="left" vertical="center" wrapText="1"/>
    </xf>
    <xf numFmtId="0" fontId="26" fillId="0" borderId="17" xfId="0" applyFont="1" applyBorder="1" applyAlignment="1">
      <alignment horizontal="left" vertical="center" wrapText="1"/>
    </xf>
    <xf numFmtId="0" fontId="26" fillId="0" borderId="16" xfId="0" applyFont="1" applyBorder="1" applyAlignment="1">
      <alignment horizontal="left" vertical="center" wrapText="1"/>
    </xf>
    <xf numFmtId="0" fontId="19" fillId="5" borderId="44" xfId="0" applyFont="1" applyFill="1" applyBorder="1" applyAlignment="1">
      <alignment horizontal="center" vertical="center" textRotation="90" wrapText="1"/>
    </xf>
    <xf numFmtId="0" fontId="19" fillId="5" borderId="46" xfId="0" applyFont="1" applyFill="1" applyBorder="1" applyAlignment="1">
      <alignment horizontal="center" vertical="center" textRotation="90" wrapText="1"/>
    </xf>
    <xf numFmtId="0" fontId="19" fillId="5" borderId="48" xfId="0" applyFont="1" applyFill="1" applyBorder="1" applyAlignment="1">
      <alignment horizontal="center" vertical="center" textRotation="90" wrapText="1"/>
    </xf>
    <xf numFmtId="0" fontId="26" fillId="3" borderId="41" xfId="0" applyFont="1" applyFill="1" applyBorder="1" applyAlignment="1">
      <alignment horizontal="center" vertical="center" wrapText="1"/>
    </xf>
    <xf numFmtId="0" fontId="26" fillId="3" borderId="14" xfId="0" applyFont="1" applyFill="1" applyBorder="1" applyAlignment="1">
      <alignment horizontal="center" vertical="center" wrapText="1"/>
    </xf>
    <xf numFmtId="0" fontId="26" fillId="3" borderId="20" xfId="0" applyFont="1" applyFill="1" applyBorder="1" applyAlignment="1">
      <alignment horizontal="center" vertical="center" wrapText="1"/>
    </xf>
    <xf numFmtId="0" fontId="6" fillId="2" borderId="43" xfId="0" applyFont="1" applyFill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 wrapText="1"/>
    </xf>
    <xf numFmtId="0" fontId="7" fillId="0" borderId="50" xfId="0" applyFont="1" applyFill="1" applyBorder="1" applyAlignment="1">
      <alignment horizontal="center" vertical="center" wrapText="1"/>
    </xf>
    <xf numFmtId="0" fontId="7" fillId="0" borderId="34" xfId="0" applyFont="1" applyFill="1" applyBorder="1" applyAlignment="1">
      <alignment horizontal="center" vertical="center" wrapText="1"/>
    </xf>
    <xf numFmtId="0" fontId="7" fillId="0" borderId="55" xfId="0" applyFont="1" applyFill="1" applyBorder="1" applyAlignment="1">
      <alignment horizontal="center" vertical="center" wrapText="1"/>
    </xf>
    <xf numFmtId="0" fontId="9" fillId="4" borderId="43" xfId="0" applyFont="1" applyFill="1" applyBorder="1" applyAlignment="1">
      <alignment horizontal="center" vertical="center" wrapText="1"/>
    </xf>
    <xf numFmtId="0" fontId="9" fillId="4" borderId="11" xfId="0" applyFont="1" applyFill="1" applyBorder="1" applyAlignment="1">
      <alignment horizontal="center" vertical="center" wrapText="1"/>
    </xf>
    <xf numFmtId="0" fontId="5" fillId="0" borderId="40" xfId="0" applyFont="1" applyFill="1" applyBorder="1" applyAlignment="1">
      <alignment horizontal="center" vertical="center" wrapText="1"/>
    </xf>
    <xf numFmtId="0" fontId="5" fillId="0" borderId="39" xfId="0" applyFont="1" applyFill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21" fillId="0" borderId="9" xfId="0" applyFont="1" applyFill="1" applyBorder="1" applyAlignment="1">
      <alignment horizontal="center" vertical="center"/>
    </xf>
    <xf numFmtId="0" fontId="5" fillId="0" borderId="36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5" fillId="0" borderId="39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0" xfId="0" applyFont="1" applyAlignment="1">
      <alignment horizontal="center" wrapText="1"/>
    </xf>
    <xf numFmtId="0" fontId="34" fillId="0" borderId="0" xfId="0" applyFont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3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31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30" xfId="0" applyFont="1" applyFill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0" fontId="3" fillId="0" borderId="27" xfId="0" applyFont="1" applyFill="1" applyBorder="1" applyAlignment="1">
      <alignment horizontal="center"/>
    </xf>
  </cellXfs>
  <cellStyles count="31">
    <cellStyle name="          _x000d__x000a_386grabber=VGA.3GR_x000d__x000a_" xfId="25" xr:uid="{00000000-0005-0000-0000-000000000000}"/>
    <cellStyle name="AFE" xfId="1" xr:uid="{00000000-0005-0000-0000-000001000000}"/>
    <cellStyle name="CYTar" xfId="2" xr:uid="{00000000-0005-0000-0000-000002000000}"/>
    <cellStyle name="Euro" xfId="3" xr:uid="{00000000-0005-0000-0000-000003000000}"/>
    <cellStyle name="Header1" xfId="4" xr:uid="{00000000-0005-0000-0000-000004000000}"/>
    <cellStyle name="Hipervínculo" xfId="26" builtinId="8"/>
    <cellStyle name="Millares" xfId="28" builtinId="3"/>
    <cellStyle name="Millares [0.0]" xfId="5" xr:uid="{00000000-0005-0000-0000-000007000000}"/>
    <cellStyle name="Moeda [0]_CE CO CHILE al 3 10 2003" xfId="6" xr:uid="{00000000-0005-0000-0000-000008000000}"/>
    <cellStyle name="Moeda_CE CO CHILE al 3 10 2003" xfId="7" xr:uid="{00000000-0005-0000-0000-000009000000}"/>
    <cellStyle name="No-definido" xfId="8" xr:uid="{00000000-0005-0000-0000-00000A000000}"/>
    <cellStyle name="Normal" xfId="0" builtinId="0"/>
    <cellStyle name="Normal 2" xfId="27" xr:uid="{00000000-0005-0000-0000-00000C000000}"/>
    <cellStyle name="Normal_Proyección Septiembre 2008-IC" xfId="29" xr:uid="{00000000-0005-0000-0000-00000D000000}"/>
    <cellStyle name="NYTar" xfId="9" xr:uid="{00000000-0005-0000-0000-00000E000000}"/>
    <cellStyle name="Output Amounts" xfId="10" xr:uid="{00000000-0005-0000-0000-00000F000000}"/>
    <cellStyle name="Output Column Headings" xfId="11" xr:uid="{00000000-0005-0000-0000-000010000000}"/>
    <cellStyle name="Output Line Items" xfId="12" xr:uid="{00000000-0005-0000-0000-000011000000}"/>
    <cellStyle name="Output Report Heading" xfId="13" xr:uid="{00000000-0005-0000-0000-000012000000}"/>
    <cellStyle name="Output Report Title" xfId="14" xr:uid="{00000000-0005-0000-0000-000013000000}"/>
    <cellStyle name="Porcentaje" xfId="30" builtinId="5"/>
    <cellStyle name="PSChar" xfId="15" xr:uid="{00000000-0005-0000-0000-000015000000}"/>
    <cellStyle name="PSHeading" xfId="16" xr:uid="{00000000-0005-0000-0000-000016000000}"/>
    <cellStyle name="PYAct" xfId="17" xr:uid="{00000000-0005-0000-0000-000017000000}"/>
    <cellStyle name="Q1UserData" xfId="18" xr:uid="{00000000-0005-0000-0000-000018000000}"/>
    <cellStyle name="Q2UserData" xfId="19" xr:uid="{00000000-0005-0000-0000-000019000000}"/>
    <cellStyle name="Q3UserData" xfId="20" xr:uid="{00000000-0005-0000-0000-00001A000000}"/>
    <cellStyle name="Q4UserData" xfId="21" xr:uid="{00000000-0005-0000-0000-00001B000000}"/>
    <cellStyle name="Separador de milhares [0]_CE CO CHILE al 3 10 2003" xfId="22" xr:uid="{00000000-0005-0000-0000-00001C000000}"/>
    <cellStyle name="Separador de milhares_CE CO CHILE al 3 10 2003" xfId="23" xr:uid="{00000000-0005-0000-0000-00001D000000}"/>
    <cellStyle name="YearlyUserData" xfId="24" xr:uid="{00000000-0005-0000-0000-00001E000000}"/>
  </cellStyles>
  <dxfs count="777"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top style="thin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</font>
      <fill>
        <patternFill>
          <bgColor rgb="FFFFFF00"/>
        </patternFill>
      </fill>
      <border diagonalUp="0" diagonalDown="0">
        <left/>
        <right/>
        <top style="medium">
          <color auto="1"/>
        </top>
        <bottom style="medium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theme="0"/>
        </vertical>
        <horizontal style="hair">
          <color theme="0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</dxfs>
  <tableStyles count="2" defaultTableStyle="César León - Tabla" defaultPivotStyle="PivotStyleLight16">
    <tableStyle name="César León - Tabla" pivot="0" count="3" xr9:uid="{00000000-0011-0000-FFFF-FFFF00000000}">
      <tableStyleElement type="wholeTable" dxfId="776"/>
      <tableStyleElement type="headerRow" dxfId="775"/>
      <tableStyleElement type="totalRow" dxfId="774"/>
    </tableStyle>
    <tableStyle name="Estilo de tabla 1" pivot="0" count="2" xr9:uid="{00000000-0011-0000-FFFF-FFFF01000000}">
      <tableStyleElement type="wholeTable" dxfId="773"/>
      <tableStyleElement type="headerRow" dxfId="77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openxmlformats.org/officeDocument/2006/relationships/externalLink" Target="externalLinks/externalLink19.xml"/><Relationship Id="rId39" Type="http://schemas.openxmlformats.org/officeDocument/2006/relationships/externalLink" Target="externalLinks/externalLink32.xml"/><Relationship Id="rId21" Type="http://schemas.openxmlformats.org/officeDocument/2006/relationships/externalLink" Target="externalLinks/externalLink14.xml"/><Relationship Id="rId34" Type="http://schemas.openxmlformats.org/officeDocument/2006/relationships/externalLink" Target="externalLinks/externalLink27.xml"/><Relationship Id="rId42" Type="http://schemas.openxmlformats.org/officeDocument/2006/relationships/externalLink" Target="externalLinks/externalLink35.xml"/><Relationship Id="rId47" Type="http://schemas.openxmlformats.org/officeDocument/2006/relationships/externalLink" Target="externalLinks/externalLink40.xml"/><Relationship Id="rId50" Type="http://schemas.openxmlformats.org/officeDocument/2006/relationships/externalLink" Target="externalLinks/externalLink43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9" Type="http://schemas.openxmlformats.org/officeDocument/2006/relationships/externalLink" Target="externalLinks/externalLink22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externalLink" Target="externalLinks/externalLink25.xml"/><Relationship Id="rId37" Type="http://schemas.openxmlformats.org/officeDocument/2006/relationships/externalLink" Target="externalLinks/externalLink30.xml"/><Relationship Id="rId40" Type="http://schemas.openxmlformats.org/officeDocument/2006/relationships/externalLink" Target="externalLinks/externalLink33.xml"/><Relationship Id="rId45" Type="http://schemas.openxmlformats.org/officeDocument/2006/relationships/externalLink" Target="externalLinks/externalLink38.xml"/><Relationship Id="rId53" Type="http://schemas.openxmlformats.org/officeDocument/2006/relationships/externalLink" Target="externalLinks/externalLink46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4.xml"/><Relationship Id="rId19" Type="http://schemas.openxmlformats.org/officeDocument/2006/relationships/externalLink" Target="externalLinks/externalLink1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43" Type="http://schemas.openxmlformats.org/officeDocument/2006/relationships/externalLink" Target="externalLinks/externalLink36.xml"/><Relationship Id="rId48" Type="http://schemas.openxmlformats.org/officeDocument/2006/relationships/externalLink" Target="externalLinks/externalLink41.xml"/><Relationship Id="rId56" Type="http://schemas.openxmlformats.org/officeDocument/2006/relationships/sharedStrings" Target="sharedStrings.xml"/><Relationship Id="rId8" Type="http://schemas.openxmlformats.org/officeDocument/2006/relationships/externalLink" Target="externalLinks/externalLink1.xml"/><Relationship Id="rId51" Type="http://schemas.openxmlformats.org/officeDocument/2006/relationships/externalLink" Target="externalLinks/externalLink44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externalLink" Target="externalLinks/externalLink31.xml"/><Relationship Id="rId46" Type="http://schemas.openxmlformats.org/officeDocument/2006/relationships/externalLink" Target="externalLinks/externalLink39.xml"/><Relationship Id="rId59" Type="http://schemas.openxmlformats.org/officeDocument/2006/relationships/customXml" Target="../customXml/item2.xml"/><Relationship Id="rId20" Type="http://schemas.openxmlformats.org/officeDocument/2006/relationships/externalLink" Target="externalLinks/externalLink13.xml"/><Relationship Id="rId41" Type="http://schemas.openxmlformats.org/officeDocument/2006/relationships/externalLink" Target="externalLinks/externalLink34.xml"/><Relationship Id="rId54" Type="http://schemas.openxmlformats.org/officeDocument/2006/relationships/theme" Target="theme/theme1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externalLink" Target="externalLinks/externalLink29.xml"/><Relationship Id="rId49" Type="http://schemas.openxmlformats.org/officeDocument/2006/relationships/externalLink" Target="externalLinks/externalLink42.xml"/><Relationship Id="rId57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24.xml"/><Relationship Id="rId44" Type="http://schemas.openxmlformats.org/officeDocument/2006/relationships/externalLink" Target="externalLinks/externalLink37.xml"/><Relationship Id="rId52" Type="http://schemas.openxmlformats.org/officeDocument/2006/relationships/externalLink" Target="externalLinks/externalLink45.xml"/><Relationship Id="rId6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7.png"/><Relationship Id="rId7" Type="http://schemas.openxmlformats.org/officeDocument/2006/relationships/hyperlink" Target="#Entrada!A1"/><Relationship Id="rId2" Type="http://schemas.openxmlformats.org/officeDocument/2006/relationships/image" Target="../media/image6.jpg"/><Relationship Id="rId1" Type="http://schemas.openxmlformats.org/officeDocument/2006/relationships/image" Target="../media/image5.png"/><Relationship Id="rId6" Type="http://schemas.openxmlformats.org/officeDocument/2006/relationships/hyperlink" Target="#Entrada!F94"/><Relationship Id="rId5" Type="http://schemas.openxmlformats.org/officeDocument/2006/relationships/hyperlink" Target="#Entrada!A94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176892</xdr:colOff>
      <xdr:row>0</xdr:row>
      <xdr:rowOff>0</xdr:rowOff>
    </xdr:from>
    <xdr:to>
      <xdr:col>13</xdr:col>
      <xdr:colOff>1496784</xdr:colOff>
      <xdr:row>2</xdr:row>
      <xdr:rowOff>257175</xdr:rowOff>
    </xdr:to>
    <xdr:pic>
      <xdr:nvPicPr>
        <xdr:cNvPr id="2" name="Picture 4" descr="logos bonella dorina helado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262992" y="0"/>
          <a:ext cx="338817" cy="485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1</xdr:col>
      <xdr:colOff>400806</xdr:colOff>
      <xdr:row>2</xdr:row>
      <xdr:rowOff>219075</xdr:rowOff>
    </xdr:to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14349" t="29031" r="12253" b="15787"/>
        <a:stretch>
          <a:fillRect/>
        </a:stretch>
      </xdr:blipFill>
      <xdr:spPr bwMode="auto">
        <a:xfrm>
          <a:off x="142875" y="47625"/>
          <a:ext cx="360589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441325</xdr:colOff>
      <xdr:row>1</xdr:row>
      <xdr:rowOff>0</xdr:rowOff>
    </xdr:from>
    <xdr:to>
      <xdr:col>9</xdr:col>
      <xdr:colOff>2028825</xdr:colOff>
      <xdr:row>4</xdr:row>
      <xdr:rowOff>133350</xdr:rowOff>
    </xdr:to>
    <xdr:pic>
      <xdr:nvPicPr>
        <xdr:cNvPr id="2" name="Picture 5" descr="logos bonella dorina helado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423775" y="171450"/>
          <a:ext cx="2730500" cy="12001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508001</xdr:colOff>
      <xdr:row>0</xdr:row>
      <xdr:rowOff>152400</xdr:rowOff>
    </xdr:from>
    <xdr:to>
      <xdr:col>1</xdr:col>
      <xdr:colOff>977901</xdr:colOff>
      <xdr:row>3</xdr:row>
      <xdr:rowOff>94503</xdr:rowOff>
    </xdr:to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14349" t="29031" r="12253" b="15787"/>
        <a:stretch>
          <a:fillRect/>
        </a:stretch>
      </xdr:blipFill>
      <xdr:spPr bwMode="auto">
        <a:xfrm>
          <a:off x="508001" y="152400"/>
          <a:ext cx="1012825" cy="491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33</xdr:row>
          <xdr:rowOff>142875</xdr:rowOff>
        </xdr:from>
        <xdr:to>
          <xdr:col>4</xdr:col>
          <xdr:colOff>123825</xdr:colOff>
          <xdr:row>37</xdr:row>
          <xdr:rowOff>38100</xdr:rowOff>
        </xdr:to>
        <xdr:sp macro="" textlink="">
          <xdr:nvSpPr>
            <xdr:cNvPr id="5122" name="cbtIngresa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603249</xdr:colOff>
      <xdr:row>61</xdr:row>
      <xdr:rowOff>116405</xdr:rowOff>
    </xdr:from>
    <xdr:to>
      <xdr:col>4</xdr:col>
      <xdr:colOff>190500</xdr:colOff>
      <xdr:row>73</xdr:row>
      <xdr:rowOff>92734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6933" t="35161" r="36953" b="35032"/>
        <a:stretch/>
      </xdr:blipFill>
      <xdr:spPr>
        <a:xfrm>
          <a:off x="603249" y="9800155"/>
          <a:ext cx="2931584" cy="1881329"/>
        </a:xfrm>
        <a:prstGeom prst="rect">
          <a:avLst/>
        </a:prstGeom>
      </xdr:spPr>
    </xdr:pic>
    <xdr:clientData/>
  </xdr:twoCellAnchor>
  <xdr:twoCellAnchor editAs="oneCell">
    <xdr:from>
      <xdr:col>5</xdr:col>
      <xdr:colOff>243415</xdr:colOff>
      <xdr:row>59</xdr:row>
      <xdr:rowOff>8111</xdr:rowOff>
    </xdr:from>
    <xdr:to>
      <xdr:col>9</xdr:col>
      <xdr:colOff>645583</xdr:colOff>
      <xdr:row>75</xdr:row>
      <xdr:rowOff>143131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48" y="9374361"/>
          <a:ext cx="3450168" cy="2675020"/>
        </a:xfrm>
        <a:prstGeom prst="rect">
          <a:avLst/>
        </a:prstGeom>
      </xdr:spPr>
    </xdr:pic>
    <xdr:clientData/>
  </xdr:twoCellAnchor>
  <xdr:twoCellAnchor editAs="oneCell">
    <xdr:from>
      <xdr:col>10</xdr:col>
      <xdr:colOff>518585</xdr:colOff>
      <xdr:row>59</xdr:row>
      <xdr:rowOff>20841</xdr:rowOff>
    </xdr:from>
    <xdr:to>
      <xdr:col>14</xdr:col>
      <xdr:colOff>931334</xdr:colOff>
      <xdr:row>76</xdr:row>
      <xdr:rowOff>26517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4918" y="9387091"/>
          <a:ext cx="3460749" cy="2704426"/>
        </a:xfrm>
        <a:prstGeom prst="rect">
          <a:avLst/>
        </a:prstGeom>
      </xdr:spPr>
    </xdr:pic>
    <xdr:clientData/>
  </xdr:twoCellAnchor>
  <xdr:twoCellAnchor editAs="oneCell">
    <xdr:from>
      <xdr:col>8</xdr:col>
      <xdr:colOff>486834</xdr:colOff>
      <xdr:row>79</xdr:row>
      <xdr:rowOff>0</xdr:rowOff>
    </xdr:from>
    <xdr:to>
      <xdr:col>13</xdr:col>
      <xdr:colOff>96786</xdr:colOff>
      <xdr:row>89</xdr:row>
      <xdr:rowOff>127239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9167" y="12541250"/>
          <a:ext cx="3419952" cy="1714739"/>
        </a:xfrm>
        <a:prstGeom prst="rect">
          <a:avLst/>
        </a:prstGeom>
      </xdr:spPr>
    </xdr:pic>
    <xdr:clientData/>
  </xdr:twoCellAnchor>
  <xdr:oneCellAnchor>
    <xdr:from>
      <xdr:col>2</xdr:col>
      <xdr:colOff>713059</xdr:colOff>
      <xdr:row>63</xdr:row>
      <xdr:rowOff>2143</xdr:rowOff>
    </xdr:from>
    <xdr:ext cx="373051" cy="530658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533392" y="10003393"/>
          <a:ext cx="373051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</a:t>
          </a:r>
        </a:p>
      </xdr:txBody>
    </xdr:sp>
    <xdr:clientData/>
  </xdr:oneCellAnchor>
  <xdr:oneCellAnchor>
    <xdr:from>
      <xdr:col>6</xdr:col>
      <xdr:colOff>656994</xdr:colOff>
      <xdr:row>61</xdr:row>
      <xdr:rowOff>16960</xdr:rowOff>
    </xdr:from>
    <xdr:ext cx="366639" cy="530658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525327" y="9700710"/>
          <a:ext cx="366639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2</a:t>
          </a:r>
        </a:p>
      </xdr:txBody>
    </xdr:sp>
    <xdr:clientData/>
  </xdr:oneCellAnchor>
  <xdr:oneCellAnchor>
    <xdr:from>
      <xdr:col>11</xdr:col>
      <xdr:colOff>627624</xdr:colOff>
      <xdr:row>60</xdr:row>
      <xdr:rowOff>52519</xdr:rowOff>
    </xdr:from>
    <xdr:ext cx="366639" cy="530658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9305957" y="9577519"/>
          <a:ext cx="366639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3</a:t>
          </a:r>
        </a:p>
      </xdr:txBody>
    </xdr:sp>
    <xdr:clientData/>
  </xdr:oneCellAnchor>
  <xdr:oneCellAnchor>
    <xdr:from>
      <xdr:col>12</xdr:col>
      <xdr:colOff>109039</xdr:colOff>
      <xdr:row>80</xdr:row>
      <xdr:rowOff>84667</xdr:rowOff>
    </xdr:from>
    <xdr:ext cx="366639" cy="530658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549372" y="12784667"/>
          <a:ext cx="366639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4</a:t>
          </a:r>
        </a:p>
      </xdr:txBody>
    </xdr:sp>
    <xdr:clientData/>
  </xdr:oneCellAnchor>
  <xdr:twoCellAnchor>
    <xdr:from>
      <xdr:col>4</xdr:col>
      <xdr:colOff>349249</xdr:colOff>
      <xdr:row>66</xdr:row>
      <xdr:rowOff>42331</xdr:rowOff>
    </xdr:from>
    <xdr:to>
      <xdr:col>5</xdr:col>
      <xdr:colOff>190499</xdr:colOff>
      <xdr:row>68</xdr:row>
      <xdr:rowOff>31748</xdr:rowOff>
    </xdr:to>
    <xdr:sp macro="" textlink="">
      <xdr:nvSpPr>
        <xdr:cNvPr id="8" name="Right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693582" y="10519831"/>
          <a:ext cx="603250" cy="306917"/>
        </a:xfrm>
        <a:prstGeom prst="rightArrow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9</xdr:col>
      <xdr:colOff>660400</xdr:colOff>
      <xdr:row>66</xdr:row>
      <xdr:rowOff>120653</xdr:rowOff>
    </xdr:from>
    <xdr:to>
      <xdr:col>10</xdr:col>
      <xdr:colOff>501650</xdr:colOff>
      <xdr:row>68</xdr:row>
      <xdr:rowOff>110070</xdr:rowOff>
    </xdr:to>
    <xdr:sp macro="" textlink="">
      <xdr:nvSpPr>
        <xdr:cNvPr id="13" name="Right Arrow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814733" y="10598153"/>
          <a:ext cx="603250" cy="306917"/>
        </a:xfrm>
        <a:prstGeom prst="rightArrow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13</xdr:col>
      <xdr:colOff>95250</xdr:colOff>
      <xdr:row>76</xdr:row>
      <xdr:rowOff>31749</xdr:rowOff>
    </xdr:from>
    <xdr:to>
      <xdr:col>14</xdr:col>
      <xdr:colOff>42334</xdr:colOff>
      <xdr:row>83</xdr:row>
      <xdr:rowOff>105832</xdr:rowOff>
    </xdr:to>
    <xdr:sp macro="" textlink="">
      <xdr:nvSpPr>
        <xdr:cNvPr id="12" name="Bent Arrow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0800000">
          <a:off x="10297583" y="12096749"/>
          <a:ext cx="709084" cy="1185333"/>
        </a:xfrm>
        <a:prstGeom prst="bentArrow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oneCellAnchor>
    <xdr:from>
      <xdr:col>2</xdr:col>
      <xdr:colOff>0</xdr:colOff>
      <xdr:row>17</xdr:row>
      <xdr:rowOff>154516</xdr:rowOff>
    </xdr:from>
    <xdr:ext cx="8604250" cy="1151438"/>
    <xdr:sp macro="" textlink="">
      <xdr:nvSpPr>
        <xdr:cNvPr id="14" name="Rectangle 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820333" y="2853266"/>
          <a:ext cx="8604250" cy="115143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0" cap="none" spc="0">
              <a:ln w="0"/>
              <a:solidFill>
                <a:sysClr val="windowText" lastClr="4F4F4F"/>
              </a:solidFill>
              <a:effectLst>
                <a:reflection blurRad="6350" stA="53000" endA="300" endPos="35500" dir="5400000" sy="-90000" algn="bl" rotWithShape="0"/>
              </a:effectLst>
              <a:latin typeface="Tw Cen MT Condensed Extra Bold" panose="020B0803020202020204" pitchFamily="34" charset="0"/>
            </a:rPr>
            <a:t>Registro de información de producción para determinación de eficiencia y control</a:t>
          </a:r>
        </a:p>
      </xdr:txBody>
    </xdr:sp>
    <xdr:clientData/>
  </xdr:oneCellAnchor>
  <xdr:oneCellAnchor>
    <xdr:from>
      <xdr:col>2</xdr:col>
      <xdr:colOff>63499</xdr:colOff>
      <xdr:row>11</xdr:row>
      <xdr:rowOff>0</xdr:rowOff>
    </xdr:from>
    <xdr:ext cx="3041650" cy="882621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883832" y="1746250"/>
          <a:ext cx="3041650" cy="88262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0" cap="none" spc="0">
              <a:ln w="0"/>
              <a:solidFill>
                <a:sysClr val="windowText" lastClr="4F4F4F"/>
              </a:solidFill>
              <a:effectLst>
                <a:reflection blurRad="6350" stA="53000" endA="300" endPos="35500" dir="5400000" sy="-90000" algn="bl" rotWithShape="0"/>
              </a:effectLst>
              <a:latin typeface="Tw Cen MT Condensed Extra Bold" panose="020B0803020202020204" pitchFamily="34" charset="0"/>
            </a:rPr>
            <a:t>Bienvenido</a:t>
          </a:r>
        </a:p>
      </xdr:txBody>
    </xdr:sp>
    <xdr:clientData/>
  </xdr:oneCellAnchor>
  <xdr:oneCellAnchor>
    <xdr:from>
      <xdr:col>7</xdr:col>
      <xdr:colOff>543984</xdr:colOff>
      <xdr:row>25</xdr:row>
      <xdr:rowOff>105833</xdr:rowOff>
    </xdr:from>
    <xdr:ext cx="3350682" cy="628621"/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6174317" y="4074583"/>
          <a:ext cx="3350682" cy="62862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400" b="1" cap="none" spc="0">
              <a:ln w="22225">
                <a:solidFill>
                  <a:srgbClr val="00B0F0"/>
                </a:solidFill>
                <a:prstDash val="solid"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Gill Sans MT Condensed" panose="020B0506020104020203" pitchFamily="34" charset="0"/>
            </a:rPr>
            <a:t>SUPERPAMCO</a:t>
          </a:r>
        </a:p>
      </xdr:txBody>
    </xdr:sp>
    <xdr:clientData/>
  </xdr:oneCellAnchor>
  <xdr:twoCellAnchor editAs="absolute">
    <xdr:from>
      <xdr:col>0</xdr:col>
      <xdr:colOff>518583</xdr:colOff>
      <xdr:row>1</xdr:row>
      <xdr:rowOff>52917</xdr:rowOff>
    </xdr:from>
    <xdr:to>
      <xdr:col>1</xdr:col>
      <xdr:colOff>232832</xdr:colOff>
      <xdr:row>6</xdr:row>
      <xdr:rowOff>42334</xdr:rowOff>
    </xdr:to>
    <xdr:grpSp>
      <xdr:nvGrpSpPr>
        <xdr:cNvPr id="17" name="Group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>
          <a:grpSpLocks noChangeAspect="1"/>
        </xdr:cNvGrpSpPr>
      </xdr:nvGrpSpPr>
      <xdr:grpSpPr>
        <a:xfrm>
          <a:off x="518583" y="211667"/>
          <a:ext cx="772582" cy="783167"/>
          <a:chOff x="10191752" y="2539999"/>
          <a:chExt cx="772582" cy="751417"/>
        </a:xfrm>
      </xdr:grpSpPr>
      <xdr:sp macro="" textlink="">
        <xdr:nvSpPr>
          <xdr:cNvPr id="18" name="Oval 1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10191752" y="2539999"/>
            <a:ext cx="772582" cy="751417"/>
          </a:xfrm>
          <a:prstGeom prst="ellipse">
            <a:avLst/>
          </a:prstGeom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C" sz="4000">
                <a:latin typeface="Tw Cen MT Condensed Extra Bold" panose="020B0803020202020204" pitchFamily="34" charset="0"/>
              </a:rPr>
              <a:t>?</a:t>
            </a:r>
          </a:p>
        </xdr:txBody>
      </xdr:sp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10263029" y="2598857"/>
            <a:ext cx="638497" cy="621005"/>
          </a:xfrm>
          <a:prstGeom prst="ellipse">
            <a:avLst/>
          </a:prstGeom>
          <a:noFill/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EC" sz="4000">
              <a:latin typeface="Tw Cen MT Condensed Extra Bold" panose="020B0803020202020204" pitchFamily="34" charset="0"/>
            </a:endParaRPr>
          </a:p>
        </xdr:txBody>
      </xdr:sp>
    </xdr:grpSp>
    <xdr:clientData/>
  </xdr:twoCellAnchor>
  <xdr:oneCellAnchor>
    <xdr:from>
      <xdr:col>1</xdr:col>
      <xdr:colOff>184148</xdr:colOff>
      <xdr:row>2</xdr:row>
      <xdr:rowOff>35984</xdr:rowOff>
    </xdr:from>
    <xdr:ext cx="1096435" cy="450850"/>
    <xdr:sp macro="" textlink="">
      <xdr:nvSpPr>
        <xdr:cNvPr id="20" name="Rectangle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242481" y="353484"/>
          <a:ext cx="1096435" cy="450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5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Tw Cen MT Condensed Extra Bold" panose="020B0803020202020204" pitchFamily="34" charset="0"/>
            </a:rPr>
            <a:t>Ayuda</a:t>
          </a:r>
        </a:p>
      </xdr:txBody>
    </xdr:sp>
    <xdr:clientData/>
  </xdr:oneCellAnchor>
  <xdr:twoCellAnchor editAs="oneCell">
    <xdr:from>
      <xdr:col>11</xdr:col>
      <xdr:colOff>31751</xdr:colOff>
      <xdr:row>47</xdr:row>
      <xdr:rowOff>148166</xdr:rowOff>
    </xdr:from>
    <xdr:to>
      <xdr:col>11</xdr:col>
      <xdr:colOff>709083</xdr:colOff>
      <xdr:row>51</xdr:row>
      <xdr:rowOff>138364</xdr:rowOff>
    </xdr:to>
    <xdr:pic>
      <xdr:nvPicPr>
        <xdr:cNvPr id="21" name="Picture 28" descr="http://previews.123rf.com/images/sarahdesign/sarahdesign1403/sarahdesign140300737/26699012-button-home-symbol-sign-Stock-Vector.jp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41" t="5923" r="5646" b="11168"/>
        <a:stretch/>
      </xdr:blipFill>
      <xdr:spPr bwMode="auto">
        <a:xfrm>
          <a:off x="8710084" y="7609416"/>
          <a:ext cx="677332" cy="6251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1-NEPTUNO\GU1-ALVARA01$\Files\TPM\GE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Temp\tendenciamensualC.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DATA\espinl01\Files\Planilla\Infor%20Mens.%20Deterg\A&#241;o%202002\Gastos%20Secad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ina\Planning\Seguimientos\Junio\mensuexjunio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tendenciamensualC.N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DATA\espinl01\Files\Planilla\Infor%20Mens.%20Deterg\A&#241;o%202002\Gastos%20Secad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ROCIO%20REVISION%20LE00%20AC0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ettings\Desktop\Temp\tendenciamensualC.N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Supply%20Chain\Planificacion\Planes%20PCare\2003\PLANCOA1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TEMPLATES-COSTOS-05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Torrej31\FVCO3Q02\Std-compara%202Q-3Q-2002%20REV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Po&#237;tica%20Inventarios%20Delfi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ina\Planning\Rolling%20Forescast\Rolling%20Forecast%20Foods%20Julio%20%20200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COSTOS%20FOODS%20%20Mayo%20200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Supply%20Chain\Planificacion\Planes%20PCare\2003\80-20%20PC%20Dic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Documents%20and%20Settings\alex.rojas\Local%20Settings\Temporary%20Internet%20Files\OLK10\Documents%20and%20Settings\david.g.gomes\Local%20Settings\Temp\Loss%20Tree%20BM%202005v0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SS_Materiales%20Jabones-Barras%202.00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Supply%20Chain\MANUFACTURA\TPM\Pilar%20MANTENIMIENTO%20PLANEADO\4.%20Mantenimiento%20Correctivo%20(CM)\4.1%20REGISTROS%20DE%20BREAKDOWN\2012\Data\priscilo.sanchez\ESTADISTICA%20DE%20LUP%2020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Financiero\Costosgye\Template%2017\Template%2017-Proyectado\2004\IQ-2004\TEMPLATE%2017%20PROY%20POLVOS%20Y%20BARRAS%201Q-04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Capacity%20Deter%203Q-03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1-altar\Groups\Groups\F&amp;P%20Analysis\Supply%20Chain%20Acc\Template%2017\Template%2017%20Real%20a%20MARZO%202006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WINDOWS\TEMP\Control%20Producci&#243;n\BASE%20DE%20DATOS%20FABRIC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com-victor.vega\AppData\Local\Microsoft\Windows\Temporary%20Internet%20Files\Content.Outlook\6XPDTZBG\WINDOWS\TEMP\Control%20Producci&#243;n\BASE%20DE%20DATOS%20FABRICA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com-victor.vega\AppData\Local\Microsoft\Windows\Temporary%20Internet%20Files\Content.Outlook\6XPDTZBG\WINDOWS\TEMP\Control%20Producci&#243;n\Capacidad%20de%20F&#225;brica%20DISA%20Cra%205ta\COSTOS%202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WINDOWS\TEMP\Control%20Producci&#243;n\Capacidad%20de%20F&#225;brica%20DISA%20Cra%205ta\COSTOS%202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Supply%20Chain\Planificacion\Planes%20HCare\Planes%20Diarios%20HC\2004\Plan%20Polvos%20Julio-2004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Supply%20Chain\MANUFACTURA\TPM\Pilar%20MANTENIMIENTO%20PLANEADO\4.%20Mantenimiento%20Correctivo%20(CM)\4.1%20REGISTROS%20DE%20BREAKDOWN\2012\Data\priscilo.sanchez\Estadistica%20de%20LUP%202012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TEMPLATES-COSTOS-06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Nueva%20carpeta\Matriz%20Recurrencia%20VITALINE%206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Metas%20Q4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Plan%20Proyectado%20HC%204Q-2.003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Supply%20Chain\Planificacion\Planes%20HCare\Planes%20Mes%20HC\Plan%20HC%20III%20Q%202.004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GROUPS\Supply%20Chain\MANUFACTURA\TPM\Pilar%20CAPACITACI&#211;N%20&amp;%20ENTRENAMIENTO\2012\INDICADOR%20DE%20LUP\Estadistica%20de%20LUP%20201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Planning%20Dpt\Morris\PLAN0699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An&#225;lisis%20Decoupling15MAQ%20ULTIMO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uadre%20Diario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Groups\Base%20de%20Datos%20Produccion\Capacidad%20de%20F&#225;brica%20DISA%20Cra%205ta\Definitivo%20Dressings%20Plant%20Level%20Supply%20Chain%20Request%20Cra%205ta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Groups\Planeacion\BASE%20DE%20DATOS%20FABRICA%202004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Groups\Base%20de%20Datos%20Produccion\Capacidad%20de%20F&#225;brica%20DISA%20Cra%205ta\LuisFer\proyectos\Proyecto%20supply%20chain\CONTROL%20DE%20LA%20PRODUCCION%20PLANTA%20CEREALES\Base%20de%20datos%20Control%20Producci&#243;n%20F&#225;brica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Analista%20de%20Operaciones\Proyectos%20Analista%20Operaciones\Proyecto%20Est&#225;ndares%20F&#225;brica\ESTANDARES%20FASE%20I\BASE%20DE%20DATOS%20FABRICA%202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Groups\Base%20de%20Datos%20Produccion\Capacidad%20de%20F&#225;brica%20DISA%20Cra%205ta\COSTOS%2021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TEMPLATES-COSTOS-07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ABC%20BASE%202002%20A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3.6.13%20Inventory%20Valuation%20Report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Torrej31\FVCO3Q02\STANDARD%20FOODS%203Q%202002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ilever.sharepoint.com/teams/B2BAntartida/Unilever%20Document%20Library/Base%20de%20da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ivel servicio"/>
      <sheetName val="Error fcst"/>
      <sheetName val="Inventarios"/>
      <sheetName val="Valorinv"/>
      <sheetName val="Conf"/>
      <sheetName val="estadstock"/>
      <sheetName val="Status de criticos"/>
      <sheetName val="TENDENCIA"/>
      <sheetName val="Capacity"/>
      <sheetName val="Hoja2"/>
    </sheetNames>
    <sheetDataSet>
      <sheetData sheetId="0" refreshError="1">
        <row r="2">
          <cell r="O2" t="str">
            <v>Nov</v>
          </cell>
          <cell r="P2" t="str">
            <v>Dic</v>
          </cell>
          <cell r="Q2" t="str">
            <v>Ene/98</v>
          </cell>
          <cell r="R2" t="str">
            <v>Feb</v>
          </cell>
          <cell r="S2" t="str">
            <v>Mar</v>
          </cell>
          <cell r="T2" t="str">
            <v>Abr</v>
          </cell>
          <cell r="EE2" t="str">
            <v>NOV</v>
          </cell>
          <cell r="EF2" t="str">
            <v>DIC</v>
          </cell>
          <cell r="EG2" t="str">
            <v>ENE/98</v>
          </cell>
          <cell r="EH2" t="str">
            <v>FEB</v>
          </cell>
          <cell r="EI2" t="str">
            <v>MZO</v>
          </cell>
          <cell r="EJ2" t="str">
            <v>ABR</v>
          </cell>
        </row>
        <row r="3">
          <cell r="O3">
            <v>9.9410000000000007</v>
          </cell>
          <cell r="P3">
            <v>11.288</v>
          </cell>
          <cell r="Q3">
            <v>25.474</v>
          </cell>
          <cell r="R3">
            <v>71.712999999999994</v>
          </cell>
          <cell r="S3">
            <v>4.16</v>
          </cell>
          <cell r="T3">
            <v>133.6</v>
          </cell>
          <cell r="EE3">
            <v>1.2E-2</v>
          </cell>
          <cell r="EF3">
            <v>0.02</v>
          </cell>
          <cell r="EG3">
            <v>2.1000000000000001E-2</v>
          </cell>
          <cell r="EH3">
            <v>6.5000000000000002E-2</v>
          </cell>
          <cell r="EI3">
            <v>1.8000000000000002E-2</v>
          </cell>
          <cell r="EJ3">
            <v>0.123</v>
          </cell>
        </row>
        <row r="4">
          <cell r="O4">
            <v>0</v>
          </cell>
          <cell r="P4">
            <v>2.8879999999999999</v>
          </cell>
          <cell r="Q4">
            <v>0</v>
          </cell>
          <cell r="R4">
            <v>17.047999999999998</v>
          </cell>
          <cell r="S4">
            <v>5.7919999999999998</v>
          </cell>
          <cell r="T4">
            <v>7.0549999999999997</v>
          </cell>
        </row>
        <row r="5">
          <cell r="O5">
            <v>2.621</v>
          </cell>
          <cell r="P5">
            <v>0.39300000000000002</v>
          </cell>
          <cell r="Q5">
            <v>0.498</v>
          </cell>
          <cell r="R5">
            <v>8.24</v>
          </cell>
          <cell r="S5">
            <v>13.488</v>
          </cell>
          <cell r="T5">
            <v>10.199</v>
          </cell>
        </row>
        <row r="8">
          <cell r="EE8">
            <v>1.4E-2</v>
          </cell>
          <cell r="EF8">
            <v>2.8000000000000001E-2</v>
          </cell>
          <cell r="EG8">
            <v>2.4E-2</v>
          </cell>
          <cell r="EH8">
            <v>8.7000000000000008E-2</v>
          </cell>
          <cell r="EI8">
            <v>5.0000000000000001E-3</v>
          </cell>
          <cell r="EJ8">
            <v>0.18</v>
          </cell>
        </row>
        <row r="11">
          <cell r="EE11" t="str">
            <v>NOV</v>
          </cell>
          <cell r="EF11" t="str">
            <v>DIC</v>
          </cell>
          <cell r="EG11" t="str">
            <v>ENE/98</v>
          </cell>
          <cell r="EH11" t="str">
            <v>FEB</v>
          </cell>
          <cell r="EI11" t="str">
            <v>MZO</v>
          </cell>
          <cell r="EJ11" t="str">
            <v>ABR</v>
          </cell>
        </row>
        <row r="12">
          <cell r="C12">
            <v>0.81</v>
          </cell>
          <cell r="EE12">
            <v>0</v>
          </cell>
          <cell r="EF12">
            <v>1.2E-2</v>
          </cell>
          <cell r="EG12">
            <v>0</v>
          </cell>
          <cell r="EH12">
            <v>3.7000000000000005E-2</v>
          </cell>
          <cell r="EI12">
            <v>1.4999999999999999E-2</v>
          </cell>
          <cell r="EJ12">
            <v>0.02</v>
          </cell>
        </row>
        <row r="13">
          <cell r="C13">
            <v>0.8</v>
          </cell>
        </row>
        <row r="14">
          <cell r="C14">
            <v>0.76</v>
          </cell>
        </row>
        <row r="15">
          <cell r="C15">
            <v>0.75</v>
          </cell>
          <cell r="EE15" t="str">
            <v>NOV</v>
          </cell>
          <cell r="EF15" t="str">
            <v>DIC</v>
          </cell>
          <cell r="EG15" t="str">
            <v>ENE/98</v>
          </cell>
          <cell r="EH15" t="str">
            <v>FEB</v>
          </cell>
          <cell r="EI15" t="str">
            <v>MZO</v>
          </cell>
          <cell r="EJ15" t="str">
            <v>ABR</v>
          </cell>
        </row>
        <row r="16">
          <cell r="C16">
            <v>0.73</v>
          </cell>
          <cell r="EE16">
            <v>2.3E-2</v>
          </cell>
          <cell r="EF16">
            <v>5.0000000000000001E-3</v>
          </cell>
          <cell r="EG16">
            <v>3.0000000000000001E-3</v>
          </cell>
          <cell r="EH16">
            <v>1.6E-2</v>
          </cell>
          <cell r="EI16">
            <v>9.8000000000000004E-2</v>
          </cell>
          <cell r="EJ16">
            <v>5.3999999999999999E-2</v>
          </cell>
        </row>
        <row r="17">
          <cell r="C17">
            <v>0.64</v>
          </cell>
        </row>
      </sheetData>
      <sheetData sheetId="1" refreshError="1">
        <row r="9">
          <cell r="H9" t="str">
            <v>NOV</v>
          </cell>
          <cell r="I9">
            <v>0.30199999999999999</v>
          </cell>
        </row>
        <row r="10">
          <cell r="H10" t="str">
            <v>DIC</v>
          </cell>
          <cell r="I10">
            <v>0.27200000000000002</v>
          </cell>
        </row>
        <row r="11">
          <cell r="C11">
            <v>0.13</v>
          </cell>
          <cell r="E11" t="str">
            <v>NOV</v>
          </cell>
          <cell r="F11">
            <v>0.21199999999999999</v>
          </cell>
          <cell r="H11" t="str">
            <v>ENE 98</v>
          </cell>
          <cell r="I11">
            <v>0.188</v>
          </cell>
        </row>
        <row r="12">
          <cell r="C12">
            <v>0.27389999999999998</v>
          </cell>
          <cell r="E12" t="str">
            <v>DIC</v>
          </cell>
          <cell r="F12">
            <v>0.32079999999999997</v>
          </cell>
          <cell r="H12" t="str">
            <v>FEB</v>
          </cell>
          <cell r="I12">
            <v>0.41600000000000004</v>
          </cell>
        </row>
        <row r="13">
          <cell r="C13">
            <v>9.8100000000000007E-2</v>
          </cell>
          <cell r="E13" t="str">
            <v>ENE 98</v>
          </cell>
          <cell r="F13">
            <v>0.122</v>
          </cell>
          <cell r="H13" t="str">
            <v>MAR</v>
          </cell>
          <cell r="I13">
            <v>0.19900000000000001</v>
          </cell>
        </row>
        <row r="14">
          <cell r="C14">
            <v>0.315</v>
          </cell>
          <cell r="E14" t="str">
            <v>FEB</v>
          </cell>
          <cell r="F14">
            <v>9.4E-2</v>
          </cell>
          <cell r="H14" t="str">
            <v>ABR</v>
          </cell>
          <cell r="I14">
            <v>0.41699999999999998</v>
          </cell>
        </row>
        <row r="15">
          <cell r="C15">
            <v>0.187</v>
          </cell>
          <cell r="E15" t="str">
            <v>MAR</v>
          </cell>
          <cell r="F15">
            <v>9.8000000000000004E-2</v>
          </cell>
        </row>
        <row r="16">
          <cell r="C16">
            <v>0.18240000000000001</v>
          </cell>
          <cell r="E16" t="str">
            <v>ABR</v>
          </cell>
          <cell r="F16">
            <v>0.14300000000000002</v>
          </cell>
        </row>
        <row r="39">
          <cell r="B39" t="str">
            <v>NOV</v>
          </cell>
          <cell r="C39">
            <v>1.4690000000000001</v>
          </cell>
          <cell r="E39" t="str">
            <v>NOV</v>
          </cell>
          <cell r="F39">
            <v>0.13600000000000001</v>
          </cell>
          <cell r="H39" t="str">
            <v>NOV</v>
          </cell>
          <cell r="I39">
            <v>0.14699999999999999</v>
          </cell>
        </row>
        <row r="40">
          <cell r="B40" t="str">
            <v>DIC</v>
          </cell>
          <cell r="C40">
            <v>1.79</v>
          </cell>
          <cell r="E40" t="str">
            <v>DIC</v>
          </cell>
          <cell r="F40">
            <v>0.628</v>
          </cell>
          <cell r="H40" t="str">
            <v>DIC</v>
          </cell>
          <cell r="I40">
            <v>0.46600000000000003</v>
          </cell>
        </row>
        <row r="41">
          <cell r="B41" t="str">
            <v>ENE 98</v>
          </cell>
          <cell r="C41">
            <v>0.23100000000000001</v>
          </cell>
          <cell r="E41" t="str">
            <v>ENE 98</v>
          </cell>
          <cell r="F41">
            <v>0.34200000000000003</v>
          </cell>
          <cell r="H41" t="str">
            <v>ENE 98</v>
          </cell>
          <cell r="I41">
            <v>0.39200000000000002</v>
          </cell>
        </row>
        <row r="42">
          <cell r="B42" t="str">
            <v>FEB</v>
          </cell>
          <cell r="C42">
            <v>0.86899999999999999</v>
          </cell>
          <cell r="E42" t="str">
            <v>FEB</v>
          </cell>
          <cell r="F42">
            <v>0.255</v>
          </cell>
          <cell r="H42" t="str">
            <v>FEB</v>
          </cell>
          <cell r="I42">
            <v>0.51</v>
          </cell>
        </row>
        <row r="43">
          <cell r="B43" t="str">
            <v>MAR</v>
          </cell>
          <cell r="C43">
            <v>0.216</v>
          </cell>
          <cell r="E43" t="str">
            <v>MAR</v>
          </cell>
          <cell r="F43">
            <v>0.105</v>
          </cell>
          <cell r="H43" t="str">
            <v>MAR</v>
          </cell>
          <cell r="I43">
            <v>0.39900000000000002</v>
          </cell>
        </row>
        <row r="44">
          <cell r="B44" t="str">
            <v>ABR</v>
          </cell>
          <cell r="C44">
            <v>0.40900000000000003</v>
          </cell>
          <cell r="E44" t="str">
            <v>ABR</v>
          </cell>
          <cell r="F44">
            <v>0.60699999999999998</v>
          </cell>
          <cell r="H44" t="str">
            <v>ABR</v>
          </cell>
          <cell r="I44">
            <v>0.19800000000000001</v>
          </cell>
        </row>
      </sheetData>
      <sheetData sheetId="2" refreshError="1">
        <row r="10">
          <cell r="Q10">
            <v>1256</v>
          </cell>
        </row>
        <row r="11">
          <cell r="Q11">
            <v>1647</v>
          </cell>
        </row>
        <row r="12">
          <cell r="Q12">
            <v>1003</v>
          </cell>
        </row>
        <row r="13">
          <cell r="Q13">
            <v>1507</v>
          </cell>
        </row>
        <row r="14">
          <cell r="Q14">
            <v>1882</v>
          </cell>
        </row>
        <row r="15">
          <cell r="Q15">
            <v>1443</v>
          </cell>
        </row>
        <row r="16">
          <cell r="Q16">
            <v>1876.27</v>
          </cell>
        </row>
        <row r="26">
          <cell r="H26" t="str">
            <v xml:space="preserve"> Nov 1</v>
          </cell>
          <cell r="I26" t="str">
            <v xml:space="preserve"> Dic 1</v>
          </cell>
          <cell r="J26" t="str">
            <v>Ene 1/98</v>
          </cell>
          <cell r="K26" t="str">
            <v>Feb 1</v>
          </cell>
          <cell r="L26" t="str">
            <v>Mar 1</v>
          </cell>
          <cell r="M26" t="str">
            <v>Abr 1</v>
          </cell>
          <cell r="N26" t="str">
            <v>May 1</v>
          </cell>
        </row>
        <row r="27">
          <cell r="H27">
            <v>434</v>
          </cell>
          <cell r="I27">
            <v>516</v>
          </cell>
          <cell r="J27">
            <v>435</v>
          </cell>
          <cell r="K27">
            <v>790</v>
          </cell>
          <cell r="L27">
            <v>917</v>
          </cell>
          <cell r="M27">
            <v>519.32000000000005</v>
          </cell>
          <cell r="N27">
            <v>795</v>
          </cell>
        </row>
        <row r="28">
          <cell r="H28">
            <v>111</v>
          </cell>
          <cell r="I28">
            <v>140</v>
          </cell>
          <cell r="J28">
            <v>49</v>
          </cell>
          <cell r="K28">
            <v>18</v>
          </cell>
          <cell r="L28">
            <v>16</v>
          </cell>
          <cell r="M28">
            <v>37.83</v>
          </cell>
          <cell r="N28">
            <v>155</v>
          </cell>
        </row>
        <row r="29">
          <cell r="H29">
            <v>247</v>
          </cell>
          <cell r="I29">
            <v>14</v>
          </cell>
          <cell r="J29">
            <v>13</v>
          </cell>
          <cell r="K29">
            <v>21</v>
          </cell>
          <cell r="L29">
            <v>158</v>
          </cell>
          <cell r="M29">
            <v>153.19999999999999</v>
          </cell>
          <cell r="N29">
            <v>149</v>
          </cell>
        </row>
        <row r="33">
          <cell r="H33">
            <v>352</v>
          </cell>
          <cell r="I33">
            <v>736</v>
          </cell>
          <cell r="J33">
            <v>342</v>
          </cell>
          <cell r="K33">
            <v>425</v>
          </cell>
          <cell r="L33">
            <v>579</v>
          </cell>
          <cell r="M33">
            <v>597</v>
          </cell>
          <cell r="N33">
            <v>583</v>
          </cell>
        </row>
        <row r="34">
          <cell r="H34">
            <v>37</v>
          </cell>
          <cell r="I34">
            <v>46</v>
          </cell>
          <cell r="J34">
            <v>0</v>
          </cell>
          <cell r="K34">
            <v>125</v>
          </cell>
          <cell r="L34">
            <v>65</v>
          </cell>
          <cell r="M34">
            <v>12</v>
          </cell>
          <cell r="N34">
            <v>0</v>
          </cell>
        </row>
        <row r="38">
          <cell r="H38">
            <v>62</v>
          </cell>
          <cell r="I38">
            <v>160</v>
          </cell>
          <cell r="J38">
            <v>135</v>
          </cell>
          <cell r="K38">
            <v>117</v>
          </cell>
          <cell r="L38">
            <v>146</v>
          </cell>
          <cell r="M38">
            <v>116</v>
          </cell>
          <cell r="N38">
            <v>180</v>
          </cell>
        </row>
        <row r="39">
          <cell r="H39">
            <v>16</v>
          </cell>
          <cell r="I39">
            <v>35</v>
          </cell>
          <cell r="J39">
            <v>29</v>
          </cell>
          <cell r="K39">
            <v>10.46</v>
          </cell>
          <cell r="L39">
            <v>1</v>
          </cell>
          <cell r="M39">
            <v>8</v>
          </cell>
          <cell r="N39">
            <v>14</v>
          </cell>
        </row>
        <row r="43">
          <cell r="H43">
            <v>789</v>
          </cell>
          <cell r="I43">
            <v>670</v>
          </cell>
          <cell r="J43">
            <v>497</v>
          </cell>
          <cell r="K43">
            <v>829</v>
          </cell>
          <cell r="L43">
            <v>1091</v>
          </cell>
          <cell r="M43">
            <v>710</v>
          </cell>
          <cell r="N43">
            <v>1099</v>
          </cell>
        </row>
        <row r="44">
          <cell r="H44">
            <v>389</v>
          </cell>
          <cell r="I44">
            <v>782</v>
          </cell>
          <cell r="J44">
            <v>342</v>
          </cell>
          <cell r="K44">
            <v>550</v>
          </cell>
          <cell r="L44">
            <v>644</v>
          </cell>
          <cell r="M44">
            <v>609</v>
          </cell>
          <cell r="N44">
            <v>583</v>
          </cell>
        </row>
        <row r="45">
          <cell r="H45">
            <v>78</v>
          </cell>
          <cell r="I45">
            <v>195</v>
          </cell>
          <cell r="J45">
            <v>164</v>
          </cell>
          <cell r="K45">
            <v>128</v>
          </cell>
          <cell r="L45">
            <v>147</v>
          </cell>
          <cell r="M45">
            <v>124</v>
          </cell>
          <cell r="N45">
            <v>194</v>
          </cell>
        </row>
      </sheetData>
      <sheetData sheetId="3" refreshError="1">
        <row r="3">
          <cell r="K3">
            <v>2483</v>
          </cell>
          <cell r="L3">
            <v>2149</v>
          </cell>
          <cell r="M3">
            <v>1512.85</v>
          </cell>
          <cell r="N3">
            <v>2579</v>
          </cell>
          <cell r="O3">
            <v>3291.45</v>
          </cell>
          <cell r="P3">
            <v>2035.96</v>
          </cell>
          <cell r="Q3">
            <v>3243.8</v>
          </cell>
        </row>
        <row r="4">
          <cell r="K4">
            <v>907.43234861370001</v>
          </cell>
          <cell r="L4">
            <v>1764.2031322391999</v>
          </cell>
          <cell r="M4">
            <v>773.81288281080003</v>
          </cell>
          <cell r="N4">
            <v>1199.6300000000001</v>
          </cell>
          <cell r="O4">
            <v>1338.26</v>
          </cell>
          <cell r="P4">
            <v>1238.1500000000001</v>
          </cell>
          <cell r="Q4">
            <v>1283.2</v>
          </cell>
        </row>
        <row r="5">
          <cell r="K5">
            <v>450.83050397580001</v>
          </cell>
          <cell r="L5">
            <v>1040.8659714180001</v>
          </cell>
          <cell r="M5">
            <v>875.39497083360004</v>
          </cell>
          <cell r="N5">
            <v>639.15</v>
          </cell>
          <cell r="O5">
            <v>703</v>
          </cell>
          <cell r="P5">
            <v>585.5</v>
          </cell>
          <cell r="Q5">
            <v>1805.62</v>
          </cell>
        </row>
        <row r="7">
          <cell r="C7">
            <v>6730.0096659967785</v>
          </cell>
          <cell r="D7">
            <v>10154.847053865613</v>
          </cell>
          <cell r="E7">
            <v>10134.216744139198</v>
          </cell>
          <cell r="F7">
            <v>6423.4177188173717</v>
          </cell>
          <cell r="G7">
            <v>4112.1758421879777</v>
          </cell>
          <cell r="H7">
            <v>4977.4264810532804</v>
          </cell>
          <cell r="I7">
            <v>2968.2616918754575</v>
          </cell>
          <cell r="J7">
            <v>3755.7262903750934</v>
          </cell>
          <cell r="K7">
            <v>3841.2628525895002</v>
          </cell>
          <cell r="L7">
            <v>4954.0691036571998</v>
          </cell>
        </row>
      </sheetData>
      <sheetData sheetId="4" refreshError="1">
        <row r="4">
          <cell r="Z4">
            <v>0.625</v>
          </cell>
          <cell r="AA4">
            <v>0.95450000000000002</v>
          </cell>
          <cell r="AB4">
            <v>0.5</v>
          </cell>
          <cell r="AC4">
            <v>0.81820000000000004</v>
          </cell>
          <cell r="AD4">
            <v>0.83299999999999996</v>
          </cell>
          <cell r="AE4">
            <v>0.91669999999999996</v>
          </cell>
          <cell r="AF4">
            <v>1</v>
          </cell>
          <cell r="AG4">
            <v>0.75</v>
          </cell>
          <cell r="AH4">
            <v>0.92</v>
          </cell>
          <cell r="AI4">
            <v>1</v>
          </cell>
          <cell r="AJ4">
            <v>0.97299999999999998</v>
          </cell>
          <cell r="AK4">
            <v>0.95350000000000001</v>
          </cell>
          <cell r="AL4">
            <v>0.76190000000000002</v>
          </cell>
        </row>
        <row r="5">
          <cell r="Z5">
            <v>0.70830000000000004</v>
          </cell>
          <cell r="AA5">
            <v>0.95450000000000002</v>
          </cell>
          <cell r="AB5">
            <v>0.5</v>
          </cell>
          <cell r="AC5">
            <v>0.81820000000000004</v>
          </cell>
          <cell r="AD5">
            <v>0.83299999999999996</v>
          </cell>
          <cell r="AE5">
            <v>1</v>
          </cell>
          <cell r="AF5">
            <v>1</v>
          </cell>
          <cell r="AG5">
            <v>0.8</v>
          </cell>
          <cell r="AH5">
            <v>0.92</v>
          </cell>
          <cell r="AI5">
            <v>1</v>
          </cell>
          <cell r="AJ5">
            <v>0.97299999999999998</v>
          </cell>
          <cell r="AK5">
            <v>0.95350000000000001</v>
          </cell>
          <cell r="AL5">
            <v>0.8095</v>
          </cell>
        </row>
        <row r="8">
          <cell r="Y8" t="str">
            <v>Feb 1</v>
          </cell>
          <cell r="Z8" t="str">
            <v>Feb 2</v>
          </cell>
          <cell r="AA8" t="str">
            <v>Feb 3</v>
          </cell>
          <cell r="AB8" t="str">
            <v>Feb 4</v>
          </cell>
          <cell r="AC8" t="str">
            <v>Mar 1</v>
          </cell>
          <cell r="AD8" t="str">
            <v>Mar 2</v>
          </cell>
          <cell r="AE8" t="str">
            <v>Mar 3</v>
          </cell>
          <cell r="AF8" t="str">
            <v>Mar 4</v>
          </cell>
          <cell r="AG8" t="str">
            <v>Apr 1</v>
          </cell>
          <cell r="AH8" t="str">
            <v>May 1</v>
          </cell>
          <cell r="AI8" t="str">
            <v>Apr 3</v>
          </cell>
          <cell r="AJ8" t="str">
            <v>Apr 4</v>
          </cell>
          <cell r="AK8" t="str">
            <v>Apr 5</v>
          </cell>
        </row>
        <row r="10">
          <cell r="Y10">
            <v>0.70269999999999999</v>
          </cell>
          <cell r="Z10">
            <v>0.92589999999999995</v>
          </cell>
          <cell r="AA10">
            <v>1</v>
          </cell>
          <cell r="AB10">
            <v>1</v>
          </cell>
          <cell r="AC10">
            <v>0.92310000000000003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0.94440000000000002</v>
          </cell>
          <cell r="AJ10">
            <v>0.90480000000000005</v>
          </cell>
          <cell r="AK10">
            <v>0.9375</v>
          </cell>
        </row>
        <row r="11">
          <cell r="Y11">
            <v>0.75680000000000003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</v>
          </cell>
          <cell r="AI11">
            <v>0.94440000000000002</v>
          </cell>
          <cell r="AJ11">
            <v>0.90480000000000005</v>
          </cell>
          <cell r="AK11">
            <v>1</v>
          </cell>
        </row>
        <row r="15"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</row>
        <row r="16"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</row>
      </sheetData>
      <sheetData sheetId="5" refreshError="1">
        <row r="4">
          <cell r="C4">
            <v>0.44490000000000002</v>
          </cell>
          <cell r="E4" t="str">
            <v>Sobreventa</v>
          </cell>
          <cell r="F4">
            <v>1</v>
          </cell>
          <cell r="J4">
            <v>0.94689999999999996</v>
          </cell>
        </row>
        <row r="5">
          <cell r="C5">
            <v>0.55510000000000004</v>
          </cell>
          <cell r="J5">
            <v>5.3100000000000001E-2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NCIA"/>
    </sheetNames>
    <sheetDataSet>
      <sheetData sheetId="0" refreshError="1">
        <row r="5">
          <cell r="A5" t="str">
            <v>EN</v>
          </cell>
          <cell r="D5">
            <v>0.89046583038024607</v>
          </cell>
          <cell r="E5">
            <v>0.89</v>
          </cell>
        </row>
        <row r="6">
          <cell r="A6" t="str">
            <v>FEB.</v>
          </cell>
          <cell r="D6">
            <v>0.84</v>
          </cell>
          <cell r="E6">
            <v>0.92</v>
          </cell>
        </row>
        <row r="7">
          <cell r="A7" t="str">
            <v>MARZ</v>
          </cell>
          <cell r="D7">
            <v>0.85</v>
          </cell>
          <cell r="E7">
            <v>0.92</v>
          </cell>
        </row>
        <row r="8">
          <cell r="A8" t="str">
            <v>ABR.</v>
          </cell>
          <cell r="D8">
            <v>0.86</v>
          </cell>
          <cell r="E8">
            <v>0.93</v>
          </cell>
        </row>
        <row r="9">
          <cell r="A9" t="str">
            <v>MAYO</v>
          </cell>
          <cell r="D9">
            <v>0.93</v>
          </cell>
          <cell r="E9">
            <v>0.9</v>
          </cell>
        </row>
        <row r="10">
          <cell r="A10" t="str">
            <v>JUNIO</v>
          </cell>
          <cell r="D10">
            <v>0.88</v>
          </cell>
          <cell r="E10">
            <v>0.92</v>
          </cell>
        </row>
        <row r="11">
          <cell r="A11" t="str">
            <v>JULIO</v>
          </cell>
          <cell r="D11">
            <v>0.85</v>
          </cell>
          <cell r="E11">
            <v>0.9</v>
          </cell>
        </row>
        <row r="12">
          <cell r="A12" t="str">
            <v>AGTO</v>
          </cell>
          <cell r="D12">
            <v>0.87</v>
          </cell>
          <cell r="E12">
            <v>0.89</v>
          </cell>
        </row>
        <row r="13">
          <cell r="A13" t="str">
            <v>SEPT.</v>
          </cell>
          <cell r="D13">
            <v>0.84</v>
          </cell>
          <cell r="E13">
            <v>0.9</v>
          </cell>
        </row>
        <row r="14">
          <cell r="A14" t="str">
            <v>OCT.</v>
          </cell>
          <cell r="D14">
            <v>0.8407</v>
          </cell>
          <cell r="E14">
            <v>0.85929999999999995</v>
          </cell>
        </row>
        <row r="15">
          <cell r="A15" t="str">
            <v>NOV.</v>
          </cell>
          <cell r="D15">
            <v>0.87</v>
          </cell>
          <cell r="E15">
            <v>0.89</v>
          </cell>
        </row>
        <row r="16">
          <cell r="A16" t="str">
            <v>DIC.</v>
          </cell>
          <cell r="D16">
            <v>0.88590000000000002</v>
          </cell>
          <cell r="E16">
            <v>0.90059999999999996</v>
          </cell>
        </row>
        <row r="17">
          <cell r="A17" t="str">
            <v>**ANUAL PAMCO</v>
          </cell>
          <cell r="D17">
            <v>0.85860000000000003</v>
          </cell>
          <cell r="E17">
            <v>0.90359999999999996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a y Unif"/>
      <sheetName val="Mant.Deprec."/>
      <sheetName val="Total (2)"/>
    </sheetNames>
    <sheetDataSet>
      <sheetData sheetId="0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a"/>
      <sheetName val="Plan 3 meses"/>
      <sheetName val="Inv. Gye"/>
      <sheetName val="Inv. Quito"/>
      <sheetName val="BPCS"/>
      <sheetName val="Ventas"/>
      <sheetName val="ABC"/>
    </sheetNames>
    <sheetDataSet>
      <sheetData sheetId="0" refreshError="1">
        <row r="8">
          <cell r="A8" t="str">
            <v>29001</v>
          </cell>
          <cell r="B8" t="str">
            <v>DORINA TARR.   12 X 1 KG  NUEVA</v>
          </cell>
          <cell r="C8" t="str">
            <v>C</v>
          </cell>
          <cell r="D8">
            <v>135</v>
          </cell>
          <cell r="E8">
            <v>0</v>
          </cell>
          <cell r="F8">
            <v>1.62</v>
          </cell>
          <cell r="G8">
            <v>0</v>
          </cell>
          <cell r="H8">
            <v>0</v>
          </cell>
          <cell r="I8">
            <v>135</v>
          </cell>
          <cell r="J8">
            <v>1.62</v>
          </cell>
          <cell r="K8">
            <v>2358.75</v>
          </cell>
          <cell r="L8">
            <v>28305</v>
          </cell>
          <cell r="M8">
            <v>28.305</v>
          </cell>
          <cell r="N8">
            <v>1.6025437201907791</v>
          </cell>
          <cell r="O8">
            <v>3711</v>
          </cell>
          <cell r="P8">
            <v>44532</v>
          </cell>
          <cell r="Q8">
            <v>44.531999999999996</v>
          </cell>
          <cell r="R8">
            <v>787</v>
          </cell>
          <cell r="S8">
            <v>9.4440000000000008</v>
          </cell>
          <cell r="T8">
            <v>1.3346051934287229</v>
          </cell>
          <cell r="U8">
            <v>1487.25</v>
          </cell>
          <cell r="V8">
            <v>17847</v>
          </cell>
          <cell r="W8">
            <v>17.847000000000001</v>
          </cell>
          <cell r="X8">
            <v>700</v>
          </cell>
          <cell r="Y8">
            <v>1137</v>
          </cell>
          <cell r="Z8">
            <v>3711</v>
          </cell>
          <cell r="AA8">
            <v>3011</v>
          </cell>
          <cell r="AB8">
            <v>2232</v>
          </cell>
          <cell r="AC8">
            <v>2932</v>
          </cell>
          <cell r="AD8">
            <v>12</v>
          </cell>
          <cell r="AE8">
            <v>1</v>
          </cell>
          <cell r="AF8">
            <v>12</v>
          </cell>
        </row>
        <row r="9">
          <cell r="A9" t="str">
            <v>29002</v>
          </cell>
          <cell r="B9" t="str">
            <v>DORINA TARR. 24 X 500 GR NUEVA</v>
          </cell>
          <cell r="C9" t="str">
            <v>C</v>
          </cell>
          <cell r="D9">
            <v>113</v>
          </cell>
          <cell r="E9">
            <v>0</v>
          </cell>
          <cell r="F9">
            <v>1.3560000000000001</v>
          </cell>
          <cell r="G9">
            <v>0</v>
          </cell>
          <cell r="H9">
            <v>0</v>
          </cell>
          <cell r="I9">
            <v>113</v>
          </cell>
          <cell r="J9">
            <v>1.3560000000000001</v>
          </cell>
          <cell r="K9">
            <v>3506.25</v>
          </cell>
          <cell r="L9">
            <v>84150</v>
          </cell>
          <cell r="M9">
            <v>42.075000000000003</v>
          </cell>
          <cell r="N9">
            <v>0.90238859180035647</v>
          </cell>
          <cell r="O9">
            <v>5767</v>
          </cell>
          <cell r="P9">
            <v>138408</v>
          </cell>
          <cell r="Q9">
            <v>69.203999999999994</v>
          </cell>
          <cell r="R9">
            <v>1346</v>
          </cell>
          <cell r="S9">
            <v>16.152000000000001</v>
          </cell>
          <cell r="T9">
            <v>1.5355436720142603</v>
          </cell>
          <cell r="U9">
            <v>2373.75</v>
          </cell>
          <cell r="V9">
            <v>56970</v>
          </cell>
          <cell r="W9">
            <v>28.484999999999999</v>
          </cell>
          <cell r="X9">
            <v>1027</v>
          </cell>
          <cell r="Y9">
            <v>1859.5</v>
          </cell>
          <cell r="Z9">
            <v>5767</v>
          </cell>
          <cell r="AA9">
            <v>4740</v>
          </cell>
          <cell r="AB9">
            <v>3407</v>
          </cell>
          <cell r="AC9">
            <v>4434</v>
          </cell>
          <cell r="AD9">
            <v>24</v>
          </cell>
          <cell r="AE9">
            <v>0.5</v>
          </cell>
          <cell r="AF9">
            <v>12</v>
          </cell>
        </row>
        <row r="10">
          <cell r="A10" t="str">
            <v>29003</v>
          </cell>
          <cell r="B10" t="str">
            <v>DORINA TARR. 36 X 250 GR NUEVA</v>
          </cell>
          <cell r="C10" t="str">
            <v>C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2180</v>
          </cell>
          <cell r="L10">
            <v>78480</v>
          </cell>
          <cell r="M10">
            <v>19.62</v>
          </cell>
          <cell r="N10">
            <v>0</v>
          </cell>
          <cell r="O10">
            <v>3417</v>
          </cell>
          <cell r="P10">
            <v>123012</v>
          </cell>
          <cell r="Q10">
            <v>30.753</v>
          </cell>
          <cell r="R10">
            <v>428</v>
          </cell>
          <cell r="S10">
            <v>3.8519999999999999</v>
          </cell>
          <cell r="T10">
            <v>0.78532110091743124</v>
          </cell>
          <cell r="U10">
            <v>1237</v>
          </cell>
          <cell r="V10">
            <v>44532</v>
          </cell>
          <cell r="W10">
            <v>11.132999999999999</v>
          </cell>
          <cell r="X10">
            <v>809</v>
          </cell>
          <cell r="Y10">
            <v>832.5</v>
          </cell>
          <cell r="Z10">
            <v>3417</v>
          </cell>
          <cell r="AA10">
            <v>2608</v>
          </cell>
          <cell r="AB10">
            <v>2185</v>
          </cell>
          <cell r="AC10">
            <v>2994</v>
          </cell>
          <cell r="AD10">
            <v>36</v>
          </cell>
          <cell r="AE10">
            <v>0.25</v>
          </cell>
          <cell r="AF10">
            <v>9</v>
          </cell>
        </row>
        <row r="11">
          <cell r="B11" t="str">
            <v>****Subtotal (Tons):</v>
          </cell>
          <cell r="D11">
            <v>2.976</v>
          </cell>
          <cell r="E11">
            <v>0</v>
          </cell>
          <cell r="F11">
            <v>2.976</v>
          </cell>
          <cell r="H11">
            <v>0</v>
          </cell>
          <cell r="J11">
            <v>2.976</v>
          </cell>
          <cell r="M11">
            <v>90</v>
          </cell>
          <cell r="N11">
            <v>0.92586666666666673</v>
          </cell>
          <cell r="Q11">
            <v>144.489</v>
          </cell>
          <cell r="S11">
            <v>29.448000000000004</v>
          </cell>
          <cell r="T11">
            <v>1.3088000000000002</v>
          </cell>
          <cell r="W11">
            <v>57.465000000000003</v>
          </cell>
          <cell r="X11">
            <v>28.004999999999999</v>
          </cell>
          <cell r="Y11">
            <v>43.450499999999998</v>
          </cell>
        </row>
        <row r="13">
          <cell r="A13" t="str">
            <v>29004</v>
          </cell>
          <cell r="B13" t="str">
            <v>BONELLA 12 X 1 KG   NUEVA</v>
          </cell>
          <cell r="C13" t="str">
            <v>C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960</v>
          </cell>
          <cell r="Y13">
            <v>480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12</v>
          </cell>
          <cell r="AE13">
            <v>1</v>
          </cell>
          <cell r="AF13">
            <v>12</v>
          </cell>
        </row>
        <row r="14">
          <cell r="A14" t="str">
            <v>29005</v>
          </cell>
          <cell r="B14" t="str">
            <v>BONELLA 24 X 500 GR NUEVA</v>
          </cell>
          <cell r="C14" t="str">
            <v>C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3120</v>
          </cell>
          <cell r="Y14">
            <v>1560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24</v>
          </cell>
          <cell r="AE14">
            <v>0.5</v>
          </cell>
          <cell r="AF14">
            <v>12</v>
          </cell>
        </row>
        <row r="15">
          <cell r="A15" t="str">
            <v>29006</v>
          </cell>
          <cell r="B15" t="str">
            <v>BONELLA 36 X 250 GR  NUEVA</v>
          </cell>
          <cell r="C15" t="str">
            <v>C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2560</v>
          </cell>
          <cell r="Y15">
            <v>1280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36</v>
          </cell>
          <cell r="AE15">
            <v>0.25</v>
          </cell>
          <cell r="AF15">
            <v>9</v>
          </cell>
          <cell r="AN15" t="str">
            <v>6</v>
          </cell>
        </row>
        <row r="16">
          <cell r="A16" t="str">
            <v>29007</v>
          </cell>
          <cell r="B16" t="str">
            <v>BONELLA SACHETS 120 X 50 GR</v>
          </cell>
          <cell r="C16" t="str">
            <v>C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1200</v>
          </cell>
          <cell r="Y16">
            <v>600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120</v>
          </cell>
          <cell r="AE16">
            <v>0.05</v>
          </cell>
          <cell r="AF16">
            <v>6</v>
          </cell>
        </row>
        <row r="17">
          <cell r="A17" t="str">
            <v>20219</v>
          </cell>
          <cell r="B17" t="str">
            <v xml:space="preserve">BONELLA Vital 12 X 1 KG </v>
          </cell>
          <cell r="C17" t="str">
            <v>C</v>
          </cell>
          <cell r="D17">
            <v>2952</v>
          </cell>
          <cell r="E17">
            <v>0</v>
          </cell>
          <cell r="F17">
            <v>35.423999999999999</v>
          </cell>
          <cell r="G17">
            <v>0</v>
          </cell>
          <cell r="H17">
            <v>0</v>
          </cell>
          <cell r="I17">
            <v>2952</v>
          </cell>
          <cell r="J17">
            <v>35.423999999999999</v>
          </cell>
          <cell r="K17">
            <v>8083.333333333333</v>
          </cell>
          <cell r="L17">
            <v>97000</v>
          </cell>
          <cell r="M17">
            <v>97</v>
          </cell>
          <cell r="N17">
            <v>10.225484536082474</v>
          </cell>
          <cell r="O17">
            <v>2621</v>
          </cell>
          <cell r="P17">
            <v>31452</v>
          </cell>
          <cell r="Q17">
            <v>31.452000000000002</v>
          </cell>
          <cell r="R17">
            <v>2621</v>
          </cell>
          <cell r="S17">
            <v>31.452000000000002</v>
          </cell>
          <cell r="T17">
            <v>1.2969896907216496</v>
          </cell>
          <cell r="U17">
            <v>-2510.333333333333</v>
          </cell>
          <cell r="V17">
            <v>-30123.999999999996</v>
          </cell>
          <cell r="W17">
            <v>-30.123999999999995</v>
          </cell>
          <cell r="X17">
            <v>960</v>
          </cell>
          <cell r="Y17">
            <v>3101</v>
          </cell>
          <cell r="Z17">
            <v>8713</v>
          </cell>
          <cell r="AA17">
            <v>7753</v>
          </cell>
          <cell r="AB17">
            <v>5158</v>
          </cell>
          <cell r="AC17">
            <v>6118</v>
          </cell>
          <cell r="AD17">
            <v>12</v>
          </cell>
          <cell r="AE17">
            <v>1</v>
          </cell>
          <cell r="AF17">
            <v>12</v>
          </cell>
        </row>
        <row r="18">
          <cell r="A18" t="str">
            <v>20274</v>
          </cell>
          <cell r="B18" t="str">
            <v xml:space="preserve">BONELLA Vital 24 X 500 GR </v>
          </cell>
          <cell r="C18" t="str">
            <v>C</v>
          </cell>
          <cell r="D18">
            <v>10776</v>
          </cell>
          <cell r="E18">
            <v>0</v>
          </cell>
          <cell r="F18">
            <v>129.31200000000001</v>
          </cell>
          <cell r="G18">
            <v>0</v>
          </cell>
          <cell r="H18">
            <v>0</v>
          </cell>
          <cell r="I18">
            <v>10776</v>
          </cell>
          <cell r="J18">
            <v>129.31200000000001</v>
          </cell>
          <cell r="K18">
            <v>21008.333333333332</v>
          </cell>
          <cell r="L18">
            <v>504200</v>
          </cell>
          <cell r="M18">
            <v>252.1</v>
          </cell>
          <cell r="N18">
            <v>14.362300674335581</v>
          </cell>
          <cell r="O18">
            <v>6968</v>
          </cell>
          <cell r="P18">
            <v>167232</v>
          </cell>
          <cell r="Q18">
            <v>83.616</v>
          </cell>
          <cell r="R18">
            <v>6968</v>
          </cell>
          <cell r="S18">
            <v>83.616</v>
          </cell>
          <cell r="T18">
            <v>1.3267116223720747</v>
          </cell>
          <cell r="U18">
            <v>-3264.3333333333321</v>
          </cell>
          <cell r="V18">
            <v>-78343.999999999971</v>
          </cell>
          <cell r="W18">
            <v>-39.171999999999983</v>
          </cell>
          <cell r="X18">
            <v>3120</v>
          </cell>
          <cell r="Y18">
            <v>8528</v>
          </cell>
          <cell r="Z18">
            <v>20321</v>
          </cell>
          <cell r="AA18">
            <v>17201</v>
          </cell>
          <cell r="AB18">
            <v>10303</v>
          </cell>
          <cell r="AC18">
            <v>13423</v>
          </cell>
          <cell r="AD18">
            <v>24</v>
          </cell>
          <cell r="AE18">
            <v>0.5</v>
          </cell>
          <cell r="AF18">
            <v>12</v>
          </cell>
        </row>
        <row r="19">
          <cell r="A19" t="str">
            <v>20275</v>
          </cell>
          <cell r="B19" t="str">
            <v xml:space="preserve">BONELLA Vital 36 X 250 GR </v>
          </cell>
          <cell r="C19" t="str">
            <v>C</v>
          </cell>
          <cell r="D19">
            <v>3490</v>
          </cell>
          <cell r="E19">
            <v>0</v>
          </cell>
          <cell r="F19">
            <v>31.41</v>
          </cell>
          <cell r="G19">
            <v>0</v>
          </cell>
          <cell r="H19">
            <v>0</v>
          </cell>
          <cell r="I19">
            <v>3490</v>
          </cell>
          <cell r="J19">
            <v>31.41</v>
          </cell>
          <cell r="K19">
            <v>20244.444444444445</v>
          </cell>
          <cell r="L19">
            <v>728800</v>
          </cell>
          <cell r="M19">
            <v>182.2</v>
          </cell>
          <cell r="N19">
            <v>4.8270032930845224</v>
          </cell>
          <cell r="O19">
            <v>7253</v>
          </cell>
          <cell r="P19">
            <v>261108</v>
          </cell>
          <cell r="Q19">
            <v>65.277000000000001</v>
          </cell>
          <cell r="R19">
            <v>7253</v>
          </cell>
          <cell r="S19">
            <v>65.277000000000001</v>
          </cell>
          <cell r="T19">
            <v>1.4330845225027442</v>
          </cell>
          <cell r="U19">
            <v>-9501.4444444444453</v>
          </cell>
          <cell r="V19">
            <v>-342052</v>
          </cell>
          <cell r="W19">
            <v>-85.513000000000005</v>
          </cell>
          <cell r="X19">
            <v>2560</v>
          </cell>
          <cell r="Y19">
            <v>8533</v>
          </cell>
          <cell r="Z19">
            <v>26568</v>
          </cell>
          <cell r="AA19">
            <v>24008</v>
          </cell>
          <cell r="AB19">
            <v>16827</v>
          </cell>
          <cell r="AC19">
            <v>19387</v>
          </cell>
          <cell r="AD19">
            <v>36</v>
          </cell>
          <cell r="AE19">
            <v>0.25</v>
          </cell>
          <cell r="AF19">
            <v>9</v>
          </cell>
        </row>
        <row r="20">
          <cell r="A20" t="str">
            <v>20276</v>
          </cell>
          <cell r="B20" t="str">
            <v xml:space="preserve">BONELLA Vital SACHETS 120x50 GR </v>
          </cell>
          <cell r="C20" t="str">
            <v>C</v>
          </cell>
          <cell r="D20">
            <v>1895</v>
          </cell>
          <cell r="E20">
            <v>0</v>
          </cell>
          <cell r="F20">
            <v>11.37</v>
          </cell>
          <cell r="G20">
            <v>0</v>
          </cell>
          <cell r="H20">
            <v>0</v>
          </cell>
          <cell r="I20">
            <v>1895</v>
          </cell>
          <cell r="J20">
            <v>11.37</v>
          </cell>
          <cell r="K20">
            <v>13950</v>
          </cell>
          <cell r="L20">
            <v>1674000</v>
          </cell>
          <cell r="M20">
            <v>83.7</v>
          </cell>
          <cell r="N20">
            <v>3.8035842293906814</v>
          </cell>
          <cell r="O20">
            <v>2700</v>
          </cell>
          <cell r="P20">
            <v>324000</v>
          </cell>
          <cell r="Q20">
            <v>16.2</v>
          </cell>
          <cell r="R20">
            <v>2700</v>
          </cell>
          <cell r="S20">
            <v>16.2</v>
          </cell>
          <cell r="T20">
            <v>0.77419354838709675</v>
          </cell>
          <cell r="U20">
            <v>-9355</v>
          </cell>
          <cell r="V20">
            <v>-1122600</v>
          </cell>
          <cell r="W20">
            <v>-56.13</v>
          </cell>
          <cell r="X20">
            <v>1200</v>
          </cell>
          <cell r="Y20">
            <v>3300</v>
          </cell>
          <cell r="Z20">
            <v>15955</v>
          </cell>
          <cell r="AA20">
            <v>14755</v>
          </cell>
          <cell r="AB20">
            <v>12082</v>
          </cell>
          <cell r="AC20">
            <v>13282</v>
          </cell>
          <cell r="AD20">
            <v>120</v>
          </cell>
          <cell r="AE20">
            <v>0.05</v>
          </cell>
          <cell r="AF20">
            <v>6</v>
          </cell>
        </row>
        <row r="21">
          <cell r="B21" t="str">
            <v>****Subtotal (Tons):</v>
          </cell>
          <cell r="D21">
            <v>207.51599999999999</v>
          </cell>
          <cell r="E21">
            <v>0</v>
          </cell>
          <cell r="F21">
            <v>207.51600000000002</v>
          </cell>
          <cell r="H21">
            <v>0</v>
          </cell>
          <cell r="J21">
            <v>207.51600000000002</v>
          </cell>
          <cell r="M21">
            <v>615</v>
          </cell>
          <cell r="N21">
            <v>9.4478829268292692</v>
          </cell>
          <cell r="Q21">
            <v>196.54499999999999</v>
          </cell>
          <cell r="S21">
            <v>196.54499999999999</v>
          </cell>
          <cell r="T21">
            <v>1.2783414634146342</v>
          </cell>
          <cell r="W21">
            <v>-210.93899999999999</v>
          </cell>
          <cell r="X21">
            <v>158.4</v>
          </cell>
          <cell r="Y21">
            <v>275.745</v>
          </cell>
        </row>
        <row r="23">
          <cell r="B23" t="str">
            <v>TOTAL SPREADS &amp; COOKING PRODUCTS</v>
          </cell>
          <cell r="D23">
            <v>210.49199999999999</v>
          </cell>
          <cell r="E23">
            <v>0</v>
          </cell>
          <cell r="F23">
            <v>210.49200000000002</v>
          </cell>
          <cell r="H23">
            <v>0</v>
          </cell>
          <cell r="J23">
            <v>210.49200000000002</v>
          </cell>
          <cell r="M23">
            <v>705</v>
          </cell>
          <cell r="N23">
            <v>8.3599659574468088</v>
          </cell>
          <cell r="Q23">
            <v>341.03399999999999</v>
          </cell>
          <cell r="S23">
            <v>225.99299999999999</v>
          </cell>
          <cell r="T23">
            <v>1.2822297872340425</v>
          </cell>
          <cell r="W23">
            <v>-153.47399999999999</v>
          </cell>
          <cell r="X23">
            <v>186.405</v>
          </cell>
          <cell r="Y23">
            <v>319.19549999999998</v>
          </cell>
        </row>
        <row r="25">
          <cell r="A25" t="str">
            <v>29008</v>
          </cell>
          <cell r="B25" t="str">
            <v>MARVA x 55 KG</v>
          </cell>
          <cell r="C25" t="str">
            <v>C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363</v>
          </cell>
          <cell r="S25">
            <v>19.965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458</v>
          </cell>
          <cell r="Y25">
            <v>592</v>
          </cell>
          <cell r="Z25">
            <v>458</v>
          </cell>
          <cell r="AA25">
            <v>363</v>
          </cell>
          <cell r="AB25">
            <v>4</v>
          </cell>
          <cell r="AC25">
            <v>458</v>
          </cell>
          <cell r="AD25">
            <v>1</v>
          </cell>
          <cell r="AE25">
            <v>55</v>
          </cell>
          <cell r="AF25">
            <v>55</v>
          </cell>
        </row>
        <row r="26">
          <cell r="A26" t="str">
            <v>29009</v>
          </cell>
          <cell r="B26" t="str">
            <v>MARVA x 15 KG</v>
          </cell>
          <cell r="C26" t="str">
            <v>C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327</v>
          </cell>
          <cell r="S26">
            <v>4.9050000000000002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718</v>
          </cell>
          <cell r="Y26">
            <v>686</v>
          </cell>
          <cell r="Z26">
            <v>718</v>
          </cell>
          <cell r="AA26">
            <v>327</v>
          </cell>
          <cell r="AB26">
            <v>4</v>
          </cell>
          <cell r="AC26">
            <v>718</v>
          </cell>
          <cell r="AD26">
            <v>1</v>
          </cell>
          <cell r="AE26">
            <v>15</v>
          </cell>
          <cell r="AF26">
            <v>15</v>
          </cell>
        </row>
        <row r="27">
          <cell r="B27" t="str">
            <v>****Subtotal (Tons):</v>
          </cell>
          <cell r="D27">
            <v>0</v>
          </cell>
          <cell r="E27">
            <v>0</v>
          </cell>
          <cell r="F27">
            <v>0</v>
          </cell>
          <cell r="H27">
            <v>0</v>
          </cell>
          <cell r="J27">
            <v>0</v>
          </cell>
          <cell r="M27">
            <v>0</v>
          </cell>
          <cell r="N27">
            <v>0</v>
          </cell>
          <cell r="Q27">
            <v>0</v>
          </cell>
          <cell r="S27">
            <v>24.87</v>
          </cell>
          <cell r="T27">
            <v>0</v>
          </cell>
          <cell r="W27">
            <v>0</v>
          </cell>
          <cell r="X27">
            <v>35.96</v>
          </cell>
          <cell r="Y27">
            <v>42.85</v>
          </cell>
        </row>
        <row r="29">
          <cell r="A29" t="str">
            <v>29010</v>
          </cell>
          <cell r="B29" t="str">
            <v>HOJALDRINA COSTA BL.   20 KG</v>
          </cell>
          <cell r="C29" t="str">
            <v>C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466</v>
          </cell>
          <cell r="P29">
            <v>466</v>
          </cell>
          <cell r="Q29">
            <v>9.32</v>
          </cell>
          <cell r="R29">
            <v>340</v>
          </cell>
          <cell r="S29">
            <v>6.8</v>
          </cell>
          <cell r="T29">
            <v>0</v>
          </cell>
          <cell r="U29">
            <v>466</v>
          </cell>
          <cell r="V29">
            <v>466</v>
          </cell>
          <cell r="W29">
            <v>9.32</v>
          </cell>
          <cell r="X29">
            <v>466</v>
          </cell>
          <cell r="Y29">
            <v>573</v>
          </cell>
          <cell r="Z29">
            <v>466</v>
          </cell>
          <cell r="AA29">
            <v>340</v>
          </cell>
          <cell r="AB29">
            <v>4</v>
          </cell>
          <cell r="AC29">
            <v>466</v>
          </cell>
          <cell r="AD29">
            <v>1</v>
          </cell>
          <cell r="AE29">
            <v>20</v>
          </cell>
          <cell r="AF29">
            <v>20</v>
          </cell>
        </row>
        <row r="30">
          <cell r="A30" t="str">
            <v>29011</v>
          </cell>
          <cell r="B30" t="str">
            <v>HOJALDRINA SIERRA BL 20 KG</v>
          </cell>
          <cell r="C30" t="str">
            <v>C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271</v>
          </cell>
          <cell r="P30">
            <v>271</v>
          </cell>
          <cell r="Q30">
            <v>5.42</v>
          </cell>
          <cell r="R30">
            <v>215</v>
          </cell>
          <cell r="S30">
            <v>4.3</v>
          </cell>
          <cell r="T30">
            <v>0</v>
          </cell>
          <cell r="U30">
            <v>271</v>
          </cell>
          <cell r="V30">
            <v>271</v>
          </cell>
          <cell r="W30">
            <v>5.42</v>
          </cell>
          <cell r="X30">
            <v>271</v>
          </cell>
          <cell r="Y30">
            <v>350.5</v>
          </cell>
          <cell r="Z30">
            <v>271</v>
          </cell>
          <cell r="AA30">
            <v>215</v>
          </cell>
          <cell r="AB30">
            <v>3</v>
          </cell>
          <cell r="AC30">
            <v>271</v>
          </cell>
          <cell r="AD30">
            <v>1</v>
          </cell>
          <cell r="AE30">
            <v>20</v>
          </cell>
          <cell r="AF30">
            <v>20</v>
          </cell>
        </row>
        <row r="31">
          <cell r="B31" t="str">
            <v>****Subtotal (Tons):</v>
          </cell>
          <cell r="D31">
            <v>0</v>
          </cell>
          <cell r="E31">
            <v>0</v>
          </cell>
          <cell r="F31">
            <v>0</v>
          </cell>
          <cell r="H31">
            <v>0</v>
          </cell>
          <cell r="J31">
            <v>0</v>
          </cell>
          <cell r="M31">
            <v>0</v>
          </cell>
          <cell r="N31">
            <v>0</v>
          </cell>
          <cell r="Q31">
            <v>14.74</v>
          </cell>
          <cell r="S31">
            <v>11.1</v>
          </cell>
          <cell r="T31">
            <v>0</v>
          </cell>
          <cell r="W31">
            <v>14.74</v>
          </cell>
          <cell r="X31">
            <v>14.74</v>
          </cell>
          <cell r="Y31">
            <v>18.47</v>
          </cell>
        </row>
        <row r="33">
          <cell r="B33" t="str">
            <v>*** TOTAL BAKERY    Sub-Category</v>
          </cell>
          <cell r="D33">
            <v>0</v>
          </cell>
          <cell r="E33">
            <v>0</v>
          </cell>
          <cell r="F33">
            <v>0</v>
          </cell>
          <cell r="H33">
            <v>0</v>
          </cell>
          <cell r="J33">
            <v>0</v>
          </cell>
          <cell r="M33">
            <v>0</v>
          </cell>
          <cell r="N33">
            <v>0</v>
          </cell>
          <cell r="Q33">
            <v>14.74</v>
          </cell>
          <cell r="S33">
            <v>35.97</v>
          </cell>
          <cell r="T33">
            <v>0</v>
          </cell>
          <cell r="W33">
            <v>14.74</v>
          </cell>
          <cell r="X33">
            <v>50.7</v>
          </cell>
          <cell r="Y33">
            <v>61.32</v>
          </cell>
        </row>
        <row r="35">
          <cell r="A35" t="str">
            <v>29012</v>
          </cell>
          <cell r="B35" t="str">
            <v>FAVORITA C.  8 X 2 LT PET</v>
          </cell>
          <cell r="C35" t="str">
            <v>C</v>
          </cell>
          <cell r="D35">
            <v>5776</v>
          </cell>
          <cell r="E35">
            <v>0</v>
          </cell>
          <cell r="F35">
            <v>84.098559999999992</v>
          </cell>
          <cell r="G35">
            <v>0</v>
          </cell>
          <cell r="H35">
            <v>0</v>
          </cell>
          <cell r="I35">
            <v>5776</v>
          </cell>
          <cell r="J35">
            <v>84.098559999999992</v>
          </cell>
          <cell r="K35">
            <v>9005.4945054945056</v>
          </cell>
          <cell r="L35">
            <v>72043.956043956045</v>
          </cell>
          <cell r="M35">
            <v>131.12</v>
          </cell>
          <cell r="N35">
            <v>17.958813910921293</v>
          </cell>
          <cell r="O35">
            <v>6181</v>
          </cell>
          <cell r="P35">
            <v>49448</v>
          </cell>
          <cell r="Q35">
            <v>89.995360000000005</v>
          </cell>
          <cell r="R35">
            <v>902</v>
          </cell>
          <cell r="S35">
            <v>13.133120000000002</v>
          </cell>
          <cell r="T35">
            <v>0.4006442953020134</v>
          </cell>
          <cell r="U35">
            <v>2951.5054945054944</v>
          </cell>
          <cell r="V35">
            <v>23612.043956043955</v>
          </cell>
          <cell r="W35">
            <v>42.97392</v>
          </cell>
          <cell r="X35">
            <v>2049</v>
          </cell>
          <cell r="Y35">
            <v>1926.5</v>
          </cell>
          <cell r="Z35">
            <v>6181</v>
          </cell>
          <cell r="AA35">
            <v>4132</v>
          </cell>
          <cell r="AB35">
            <v>3239</v>
          </cell>
          <cell r="AC35">
            <v>5288</v>
          </cell>
          <cell r="AD35">
            <v>8</v>
          </cell>
          <cell r="AE35">
            <v>1.82</v>
          </cell>
          <cell r="AF35">
            <v>14.56</v>
          </cell>
        </row>
        <row r="36">
          <cell r="A36" t="str">
            <v>29013</v>
          </cell>
          <cell r="B36" t="str">
            <v>FAVORITA C. 15 X 1 LT PET</v>
          </cell>
          <cell r="C36" t="str">
            <v>C</v>
          </cell>
          <cell r="D36">
            <v>10594</v>
          </cell>
          <cell r="E36">
            <v>0</v>
          </cell>
          <cell r="F36">
            <v>144.60810000000001</v>
          </cell>
          <cell r="G36">
            <v>0</v>
          </cell>
          <cell r="H36">
            <v>0</v>
          </cell>
          <cell r="I36">
            <v>10594</v>
          </cell>
          <cell r="J36">
            <v>144.60810000000001</v>
          </cell>
          <cell r="K36">
            <v>40164.102564102563</v>
          </cell>
          <cell r="L36">
            <v>602461.5384615385</v>
          </cell>
          <cell r="M36">
            <v>548.24</v>
          </cell>
          <cell r="N36">
            <v>7.3855005107252296</v>
          </cell>
          <cell r="O36">
            <v>42089</v>
          </cell>
          <cell r="P36">
            <v>631335</v>
          </cell>
          <cell r="Q36">
            <v>574.51485000000002</v>
          </cell>
          <cell r="R36">
            <v>8342</v>
          </cell>
          <cell r="S36">
            <v>113.8683</v>
          </cell>
          <cell r="T36">
            <v>0.83079162410623086</v>
          </cell>
          <cell r="U36">
            <v>12518.897435897437</v>
          </cell>
          <cell r="V36">
            <v>187783.46153846156</v>
          </cell>
          <cell r="W36">
            <v>170.88295000000002</v>
          </cell>
          <cell r="X36">
            <v>4176</v>
          </cell>
          <cell r="Y36">
            <v>10430</v>
          </cell>
          <cell r="Z36">
            <v>42089</v>
          </cell>
          <cell r="AA36">
            <v>37913</v>
          </cell>
          <cell r="AB36">
            <v>29654</v>
          </cell>
          <cell r="AC36">
            <v>33830</v>
          </cell>
          <cell r="AD36">
            <v>15</v>
          </cell>
          <cell r="AE36">
            <v>0.91</v>
          </cell>
          <cell r="AF36">
            <v>13.65</v>
          </cell>
        </row>
        <row r="37">
          <cell r="A37" t="str">
            <v>29014</v>
          </cell>
          <cell r="B37" t="str">
            <v>FAVORITA C. 30 X ½ LT PET</v>
          </cell>
          <cell r="C37" t="str">
            <v>C</v>
          </cell>
          <cell r="D37">
            <v>891</v>
          </cell>
          <cell r="E37">
            <v>0</v>
          </cell>
          <cell r="F37">
            <v>12.16215</v>
          </cell>
          <cell r="G37">
            <v>0</v>
          </cell>
          <cell r="H37">
            <v>0</v>
          </cell>
          <cell r="I37">
            <v>891</v>
          </cell>
          <cell r="J37">
            <v>12.16215</v>
          </cell>
          <cell r="K37">
            <v>4940.6593406593402</v>
          </cell>
          <cell r="L37">
            <v>148219.78021978019</v>
          </cell>
          <cell r="M37">
            <v>67.44</v>
          </cell>
          <cell r="N37">
            <v>5.0495284697508902</v>
          </cell>
          <cell r="O37">
            <v>6377</v>
          </cell>
          <cell r="P37">
            <v>191310</v>
          </cell>
          <cell r="Q37">
            <v>87.046050000000008</v>
          </cell>
          <cell r="R37">
            <v>701</v>
          </cell>
          <cell r="S37">
            <v>9.5686499999999999</v>
          </cell>
          <cell r="T37">
            <v>0.56753558718861219</v>
          </cell>
          <cell r="U37">
            <v>2327.3406593406598</v>
          </cell>
          <cell r="V37">
            <v>69820.219780219792</v>
          </cell>
          <cell r="W37">
            <v>31.768200000000007</v>
          </cell>
          <cell r="X37">
            <v>1626</v>
          </cell>
          <cell r="Y37">
            <v>1514</v>
          </cell>
          <cell r="Z37">
            <v>6377</v>
          </cell>
          <cell r="AA37">
            <v>4751</v>
          </cell>
          <cell r="AB37">
            <v>4057</v>
          </cell>
          <cell r="AC37">
            <v>5683</v>
          </cell>
          <cell r="AD37">
            <v>30</v>
          </cell>
          <cell r="AE37">
            <v>0.45500000000000002</v>
          </cell>
          <cell r="AF37">
            <v>13.65</v>
          </cell>
        </row>
        <row r="38">
          <cell r="A38" t="str">
            <v>29036</v>
          </cell>
          <cell r="B38" t="str">
            <v>FAVORITA C. 30 X ½ LT  "P.M.A"</v>
          </cell>
          <cell r="C38" t="str">
            <v>C</v>
          </cell>
          <cell r="D38">
            <v>2285</v>
          </cell>
          <cell r="E38">
            <v>0</v>
          </cell>
          <cell r="F38">
            <v>31.190249999999999</v>
          </cell>
          <cell r="G38">
            <v>0</v>
          </cell>
          <cell r="H38">
            <v>0</v>
          </cell>
          <cell r="I38">
            <v>2285</v>
          </cell>
          <cell r="J38">
            <v>31.190249999999999</v>
          </cell>
          <cell r="K38">
            <v>4342.8571428571431</v>
          </cell>
          <cell r="L38">
            <v>130285.71428571429</v>
          </cell>
          <cell r="M38">
            <v>59.28</v>
          </cell>
          <cell r="N38">
            <v>14.732236842105261</v>
          </cell>
          <cell r="O38">
            <v>3685</v>
          </cell>
          <cell r="P38">
            <v>110550</v>
          </cell>
          <cell r="Q38">
            <v>50.300249999999998</v>
          </cell>
          <cell r="R38">
            <v>0</v>
          </cell>
          <cell r="S38">
            <v>0</v>
          </cell>
          <cell r="T38">
            <v>0</v>
          </cell>
          <cell r="U38">
            <v>1627.1428571428569</v>
          </cell>
          <cell r="V38">
            <v>48814.28571428571</v>
          </cell>
          <cell r="W38">
            <v>22.210499999999996</v>
          </cell>
          <cell r="X38">
            <v>1627</v>
          </cell>
          <cell r="Y38">
            <v>813.5</v>
          </cell>
          <cell r="Z38">
            <v>3685</v>
          </cell>
          <cell r="AA38">
            <v>2058</v>
          </cell>
          <cell r="AB38">
            <v>2058</v>
          </cell>
          <cell r="AC38">
            <v>3685</v>
          </cell>
          <cell r="AD38">
            <v>30</v>
          </cell>
          <cell r="AE38">
            <v>0.45500000000000002</v>
          </cell>
          <cell r="AF38">
            <v>13.65</v>
          </cell>
        </row>
        <row r="39">
          <cell r="A39" t="str">
            <v>29015</v>
          </cell>
          <cell r="B39" t="str">
            <v>FAVORITA C. 24 x 250 ML  NUEVO</v>
          </cell>
          <cell r="C39" t="str">
            <v>C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3516.4835164835167</v>
          </cell>
          <cell r="L39">
            <v>84395.604395604401</v>
          </cell>
          <cell r="M39">
            <v>19.2</v>
          </cell>
          <cell r="N39">
            <v>0</v>
          </cell>
          <cell r="O39">
            <v>5844</v>
          </cell>
          <cell r="P39">
            <v>140256</v>
          </cell>
          <cell r="Q39">
            <v>31.908240000000003</v>
          </cell>
          <cell r="R39">
            <v>701</v>
          </cell>
          <cell r="S39">
            <v>3.8274599999999999</v>
          </cell>
          <cell r="T39">
            <v>0.79738749999999992</v>
          </cell>
          <cell r="U39">
            <v>2327.5164835164833</v>
          </cell>
          <cell r="V39">
            <v>55860.395604395599</v>
          </cell>
          <cell r="W39">
            <v>12.708239999999998</v>
          </cell>
          <cell r="X39">
            <v>1626</v>
          </cell>
          <cell r="Y39">
            <v>1514</v>
          </cell>
          <cell r="Z39">
            <v>5844</v>
          </cell>
          <cell r="AA39">
            <v>4218</v>
          </cell>
          <cell r="AB39">
            <v>3524</v>
          </cell>
          <cell r="AC39">
            <v>5150</v>
          </cell>
          <cell r="AD39">
            <v>24</v>
          </cell>
          <cell r="AE39">
            <v>0.22750000000000001</v>
          </cell>
          <cell r="AF39">
            <v>5.46</v>
          </cell>
        </row>
        <row r="40">
          <cell r="A40" t="str">
            <v>29035</v>
          </cell>
          <cell r="B40" t="str">
            <v>FAVORITA C. 24  x 100 ML  "P.M.A"</v>
          </cell>
          <cell r="C40" t="str">
            <v>C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732.6007326007325</v>
          </cell>
          <cell r="L40">
            <v>17582.41758241758</v>
          </cell>
          <cell r="M40">
            <v>1.6</v>
          </cell>
          <cell r="N40">
            <v>0</v>
          </cell>
          <cell r="O40">
            <v>1627</v>
          </cell>
          <cell r="P40">
            <v>39048</v>
          </cell>
          <cell r="Q40">
            <v>3.5533680000000003</v>
          </cell>
          <cell r="R40">
            <v>0</v>
          </cell>
          <cell r="S40">
            <v>0</v>
          </cell>
          <cell r="T40">
            <v>0</v>
          </cell>
          <cell r="U40">
            <v>894.3992673992675</v>
          </cell>
          <cell r="V40">
            <v>21465.58241758242</v>
          </cell>
          <cell r="W40">
            <v>1.9533680000000004</v>
          </cell>
          <cell r="X40">
            <v>1627</v>
          </cell>
          <cell r="Y40">
            <v>813.5</v>
          </cell>
          <cell r="Z40">
            <v>1627</v>
          </cell>
          <cell r="AA40">
            <v>733</v>
          </cell>
          <cell r="AB40">
            <v>733</v>
          </cell>
          <cell r="AC40">
            <v>1627</v>
          </cell>
          <cell r="AD40">
            <v>24</v>
          </cell>
          <cell r="AE40">
            <v>9.1000000000000011E-2</v>
          </cell>
          <cell r="AF40">
            <v>2.1840000000000002</v>
          </cell>
        </row>
        <row r="41">
          <cell r="A41" t="str">
            <v>29016</v>
          </cell>
          <cell r="B41" t="str">
            <v>FAVORITA C. 24  x 100 ML  NUEVO</v>
          </cell>
          <cell r="C41" t="str">
            <v>C</v>
          </cell>
          <cell r="D41">
            <v>13</v>
          </cell>
          <cell r="E41">
            <v>0</v>
          </cell>
          <cell r="F41">
            <v>2.8392000000000004E-2</v>
          </cell>
          <cell r="G41">
            <v>0</v>
          </cell>
          <cell r="H41">
            <v>0</v>
          </cell>
          <cell r="I41">
            <v>13</v>
          </cell>
          <cell r="J41">
            <v>2.8392000000000004E-2</v>
          </cell>
          <cell r="K41">
            <v>4798.534798534798</v>
          </cell>
          <cell r="L41">
            <v>115164.83516483515</v>
          </cell>
          <cell r="M41">
            <v>10.48</v>
          </cell>
          <cell r="N41">
            <v>7.5856488549618323E-2</v>
          </cell>
          <cell r="O41">
            <v>7113</v>
          </cell>
          <cell r="P41">
            <v>170712</v>
          </cell>
          <cell r="Q41">
            <v>15.534792000000001</v>
          </cell>
          <cell r="R41">
            <v>701</v>
          </cell>
          <cell r="S41">
            <v>1.5309840000000001</v>
          </cell>
          <cell r="T41">
            <v>0.58434503816793903</v>
          </cell>
          <cell r="U41">
            <v>2327.465201465202</v>
          </cell>
          <cell r="V41">
            <v>55859.164835164847</v>
          </cell>
          <cell r="W41">
            <v>5.083184000000001</v>
          </cell>
          <cell r="X41">
            <v>1626</v>
          </cell>
          <cell r="Y41">
            <v>1514</v>
          </cell>
          <cell r="Z41">
            <v>7113</v>
          </cell>
          <cell r="AA41">
            <v>5487</v>
          </cell>
          <cell r="AB41">
            <v>4793</v>
          </cell>
          <cell r="AC41">
            <v>6419</v>
          </cell>
          <cell r="AD41">
            <v>24</v>
          </cell>
          <cell r="AE41">
            <v>9.1000000000000011E-2</v>
          </cell>
          <cell r="AF41">
            <v>2.1840000000000002</v>
          </cell>
          <cell r="AJ41" t="str">
            <v># MES</v>
          </cell>
          <cell r="AK41" t="str">
            <v>NOMBRE</v>
          </cell>
          <cell r="AL41" t="str">
            <v>Semanas</v>
          </cell>
          <cell r="AM41" t="str">
            <v>Dias</v>
          </cell>
        </row>
        <row r="42">
          <cell r="B42" t="str">
            <v>****Subtotal (Tons):</v>
          </cell>
          <cell r="D42">
            <v>272.08745199999998</v>
          </cell>
          <cell r="E42">
            <v>0</v>
          </cell>
          <cell r="F42">
            <v>272.08745199999998</v>
          </cell>
          <cell r="H42">
            <v>0</v>
          </cell>
          <cell r="J42">
            <v>272.08745199999998</v>
          </cell>
          <cell r="M42">
            <v>837.36</v>
          </cell>
          <cell r="N42">
            <v>9.0981760007643064</v>
          </cell>
          <cell r="Q42">
            <v>852.85291000000007</v>
          </cell>
          <cell r="S42">
            <v>141.92851400000001</v>
          </cell>
          <cell r="T42">
            <v>0.67798086366676225</v>
          </cell>
          <cell r="W42">
            <v>287.58036200000004</v>
          </cell>
          <cell r="X42">
            <v>147.22180199999997</v>
          </cell>
          <cell r="Y42">
            <v>215.53941500000002</v>
          </cell>
          <cell r="AJ42" t="str">
            <v>1</v>
          </cell>
          <cell r="AK42" t="str">
            <v>ENERO</v>
          </cell>
          <cell r="AL42">
            <v>5</v>
          </cell>
          <cell r="AM42">
            <v>33</v>
          </cell>
        </row>
        <row r="43">
          <cell r="AJ43" t="str">
            <v>2</v>
          </cell>
          <cell r="AK43" t="str">
            <v>FEBRERO</v>
          </cell>
          <cell r="AL43">
            <v>4</v>
          </cell>
          <cell r="AM43">
            <v>28</v>
          </cell>
        </row>
        <row r="44">
          <cell r="A44" t="str">
            <v>29017</v>
          </cell>
          <cell r="B44" t="str">
            <v>FAVORITA S.  8 X 2 LT PET</v>
          </cell>
          <cell r="C44" t="str">
            <v>C</v>
          </cell>
          <cell r="D44">
            <v>8261</v>
          </cell>
          <cell r="E44">
            <v>0</v>
          </cell>
          <cell r="F44">
            <v>120.28016000000001</v>
          </cell>
          <cell r="G44">
            <v>0</v>
          </cell>
          <cell r="H44">
            <v>0</v>
          </cell>
          <cell r="I44">
            <v>8261</v>
          </cell>
          <cell r="J44">
            <v>120.28016000000001</v>
          </cell>
          <cell r="K44">
            <v>13027.472527472528</v>
          </cell>
          <cell r="L44">
            <v>104219.78021978022</v>
          </cell>
          <cell r="M44">
            <v>189.68</v>
          </cell>
          <cell r="N44">
            <v>17.755401096583718</v>
          </cell>
          <cell r="O44">
            <v>7646</v>
          </cell>
          <cell r="P44">
            <v>61168</v>
          </cell>
          <cell r="Q44">
            <v>111.32576</v>
          </cell>
          <cell r="R44">
            <v>1019</v>
          </cell>
          <cell r="S44">
            <v>14.836640000000001</v>
          </cell>
          <cell r="T44">
            <v>0.31287726697595952</v>
          </cell>
          <cell r="U44">
            <v>2879.5274725274721</v>
          </cell>
          <cell r="V44">
            <v>23036.219780219777</v>
          </cell>
          <cell r="W44">
            <v>41.925919999999998</v>
          </cell>
          <cell r="X44">
            <v>1860</v>
          </cell>
          <cell r="Y44">
            <v>1949</v>
          </cell>
          <cell r="Z44">
            <v>7646</v>
          </cell>
          <cell r="AA44">
            <v>5786</v>
          </cell>
          <cell r="AB44">
            <v>4777</v>
          </cell>
          <cell r="AC44">
            <v>6637</v>
          </cell>
          <cell r="AD44">
            <v>8</v>
          </cell>
          <cell r="AE44">
            <v>1.82</v>
          </cell>
          <cell r="AF44">
            <v>14.56</v>
          </cell>
          <cell r="AJ44" t="str">
            <v>3</v>
          </cell>
          <cell r="AK44" t="str">
            <v>MARZO</v>
          </cell>
          <cell r="AL44">
            <v>4</v>
          </cell>
          <cell r="AM44">
            <v>28</v>
          </cell>
        </row>
        <row r="45">
          <cell r="A45" t="str">
            <v>29018</v>
          </cell>
          <cell r="B45" t="str">
            <v>FAVORITA  S. 15 X 1 LT PET</v>
          </cell>
          <cell r="C45" t="str">
            <v>C</v>
          </cell>
          <cell r="D45">
            <v>25078</v>
          </cell>
          <cell r="E45">
            <v>0</v>
          </cell>
          <cell r="F45">
            <v>342.31470000000002</v>
          </cell>
          <cell r="G45">
            <v>0</v>
          </cell>
          <cell r="H45">
            <v>0</v>
          </cell>
          <cell r="I45">
            <v>25078</v>
          </cell>
          <cell r="J45">
            <v>342.31470000000002</v>
          </cell>
          <cell r="K45">
            <v>59235.164835164833</v>
          </cell>
          <cell r="L45">
            <v>888527.47252747254</v>
          </cell>
          <cell r="M45">
            <v>808.56</v>
          </cell>
          <cell r="N45">
            <v>11.85417482932621</v>
          </cell>
          <cell r="O45">
            <v>44454</v>
          </cell>
          <cell r="P45">
            <v>666810</v>
          </cell>
          <cell r="Q45">
            <v>606.7971</v>
          </cell>
          <cell r="R45">
            <v>6993</v>
          </cell>
          <cell r="S45">
            <v>95.454449999999994</v>
          </cell>
          <cell r="T45">
            <v>0.47221950133570795</v>
          </cell>
          <cell r="U45">
            <v>10296.835164835167</v>
          </cell>
          <cell r="V45">
            <v>154452.52747252752</v>
          </cell>
          <cell r="W45">
            <v>140.55180000000004</v>
          </cell>
          <cell r="X45">
            <v>3303</v>
          </cell>
          <cell r="Y45">
            <v>8644.5</v>
          </cell>
          <cell r="Z45">
            <v>44454</v>
          </cell>
          <cell r="AA45">
            <v>41151</v>
          </cell>
          <cell r="AB45">
            <v>34228</v>
          </cell>
          <cell r="AC45">
            <v>37531</v>
          </cell>
          <cell r="AD45">
            <v>15</v>
          </cell>
          <cell r="AE45">
            <v>0.91</v>
          </cell>
          <cell r="AF45">
            <v>13.65</v>
          </cell>
          <cell r="AJ45" t="str">
            <v>4</v>
          </cell>
          <cell r="AK45" t="str">
            <v>ABRIL</v>
          </cell>
          <cell r="AL45">
            <v>5</v>
          </cell>
          <cell r="AM45">
            <v>35</v>
          </cell>
        </row>
        <row r="46">
          <cell r="A46" t="str">
            <v>29019</v>
          </cell>
          <cell r="B46" t="str">
            <v>FAVORITA S. 30 X ½ LT PET</v>
          </cell>
          <cell r="C46" t="str">
            <v>C</v>
          </cell>
          <cell r="D46">
            <v>5275</v>
          </cell>
          <cell r="E46">
            <v>0</v>
          </cell>
          <cell r="F46">
            <v>72.003749999999997</v>
          </cell>
          <cell r="G46">
            <v>0</v>
          </cell>
          <cell r="H46">
            <v>0</v>
          </cell>
          <cell r="I46">
            <v>5275</v>
          </cell>
          <cell r="J46">
            <v>72.003749999999997</v>
          </cell>
          <cell r="K46">
            <v>5585.3479853479848</v>
          </cell>
          <cell r="L46">
            <v>167560.43956043955</v>
          </cell>
          <cell r="M46">
            <v>76.239999999999995</v>
          </cell>
          <cell r="N46">
            <v>26.444189401888774</v>
          </cell>
          <cell r="O46">
            <v>1573</v>
          </cell>
          <cell r="P46">
            <v>47190</v>
          </cell>
          <cell r="Q46">
            <v>21.471450000000001</v>
          </cell>
          <cell r="R46">
            <v>931</v>
          </cell>
          <cell r="S46">
            <v>12.70815</v>
          </cell>
          <cell r="T46">
            <v>0.66674449108079759</v>
          </cell>
          <cell r="U46">
            <v>1262.6520146520152</v>
          </cell>
          <cell r="V46">
            <v>37879.560439560453</v>
          </cell>
          <cell r="W46">
            <v>17.23520000000001</v>
          </cell>
          <cell r="X46">
            <v>1573</v>
          </cell>
          <cell r="Y46">
            <v>1717.5</v>
          </cell>
          <cell r="Z46">
            <v>1573</v>
          </cell>
          <cell r="AA46">
            <v>1242</v>
          </cell>
          <cell r="AB46">
            <v>320</v>
          </cell>
          <cell r="AC46">
            <v>1573</v>
          </cell>
          <cell r="AD46">
            <v>30</v>
          </cell>
          <cell r="AE46">
            <v>0.45500000000000002</v>
          </cell>
          <cell r="AF46">
            <v>13.65</v>
          </cell>
          <cell r="AJ46" t="str">
            <v>5</v>
          </cell>
          <cell r="AK46" t="str">
            <v>MAYO</v>
          </cell>
          <cell r="AL46">
            <v>4</v>
          </cell>
          <cell r="AM46">
            <v>28</v>
          </cell>
        </row>
        <row r="47">
          <cell r="A47" t="str">
            <v>29022</v>
          </cell>
          <cell r="B47" t="str">
            <v>FAVORITA ACHIOTE 30 X ½ LT PET</v>
          </cell>
          <cell r="C47" t="str">
            <v>C</v>
          </cell>
          <cell r="D47">
            <v>8066</v>
          </cell>
          <cell r="E47">
            <v>0</v>
          </cell>
          <cell r="F47">
            <v>110.10090000000001</v>
          </cell>
          <cell r="G47">
            <v>0</v>
          </cell>
          <cell r="H47">
            <v>0</v>
          </cell>
          <cell r="I47">
            <v>8066</v>
          </cell>
          <cell r="J47">
            <v>110.10090000000001</v>
          </cell>
          <cell r="K47">
            <v>13895.970695970696</v>
          </cell>
          <cell r="L47">
            <v>416879.12087912089</v>
          </cell>
          <cell r="M47">
            <v>189.68</v>
          </cell>
          <cell r="N47">
            <v>16.252768873892872</v>
          </cell>
          <cell r="O47">
            <v>8334</v>
          </cell>
          <cell r="P47">
            <v>250020</v>
          </cell>
          <cell r="Q47">
            <v>113.7591</v>
          </cell>
          <cell r="R47">
            <v>931</v>
          </cell>
          <cell r="S47">
            <v>12.70815</v>
          </cell>
          <cell r="T47">
            <v>0.26799135385913114</v>
          </cell>
          <cell r="U47">
            <v>2504.0293040293036</v>
          </cell>
          <cell r="V47">
            <v>75120.879120879108</v>
          </cell>
          <cell r="W47">
            <v>34.179999999999993</v>
          </cell>
          <cell r="X47">
            <v>1573</v>
          </cell>
          <cell r="Y47">
            <v>1717.5</v>
          </cell>
          <cell r="Z47">
            <v>8334</v>
          </cell>
          <cell r="AA47">
            <v>6761</v>
          </cell>
          <cell r="AB47">
            <v>5840</v>
          </cell>
          <cell r="AC47">
            <v>7413</v>
          </cell>
          <cell r="AD47">
            <v>30</v>
          </cell>
          <cell r="AE47">
            <v>0.45500000000000002</v>
          </cell>
          <cell r="AF47">
            <v>13.65</v>
          </cell>
          <cell r="AJ47" t="str">
            <v>6</v>
          </cell>
          <cell r="AK47" t="str">
            <v>JUNIO</v>
          </cell>
          <cell r="AL47">
            <v>4</v>
          </cell>
          <cell r="AM47">
            <v>28</v>
          </cell>
        </row>
        <row r="48">
          <cell r="A48" t="str">
            <v>29020</v>
          </cell>
          <cell r="B48" t="str">
            <v>FAVORITA S. 24 x 250 ML NUEVO</v>
          </cell>
          <cell r="C48" t="str">
            <v>C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1802.1978021978023</v>
          </cell>
          <cell r="L48">
            <v>43252.747252747256</v>
          </cell>
          <cell r="M48">
            <v>9.84</v>
          </cell>
          <cell r="N48">
            <v>0</v>
          </cell>
          <cell r="O48">
            <v>4307</v>
          </cell>
          <cell r="P48">
            <v>103368</v>
          </cell>
          <cell r="Q48">
            <v>23.516220000000001</v>
          </cell>
          <cell r="R48">
            <v>931</v>
          </cell>
          <cell r="S48">
            <v>5.0832600000000001</v>
          </cell>
          <cell r="T48">
            <v>2.0663658536585365</v>
          </cell>
          <cell r="U48">
            <v>2504.802197802198</v>
          </cell>
          <cell r="V48">
            <v>60115.252747252751</v>
          </cell>
          <cell r="W48">
            <v>13.676220000000001</v>
          </cell>
          <cell r="X48">
            <v>1573</v>
          </cell>
          <cell r="Y48">
            <v>1717.5</v>
          </cell>
          <cell r="Z48">
            <v>4307</v>
          </cell>
          <cell r="AA48">
            <v>2734</v>
          </cell>
          <cell r="AB48">
            <v>1812</v>
          </cell>
          <cell r="AC48">
            <v>3385</v>
          </cell>
          <cell r="AD48">
            <v>24</v>
          </cell>
          <cell r="AE48">
            <v>0.22750000000000001</v>
          </cell>
          <cell r="AF48">
            <v>5.46</v>
          </cell>
          <cell r="AJ48" t="str">
            <v>7</v>
          </cell>
          <cell r="AK48" t="str">
            <v>JULIO</v>
          </cell>
          <cell r="AL48">
            <v>5</v>
          </cell>
          <cell r="AM48">
            <v>35</v>
          </cell>
        </row>
        <row r="49">
          <cell r="A49" t="str">
            <v>29021</v>
          </cell>
          <cell r="B49" t="str">
            <v>FAVORITA S. 24  x 100 ML NUEVO</v>
          </cell>
          <cell r="C49" t="str">
            <v>C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2417.5824175824173</v>
          </cell>
          <cell r="L49">
            <v>58021.978021978015</v>
          </cell>
          <cell r="M49">
            <v>5.28</v>
          </cell>
          <cell r="N49">
            <v>0</v>
          </cell>
          <cell r="O49">
            <v>4922</v>
          </cell>
          <cell r="P49">
            <v>118128</v>
          </cell>
          <cell r="Q49">
            <v>10.749648000000001</v>
          </cell>
          <cell r="R49">
            <v>931</v>
          </cell>
          <cell r="S49">
            <v>2.0333040000000002</v>
          </cell>
          <cell r="T49">
            <v>1.5403818181818183</v>
          </cell>
          <cell r="U49">
            <v>2504.4175824175827</v>
          </cell>
          <cell r="V49">
            <v>60106.021978021985</v>
          </cell>
          <cell r="W49">
            <v>5.4696480000000012</v>
          </cell>
          <cell r="X49">
            <v>1573</v>
          </cell>
          <cell r="Y49">
            <v>1717.5</v>
          </cell>
          <cell r="Z49">
            <v>4922</v>
          </cell>
          <cell r="AA49">
            <v>3349</v>
          </cell>
          <cell r="AB49">
            <v>2427</v>
          </cell>
          <cell r="AC49">
            <v>4000</v>
          </cell>
          <cell r="AD49">
            <v>24</v>
          </cell>
          <cell r="AE49">
            <v>9.1000000000000011E-2</v>
          </cell>
          <cell r="AF49">
            <v>2.1840000000000002</v>
          </cell>
          <cell r="AJ49" t="str">
            <v>8</v>
          </cell>
          <cell r="AK49" t="str">
            <v>AGOSTO</v>
          </cell>
          <cell r="AL49">
            <v>4</v>
          </cell>
          <cell r="AM49">
            <v>28</v>
          </cell>
        </row>
        <row r="50">
          <cell r="B50" t="str">
            <v>****Subtotal (Tons):</v>
          </cell>
          <cell r="D50">
            <v>644.69951000000003</v>
          </cell>
          <cell r="E50">
            <v>0</v>
          </cell>
          <cell r="F50">
            <v>644.69951000000003</v>
          </cell>
          <cell r="H50">
            <v>0</v>
          </cell>
          <cell r="J50">
            <v>644.69951000000003</v>
          </cell>
          <cell r="M50">
            <v>1279.28</v>
          </cell>
          <cell r="N50">
            <v>14.110739071977989</v>
          </cell>
          <cell r="Q50">
            <v>887.61927799999989</v>
          </cell>
          <cell r="S50">
            <v>142.82395399999999</v>
          </cell>
          <cell r="T50">
            <v>0.44657605528109556</v>
          </cell>
          <cell r="W50">
            <v>253.03878800000007</v>
          </cell>
          <cell r="X50">
            <v>127.134462</v>
          </cell>
          <cell r="Y50">
            <v>206.39118499999998</v>
          </cell>
          <cell r="AJ50" t="str">
            <v>9</v>
          </cell>
          <cell r="AK50" t="str">
            <v>SEPTIEMBRE</v>
          </cell>
          <cell r="AL50">
            <v>4</v>
          </cell>
          <cell r="AM50">
            <v>28</v>
          </cell>
        </row>
        <row r="51">
          <cell r="AJ51" t="str">
            <v>10</v>
          </cell>
          <cell r="AK51" t="str">
            <v>OCTUBRE</v>
          </cell>
          <cell r="AL51">
            <v>5</v>
          </cell>
          <cell r="AM51">
            <v>35</v>
          </cell>
        </row>
        <row r="52">
          <cell r="A52" t="str">
            <v>29023</v>
          </cell>
          <cell r="B52" t="str">
            <v>FAVORITA LIGHT  8 X 2  LT PET</v>
          </cell>
          <cell r="C52" t="str">
            <v>C</v>
          </cell>
          <cell r="D52">
            <v>7235</v>
          </cell>
          <cell r="E52">
            <v>0</v>
          </cell>
          <cell r="F52">
            <v>105.3416</v>
          </cell>
          <cell r="G52">
            <v>0</v>
          </cell>
          <cell r="H52">
            <v>0</v>
          </cell>
          <cell r="I52">
            <v>7235</v>
          </cell>
          <cell r="J52">
            <v>105.3416</v>
          </cell>
          <cell r="K52">
            <v>8142.8571428571422</v>
          </cell>
          <cell r="L52">
            <v>65142.857142857138</v>
          </cell>
          <cell r="M52">
            <v>118.56</v>
          </cell>
          <cell r="N52">
            <v>24.878245614035087</v>
          </cell>
          <cell r="O52">
            <v>2806</v>
          </cell>
          <cell r="P52">
            <v>22448</v>
          </cell>
          <cell r="Q52">
            <v>40.855359999999997</v>
          </cell>
          <cell r="R52">
            <v>742</v>
          </cell>
          <cell r="S52">
            <v>10.803520000000001</v>
          </cell>
          <cell r="T52">
            <v>0.36449122807017548</v>
          </cell>
          <cell r="U52">
            <v>1898.1428571428578</v>
          </cell>
          <cell r="V52">
            <v>15185.142857142862</v>
          </cell>
          <cell r="W52">
            <v>27.636960000000009</v>
          </cell>
          <cell r="X52">
            <v>1156</v>
          </cell>
          <cell r="Y52">
            <v>1320</v>
          </cell>
          <cell r="Z52">
            <v>2806</v>
          </cell>
          <cell r="AA52">
            <v>1650</v>
          </cell>
          <cell r="AB52">
            <v>916</v>
          </cell>
          <cell r="AC52">
            <v>1156</v>
          </cell>
          <cell r="AD52">
            <v>8</v>
          </cell>
          <cell r="AE52">
            <v>1.82</v>
          </cell>
          <cell r="AF52">
            <v>14.56</v>
          </cell>
          <cell r="AJ52" t="str">
            <v>11</v>
          </cell>
          <cell r="AK52" t="str">
            <v>NOVIEMBRE</v>
          </cell>
          <cell r="AL52">
            <v>4</v>
          </cell>
          <cell r="AM52">
            <v>28</v>
          </cell>
        </row>
        <row r="53">
          <cell r="A53" t="str">
            <v>29024</v>
          </cell>
          <cell r="B53" t="str">
            <v>FAVORITA LIGHT 15 X 1  LT PET</v>
          </cell>
          <cell r="C53" t="str">
            <v>C</v>
          </cell>
          <cell r="D53">
            <v>8065</v>
          </cell>
          <cell r="E53">
            <v>0</v>
          </cell>
          <cell r="F53">
            <v>110.08725</v>
          </cell>
          <cell r="G53">
            <v>0</v>
          </cell>
          <cell r="H53">
            <v>0</v>
          </cell>
          <cell r="I53">
            <v>8065</v>
          </cell>
          <cell r="J53">
            <v>110.08725</v>
          </cell>
          <cell r="K53">
            <v>13895.970695970696</v>
          </cell>
          <cell r="L53">
            <v>208439.56043956045</v>
          </cell>
          <cell r="M53">
            <v>189.68</v>
          </cell>
          <cell r="N53">
            <v>16.250753901307466</v>
          </cell>
          <cell r="O53">
            <v>8010</v>
          </cell>
          <cell r="P53">
            <v>120150</v>
          </cell>
          <cell r="Q53">
            <v>109.3365</v>
          </cell>
          <cell r="R53">
            <v>533</v>
          </cell>
          <cell r="S53">
            <v>7.2754500000000002</v>
          </cell>
          <cell r="T53">
            <v>0.15342576971741881</v>
          </cell>
          <cell r="U53">
            <v>2179.0293040293036</v>
          </cell>
          <cell r="V53">
            <v>32685.439560439554</v>
          </cell>
          <cell r="W53">
            <v>29.743749999999995</v>
          </cell>
          <cell r="X53">
            <v>1646</v>
          </cell>
          <cell r="Y53">
            <v>1356</v>
          </cell>
          <cell r="Z53">
            <v>8010</v>
          </cell>
          <cell r="AA53">
            <v>6364</v>
          </cell>
          <cell r="AB53">
            <v>5837</v>
          </cell>
          <cell r="AC53">
            <v>7483</v>
          </cell>
          <cell r="AD53">
            <v>15</v>
          </cell>
          <cell r="AE53">
            <v>0.91</v>
          </cell>
          <cell r="AF53">
            <v>13.65</v>
          </cell>
          <cell r="AJ53" t="str">
            <v>12</v>
          </cell>
          <cell r="AK53" t="str">
            <v>DICIEMBRE</v>
          </cell>
          <cell r="AL53">
            <v>4</v>
          </cell>
          <cell r="AM53">
            <v>31</v>
          </cell>
        </row>
        <row r="54">
          <cell r="B54" t="str">
            <v>****Subtotal (Tons):</v>
          </cell>
          <cell r="D54">
            <v>215.42885000000001</v>
          </cell>
          <cell r="E54">
            <v>0</v>
          </cell>
          <cell r="F54">
            <v>215.42885000000001</v>
          </cell>
          <cell r="H54">
            <v>0</v>
          </cell>
          <cell r="J54">
            <v>215.42885000000001</v>
          </cell>
          <cell r="M54">
            <v>308.24</v>
          </cell>
          <cell r="N54">
            <v>19.569192187905529</v>
          </cell>
          <cell r="Q54">
            <v>150.19185999999999</v>
          </cell>
          <cell r="S54">
            <v>18.078970000000002</v>
          </cell>
          <cell r="T54">
            <v>0.23460900596937453</v>
          </cell>
          <cell r="W54">
            <v>57.380710000000008</v>
          </cell>
          <cell r="X54">
            <v>39.299260000000004</v>
          </cell>
          <cell r="Y54">
            <v>37.728600000000007</v>
          </cell>
        </row>
        <row r="56">
          <cell r="A56" t="str">
            <v>29025</v>
          </cell>
          <cell r="B56" t="str">
            <v>CRIOLLO C. 15 X 1 LT PET</v>
          </cell>
          <cell r="C56" t="str">
            <v>C</v>
          </cell>
          <cell r="D56">
            <v>17247</v>
          </cell>
          <cell r="E56">
            <v>0</v>
          </cell>
          <cell r="F56">
            <v>235.42155000000002</v>
          </cell>
          <cell r="G56">
            <v>0</v>
          </cell>
          <cell r="H56">
            <v>0</v>
          </cell>
          <cell r="I56">
            <v>17247</v>
          </cell>
          <cell r="J56">
            <v>235.42155000000002</v>
          </cell>
          <cell r="K56">
            <v>43727.472527472528</v>
          </cell>
          <cell r="L56">
            <v>655912.08791208791</v>
          </cell>
          <cell r="M56">
            <v>596.88</v>
          </cell>
          <cell r="N56">
            <v>11.043766586248493</v>
          </cell>
          <cell r="O56">
            <v>34314</v>
          </cell>
          <cell r="P56">
            <v>514710</v>
          </cell>
          <cell r="Q56">
            <v>468.38610000000006</v>
          </cell>
          <cell r="R56">
            <v>4762</v>
          </cell>
          <cell r="S56">
            <v>65.001300000000001</v>
          </cell>
          <cell r="T56">
            <v>0.43560715721753118</v>
          </cell>
          <cell r="U56">
            <v>7833.5274725274721</v>
          </cell>
          <cell r="V56">
            <v>117502.91208791209</v>
          </cell>
          <cell r="W56">
            <v>106.92765</v>
          </cell>
          <cell r="X56">
            <v>3071</v>
          </cell>
          <cell r="Y56">
            <v>6297.5</v>
          </cell>
          <cell r="Z56">
            <v>34314</v>
          </cell>
          <cell r="AA56">
            <v>31243</v>
          </cell>
          <cell r="AB56">
            <v>26529</v>
          </cell>
          <cell r="AC56">
            <v>29600</v>
          </cell>
          <cell r="AD56">
            <v>15</v>
          </cell>
          <cell r="AE56">
            <v>0.91</v>
          </cell>
          <cell r="AF56">
            <v>13.65</v>
          </cell>
        </row>
        <row r="57">
          <cell r="A57" t="str">
            <v>29026</v>
          </cell>
          <cell r="B57" t="str">
            <v>CRIOLLO  S. 15 X 1 LT PET</v>
          </cell>
          <cell r="C57" t="str">
            <v>C</v>
          </cell>
          <cell r="D57">
            <v>9263</v>
          </cell>
          <cell r="E57">
            <v>0</v>
          </cell>
          <cell r="F57">
            <v>126.43995</v>
          </cell>
          <cell r="G57">
            <v>0</v>
          </cell>
          <cell r="H57">
            <v>0</v>
          </cell>
          <cell r="I57">
            <v>9263</v>
          </cell>
          <cell r="J57">
            <v>126.43995</v>
          </cell>
          <cell r="K57">
            <v>13362.637362637362</v>
          </cell>
          <cell r="L57">
            <v>200439.56043956045</v>
          </cell>
          <cell r="M57">
            <v>182.4</v>
          </cell>
          <cell r="N57">
            <v>19.409641447368422</v>
          </cell>
          <cell r="O57">
            <v>9708</v>
          </cell>
          <cell r="P57">
            <v>145620</v>
          </cell>
          <cell r="Q57">
            <v>132.51420000000002</v>
          </cell>
          <cell r="R57">
            <v>4100</v>
          </cell>
          <cell r="S57">
            <v>55.965000000000003</v>
          </cell>
          <cell r="T57">
            <v>1.2273026315789475</v>
          </cell>
          <cell r="U57">
            <v>5608.3626373626375</v>
          </cell>
          <cell r="V57">
            <v>84125.439560439569</v>
          </cell>
          <cell r="W57">
            <v>76.554150000000007</v>
          </cell>
          <cell r="X57">
            <v>1508</v>
          </cell>
          <cell r="Y57">
            <v>4854</v>
          </cell>
          <cell r="Z57">
            <v>9708</v>
          </cell>
          <cell r="AA57">
            <v>8200</v>
          </cell>
          <cell r="AB57">
            <v>4141</v>
          </cell>
          <cell r="AC57">
            <v>5649</v>
          </cell>
          <cell r="AD57">
            <v>15</v>
          </cell>
          <cell r="AE57">
            <v>0.91</v>
          </cell>
          <cell r="AF57">
            <v>13.65</v>
          </cell>
        </row>
        <row r="58">
          <cell r="B58" t="str">
            <v>****Subtotal (Tons):</v>
          </cell>
          <cell r="D58">
            <v>361.86149999999998</v>
          </cell>
          <cell r="E58">
            <v>0</v>
          </cell>
          <cell r="F58">
            <v>361.86150000000004</v>
          </cell>
          <cell r="H58">
            <v>0</v>
          </cell>
          <cell r="J58">
            <v>361.86150000000004</v>
          </cell>
          <cell r="M58">
            <v>779.28</v>
          </cell>
          <cell r="N58">
            <v>13.001901755466585</v>
          </cell>
          <cell r="Q58">
            <v>600.90030000000002</v>
          </cell>
          <cell r="S58">
            <v>120.9663</v>
          </cell>
          <cell r="T58">
            <v>0.62091315060055441</v>
          </cell>
          <cell r="W58">
            <v>183.48179999999999</v>
          </cell>
          <cell r="X58">
            <v>62.503350000000005</v>
          </cell>
          <cell r="Y58">
            <v>152.217975</v>
          </cell>
        </row>
        <row r="59">
          <cell r="B59" t="str">
            <v>Total seed, lauric, Palm oil</v>
          </cell>
          <cell r="D59">
            <v>1494.0773120000001</v>
          </cell>
          <cell r="E59">
            <v>0</v>
          </cell>
          <cell r="F59">
            <v>1494.0773120000001</v>
          </cell>
          <cell r="H59">
            <v>0</v>
          </cell>
          <cell r="J59">
            <v>1494.0773120000001</v>
          </cell>
          <cell r="M59">
            <v>3204.1600000000003</v>
          </cell>
          <cell r="N59">
            <v>13.056203415559773</v>
          </cell>
          <cell r="Q59">
            <v>2491.5643479999999</v>
          </cell>
          <cell r="S59">
            <v>423.79773800000004</v>
          </cell>
          <cell r="T59">
            <v>0.529059395286128</v>
          </cell>
          <cell r="W59">
            <v>781.48166000000015</v>
          </cell>
          <cell r="X59">
            <v>376.15887399999997</v>
          </cell>
          <cell r="Y59">
            <v>611.87717500000008</v>
          </cell>
        </row>
        <row r="61">
          <cell r="A61" t="str">
            <v>29027</v>
          </cell>
          <cell r="B61" t="str">
            <v>ESPECIAL B Carton  55 KG</v>
          </cell>
          <cell r="C61" t="str">
            <v>B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4400</v>
          </cell>
          <cell r="P61">
            <v>4400</v>
          </cell>
          <cell r="Q61">
            <v>242</v>
          </cell>
          <cell r="R61">
            <v>652</v>
          </cell>
          <cell r="S61">
            <v>35.86</v>
          </cell>
          <cell r="T61">
            <v>0</v>
          </cell>
          <cell r="U61">
            <v>4400</v>
          </cell>
          <cell r="V61">
            <v>4400</v>
          </cell>
          <cell r="W61">
            <v>242</v>
          </cell>
          <cell r="X61">
            <v>386</v>
          </cell>
          <cell r="Y61">
            <v>845</v>
          </cell>
          <cell r="Z61">
            <v>1038</v>
          </cell>
          <cell r="AA61">
            <v>652</v>
          </cell>
          <cell r="AB61">
            <v>7</v>
          </cell>
          <cell r="AC61">
            <v>386</v>
          </cell>
          <cell r="AD61">
            <v>1</v>
          </cell>
          <cell r="AE61">
            <v>55</v>
          </cell>
          <cell r="AF61">
            <v>55</v>
          </cell>
        </row>
        <row r="62">
          <cell r="A62" t="str">
            <v>20209</v>
          </cell>
          <cell r="B62" t="str">
            <v>ESPECIAL B BL   15 KG</v>
          </cell>
          <cell r="C62" t="str">
            <v>B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548</v>
          </cell>
          <cell r="Y62">
            <v>274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1</v>
          </cell>
          <cell r="AE62">
            <v>15</v>
          </cell>
          <cell r="AF62">
            <v>15</v>
          </cell>
        </row>
        <row r="63">
          <cell r="A63" t="str">
            <v>29028</v>
          </cell>
          <cell r="B63" t="str">
            <v>ESPECIAL B BL   15 KG LF</v>
          </cell>
          <cell r="C63" t="str">
            <v>B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3158</v>
          </cell>
          <cell r="S63">
            <v>47.37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744</v>
          </cell>
          <cell r="Y63">
            <v>3530</v>
          </cell>
          <cell r="Z63">
            <v>3902</v>
          </cell>
          <cell r="AA63">
            <v>3158</v>
          </cell>
          <cell r="AB63">
            <v>32</v>
          </cell>
          <cell r="AC63">
            <v>744</v>
          </cell>
          <cell r="AD63">
            <v>1</v>
          </cell>
          <cell r="AE63">
            <v>15</v>
          </cell>
          <cell r="AF63">
            <v>15</v>
          </cell>
        </row>
        <row r="64">
          <cell r="B64" t="str">
            <v>****Subtotal (Tons):</v>
          </cell>
          <cell r="D64">
            <v>0</v>
          </cell>
          <cell r="E64">
            <v>0</v>
          </cell>
          <cell r="F64">
            <v>0</v>
          </cell>
          <cell r="H64">
            <v>0</v>
          </cell>
          <cell r="J64">
            <v>0</v>
          </cell>
          <cell r="M64">
            <v>0</v>
          </cell>
          <cell r="N64">
            <v>0</v>
          </cell>
          <cell r="Q64">
            <v>242</v>
          </cell>
          <cell r="S64">
            <v>83.22999999999999</v>
          </cell>
          <cell r="T64">
            <v>0</v>
          </cell>
          <cell r="W64">
            <v>242</v>
          </cell>
          <cell r="X64">
            <v>40.61</v>
          </cell>
          <cell r="Y64">
            <v>103.535</v>
          </cell>
        </row>
        <row r="66">
          <cell r="A66" t="str">
            <v>29030</v>
          </cell>
          <cell r="B66" t="str">
            <v>ESPECIAL C Cartón 55 KG</v>
          </cell>
          <cell r="C66" t="str">
            <v>B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3600</v>
          </cell>
          <cell r="P66">
            <v>3600</v>
          </cell>
          <cell r="Q66">
            <v>198</v>
          </cell>
          <cell r="R66">
            <v>606</v>
          </cell>
          <cell r="S66">
            <v>33.33</v>
          </cell>
          <cell r="T66">
            <v>0</v>
          </cell>
          <cell r="U66">
            <v>3600</v>
          </cell>
          <cell r="V66">
            <v>3600</v>
          </cell>
          <cell r="W66">
            <v>198</v>
          </cell>
          <cell r="X66">
            <v>503</v>
          </cell>
          <cell r="Y66">
            <v>857.5</v>
          </cell>
          <cell r="Z66">
            <v>1109</v>
          </cell>
          <cell r="AA66">
            <v>606</v>
          </cell>
          <cell r="AB66">
            <v>7</v>
          </cell>
          <cell r="AC66">
            <v>503</v>
          </cell>
          <cell r="AD66">
            <v>1</v>
          </cell>
          <cell r="AE66">
            <v>55</v>
          </cell>
          <cell r="AF66">
            <v>55</v>
          </cell>
        </row>
        <row r="67">
          <cell r="A67" t="str">
            <v>29031</v>
          </cell>
          <cell r="B67" t="str">
            <v>ESPECIAL C BL 15 KG</v>
          </cell>
          <cell r="C67" t="str">
            <v>B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790</v>
          </cell>
          <cell r="P67">
            <v>790</v>
          </cell>
          <cell r="Q67">
            <v>11.85</v>
          </cell>
          <cell r="R67">
            <v>672</v>
          </cell>
          <cell r="S67">
            <v>10.08</v>
          </cell>
          <cell r="T67">
            <v>0</v>
          </cell>
          <cell r="U67">
            <v>790</v>
          </cell>
          <cell r="V67">
            <v>790</v>
          </cell>
          <cell r="W67">
            <v>11.85</v>
          </cell>
          <cell r="X67">
            <v>790</v>
          </cell>
          <cell r="Y67">
            <v>1067</v>
          </cell>
          <cell r="Z67">
            <v>790</v>
          </cell>
          <cell r="AA67">
            <v>672</v>
          </cell>
          <cell r="AB67">
            <v>7</v>
          </cell>
          <cell r="AC67">
            <v>790</v>
          </cell>
          <cell r="AD67">
            <v>1</v>
          </cell>
          <cell r="AE67">
            <v>15</v>
          </cell>
          <cell r="AF67">
            <v>15</v>
          </cell>
        </row>
        <row r="68">
          <cell r="B68" t="str">
            <v>****Subtotal (Tons):</v>
          </cell>
          <cell r="D68">
            <v>0</v>
          </cell>
          <cell r="E68">
            <v>0</v>
          </cell>
          <cell r="F68">
            <v>0</v>
          </cell>
          <cell r="H68">
            <v>0</v>
          </cell>
          <cell r="J68">
            <v>0</v>
          </cell>
          <cell r="M68">
            <v>0</v>
          </cell>
          <cell r="N68">
            <v>0</v>
          </cell>
          <cell r="Q68">
            <v>209.85</v>
          </cell>
          <cell r="S68">
            <v>43.41</v>
          </cell>
          <cell r="T68">
            <v>0</v>
          </cell>
          <cell r="W68">
            <v>209.85</v>
          </cell>
          <cell r="X68">
            <v>39.515000000000001</v>
          </cell>
          <cell r="Y68">
            <v>63.167499999999997</v>
          </cell>
        </row>
        <row r="70">
          <cell r="A70" t="str">
            <v>20172</v>
          </cell>
          <cell r="B70" t="str">
            <v>ESPECIAL H  BL 55 KG (PINGÜINO)</v>
          </cell>
          <cell r="C70" t="str">
            <v>C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145</v>
          </cell>
          <cell r="Y70">
            <v>72.5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1</v>
          </cell>
          <cell r="AE70">
            <v>55</v>
          </cell>
          <cell r="AF70">
            <v>55</v>
          </cell>
        </row>
        <row r="71">
          <cell r="A71" t="str">
            <v>20091</v>
          </cell>
          <cell r="B71" t="str">
            <v>ESPECIAL K  BL 15 KG</v>
          </cell>
          <cell r="C71" t="str">
            <v>C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533</v>
          </cell>
          <cell r="Y71">
            <v>266.5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1</v>
          </cell>
          <cell r="AE71">
            <v>15</v>
          </cell>
          <cell r="AF71">
            <v>15</v>
          </cell>
        </row>
        <row r="72">
          <cell r="A72" t="str">
            <v>20092</v>
          </cell>
          <cell r="B72" t="str">
            <v>ESPECIAL L  BL 15 KG</v>
          </cell>
          <cell r="C72" t="str">
            <v>C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1067</v>
          </cell>
          <cell r="Y72">
            <v>533.5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1</v>
          </cell>
          <cell r="AE72">
            <v>15</v>
          </cell>
          <cell r="AF72">
            <v>15</v>
          </cell>
        </row>
        <row r="73">
          <cell r="B73" t="str">
            <v>****Subtotal (Tons):</v>
          </cell>
          <cell r="D73">
            <v>0</v>
          </cell>
          <cell r="E73">
            <v>0</v>
          </cell>
          <cell r="F73">
            <v>0</v>
          </cell>
          <cell r="H73">
            <v>0</v>
          </cell>
          <cell r="J73">
            <v>0</v>
          </cell>
          <cell r="M73">
            <v>0</v>
          </cell>
          <cell r="N73">
            <v>0</v>
          </cell>
          <cell r="Q73">
            <v>0</v>
          </cell>
          <cell r="S73">
            <v>0</v>
          </cell>
          <cell r="T73">
            <v>0</v>
          </cell>
          <cell r="W73">
            <v>0</v>
          </cell>
          <cell r="X73">
            <v>31.975000000000001</v>
          </cell>
          <cell r="Y73">
            <v>15.987500000000001</v>
          </cell>
        </row>
        <row r="75">
          <cell r="B75" t="str">
            <v>Total Cooking  / White Fats</v>
          </cell>
          <cell r="D75">
            <v>0</v>
          </cell>
          <cell r="E75">
            <v>0</v>
          </cell>
          <cell r="F75">
            <v>0</v>
          </cell>
          <cell r="H75">
            <v>0</v>
          </cell>
          <cell r="J75">
            <v>0</v>
          </cell>
          <cell r="M75">
            <v>0</v>
          </cell>
          <cell r="N75">
            <v>0</v>
          </cell>
          <cell r="Q75">
            <v>451.85</v>
          </cell>
          <cell r="S75">
            <v>126.63999999999999</v>
          </cell>
          <cell r="T75">
            <v>0</v>
          </cell>
          <cell r="W75">
            <v>451.85</v>
          </cell>
          <cell r="X75">
            <v>112.10000000000001</v>
          </cell>
          <cell r="Y75">
            <v>182.69</v>
          </cell>
        </row>
        <row r="77">
          <cell r="A77" t="str">
            <v>20237</v>
          </cell>
          <cell r="B77" t="str">
            <v>INDUSTRIAL 1 FUNDA 1.000 LTS</v>
          </cell>
          <cell r="C77" t="str">
            <v>C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</v>
          </cell>
          <cell r="Y77">
            <v>0.5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1</v>
          </cell>
          <cell r="AE77">
            <v>910</v>
          </cell>
          <cell r="AF77">
            <v>910</v>
          </cell>
        </row>
        <row r="78">
          <cell r="A78" t="str">
            <v>20179</v>
          </cell>
          <cell r="B78" t="str">
            <v>INDUSTRIAL BOX 20 LT</v>
          </cell>
          <cell r="C78" t="str">
            <v>C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1000</v>
          </cell>
          <cell r="S78">
            <v>18.2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1198</v>
          </cell>
          <cell r="Y78">
            <v>1599</v>
          </cell>
          <cell r="Z78">
            <v>1198</v>
          </cell>
          <cell r="AA78">
            <v>1000</v>
          </cell>
          <cell r="AB78">
            <v>10</v>
          </cell>
          <cell r="AC78">
            <v>1198</v>
          </cell>
          <cell r="AD78">
            <v>1</v>
          </cell>
          <cell r="AE78">
            <v>18.2</v>
          </cell>
          <cell r="AF78">
            <v>18.2</v>
          </cell>
        </row>
      </sheetData>
      <sheetData sheetId="1" refreshError="1"/>
      <sheetData sheetId="2" refreshError="1">
        <row r="2">
          <cell r="A2" t="str">
            <v>20045</v>
          </cell>
          <cell r="B2">
            <v>0</v>
          </cell>
          <cell r="C2">
            <v>0</v>
          </cell>
          <cell r="D2">
            <v>0</v>
          </cell>
        </row>
        <row r="3">
          <cell r="A3" t="str">
            <v>20046</v>
          </cell>
          <cell r="B3">
            <v>0</v>
          </cell>
          <cell r="C3">
            <v>0</v>
          </cell>
          <cell r="D3">
            <v>0</v>
          </cell>
        </row>
        <row r="4">
          <cell r="A4" t="str">
            <v>20047</v>
          </cell>
          <cell r="B4">
            <v>0</v>
          </cell>
          <cell r="C4">
            <v>0</v>
          </cell>
          <cell r="D4">
            <v>0</v>
          </cell>
        </row>
        <row r="5">
          <cell r="A5" t="str">
            <v>20048</v>
          </cell>
          <cell r="B5">
            <v>0</v>
          </cell>
          <cell r="C5">
            <v>0</v>
          </cell>
          <cell r="D5">
            <v>0</v>
          </cell>
        </row>
        <row r="6">
          <cell r="A6" t="str">
            <v>20049</v>
          </cell>
          <cell r="B6">
            <v>0</v>
          </cell>
          <cell r="C6">
            <v>0</v>
          </cell>
          <cell r="D6">
            <v>0</v>
          </cell>
        </row>
        <row r="7">
          <cell r="A7" t="str">
            <v>20050</v>
          </cell>
          <cell r="B7">
            <v>0</v>
          </cell>
          <cell r="C7">
            <v>0</v>
          </cell>
          <cell r="D7">
            <v>0</v>
          </cell>
        </row>
        <row r="8">
          <cell r="A8" t="str">
            <v>20051</v>
          </cell>
          <cell r="B8">
            <v>0</v>
          </cell>
          <cell r="C8">
            <v>0</v>
          </cell>
          <cell r="D8">
            <v>0</v>
          </cell>
        </row>
        <row r="9">
          <cell r="A9" t="str">
            <v>20071</v>
          </cell>
          <cell r="B9">
            <v>0</v>
          </cell>
          <cell r="C9">
            <v>0</v>
          </cell>
          <cell r="D9">
            <v>0</v>
          </cell>
        </row>
        <row r="10">
          <cell r="A10" t="str">
            <v>20072</v>
          </cell>
          <cell r="B10">
            <v>0</v>
          </cell>
          <cell r="C10">
            <v>0</v>
          </cell>
          <cell r="D10">
            <v>0</v>
          </cell>
        </row>
        <row r="11">
          <cell r="A11" t="str">
            <v>20085</v>
          </cell>
          <cell r="B11">
            <v>0</v>
          </cell>
          <cell r="C11">
            <v>0</v>
          </cell>
          <cell r="D11">
            <v>0</v>
          </cell>
        </row>
        <row r="12">
          <cell r="A12" t="str">
            <v>20088</v>
          </cell>
          <cell r="B12">
            <v>0</v>
          </cell>
          <cell r="C12">
            <v>0</v>
          </cell>
          <cell r="D12">
            <v>0</v>
          </cell>
        </row>
        <row r="13">
          <cell r="A13" t="str">
            <v>20089</v>
          </cell>
          <cell r="B13">
            <v>0</v>
          </cell>
          <cell r="C13">
            <v>0</v>
          </cell>
          <cell r="D13">
            <v>0</v>
          </cell>
        </row>
        <row r="14">
          <cell r="A14" t="str">
            <v>20090</v>
          </cell>
          <cell r="B14">
            <v>0</v>
          </cell>
          <cell r="C14">
            <v>0</v>
          </cell>
          <cell r="D14">
            <v>0</v>
          </cell>
        </row>
        <row r="15">
          <cell r="A15" t="str">
            <v>20091</v>
          </cell>
          <cell r="B15">
            <v>0</v>
          </cell>
          <cell r="C15">
            <v>0</v>
          </cell>
          <cell r="D15">
            <v>0</v>
          </cell>
        </row>
        <row r="16">
          <cell r="A16" t="str">
            <v>20092</v>
          </cell>
          <cell r="B16">
            <v>0</v>
          </cell>
          <cell r="C16">
            <v>0</v>
          </cell>
          <cell r="D16">
            <v>0</v>
          </cell>
        </row>
        <row r="17">
          <cell r="A17" t="str">
            <v>20105</v>
          </cell>
          <cell r="B17">
            <v>0</v>
          </cell>
          <cell r="C17">
            <v>0</v>
          </cell>
          <cell r="D17">
            <v>0</v>
          </cell>
        </row>
        <row r="18">
          <cell r="A18" t="str">
            <v>20106</v>
          </cell>
          <cell r="B18">
            <v>0</v>
          </cell>
          <cell r="C18">
            <v>0</v>
          </cell>
          <cell r="D18">
            <v>0</v>
          </cell>
        </row>
        <row r="19">
          <cell r="A19" t="str">
            <v>20107</v>
          </cell>
          <cell r="B19">
            <v>0</v>
          </cell>
          <cell r="C19">
            <v>0</v>
          </cell>
          <cell r="D19">
            <v>0</v>
          </cell>
        </row>
        <row r="20">
          <cell r="A20" t="str">
            <v>20108</v>
          </cell>
          <cell r="B20">
            <v>0</v>
          </cell>
          <cell r="C20">
            <v>0</v>
          </cell>
          <cell r="D20">
            <v>0</v>
          </cell>
        </row>
        <row r="21">
          <cell r="A21" t="str">
            <v>20112</v>
          </cell>
          <cell r="B21">
            <v>0</v>
          </cell>
          <cell r="C21">
            <v>0</v>
          </cell>
          <cell r="D21">
            <v>0</v>
          </cell>
        </row>
        <row r="22">
          <cell r="A22" t="str">
            <v>20113</v>
          </cell>
          <cell r="B22">
            <v>0</v>
          </cell>
          <cell r="C22">
            <v>0</v>
          </cell>
          <cell r="D22">
            <v>0</v>
          </cell>
        </row>
        <row r="23">
          <cell r="A23" t="str">
            <v>20116</v>
          </cell>
          <cell r="B23">
            <v>0</v>
          </cell>
          <cell r="C23">
            <v>0</v>
          </cell>
          <cell r="D23">
            <v>0</v>
          </cell>
        </row>
        <row r="24">
          <cell r="A24" t="str">
            <v>20127</v>
          </cell>
          <cell r="B24">
            <v>0</v>
          </cell>
          <cell r="C24">
            <v>0</v>
          </cell>
          <cell r="D24">
            <v>0</v>
          </cell>
        </row>
        <row r="25">
          <cell r="A25" t="str">
            <v>20128</v>
          </cell>
          <cell r="B25">
            <v>0</v>
          </cell>
          <cell r="C25">
            <v>0</v>
          </cell>
          <cell r="D25">
            <v>0</v>
          </cell>
        </row>
        <row r="26">
          <cell r="A26" t="str">
            <v>20149</v>
          </cell>
          <cell r="B26">
            <v>0</v>
          </cell>
          <cell r="C26">
            <v>0</v>
          </cell>
          <cell r="D26">
            <v>0</v>
          </cell>
        </row>
        <row r="27">
          <cell r="A27" t="str">
            <v>20150</v>
          </cell>
          <cell r="B27">
            <v>0</v>
          </cell>
          <cell r="C27">
            <v>0</v>
          </cell>
          <cell r="D27">
            <v>0</v>
          </cell>
        </row>
        <row r="28">
          <cell r="A28" t="str">
            <v>20151</v>
          </cell>
          <cell r="B28">
            <v>0</v>
          </cell>
          <cell r="C28">
            <v>0</v>
          </cell>
          <cell r="D28">
            <v>0</v>
          </cell>
        </row>
        <row r="29">
          <cell r="A29" t="str">
            <v>20169</v>
          </cell>
          <cell r="B29">
            <v>0</v>
          </cell>
          <cell r="C29">
            <v>0</v>
          </cell>
          <cell r="D29">
            <v>0</v>
          </cell>
        </row>
        <row r="30">
          <cell r="A30" t="str">
            <v>20170</v>
          </cell>
          <cell r="B30">
            <v>0</v>
          </cell>
          <cell r="C30">
            <v>0</v>
          </cell>
          <cell r="D30">
            <v>0</v>
          </cell>
        </row>
        <row r="31">
          <cell r="A31" t="str">
            <v>20171</v>
          </cell>
          <cell r="B31">
            <v>0</v>
          </cell>
          <cell r="C31">
            <v>0</v>
          </cell>
          <cell r="D31">
            <v>0</v>
          </cell>
        </row>
        <row r="32">
          <cell r="A32" t="str">
            <v>20172</v>
          </cell>
          <cell r="B32">
            <v>0</v>
          </cell>
          <cell r="C32">
            <v>0</v>
          </cell>
          <cell r="D32">
            <v>0</v>
          </cell>
        </row>
        <row r="33">
          <cell r="A33" t="str">
            <v>20179</v>
          </cell>
          <cell r="B33">
            <v>0</v>
          </cell>
          <cell r="C33">
            <v>0</v>
          </cell>
          <cell r="D33">
            <v>0</v>
          </cell>
        </row>
        <row r="34">
          <cell r="A34" t="str">
            <v>20188</v>
          </cell>
          <cell r="B34">
            <v>0</v>
          </cell>
          <cell r="C34">
            <v>0</v>
          </cell>
          <cell r="D34">
            <v>0</v>
          </cell>
        </row>
        <row r="35">
          <cell r="A35" t="str">
            <v>20189</v>
          </cell>
          <cell r="B35">
            <v>0</v>
          </cell>
          <cell r="C35">
            <v>0</v>
          </cell>
          <cell r="D35">
            <v>0</v>
          </cell>
        </row>
        <row r="36">
          <cell r="A36" t="str">
            <v>20191</v>
          </cell>
          <cell r="B36">
            <v>0</v>
          </cell>
          <cell r="C36">
            <v>0</v>
          </cell>
          <cell r="D36">
            <v>0</v>
          </cell>
        </row>
        <row r="37">
          <cell r="A37" t="str">
            <v>20208</v>
          </cell>
          <cell r="B37">
            <v>0</v>
          </cell>
          <cell r="C37">
            <v>0</v>
          </cell>
          <cell r="D37">
            <v>0</v>
          </cell>
        </row>
        <row r="38">
          <cell r="A38" t="str">
            <v>20209</v>
          </cell>
          <cell r="B38">
            <v>0</v>
          </cell>
          <cell r="C38">
            <v>0</v>
          </cell>
          <cell r="D38">
            <v>0</v>
          </cell>
        </row>
        <row r="39">
          <cell r="A39" t="str">
            <v>20211</v>
          </cell>
          <cell r="B39">
            <v>0</v>
          </cell>
          <cell r="C39">
            <v>0</v>
          </cell>
          <cell r="D39">
            <v>0</v>
          </cell>
        </row>
        <row r="40">
          <cell r="A40" t="str">
            <v>20213</v>
          </cell>
          <cell r="B40">
            <v>0</v>
          </cell>
          <cell r="C40">
            <v>0</v>
          </cell>
          <cell r="D40">
            <v>0</v>
          </cell>
        </row>
        <row r="41">
          <cell r="A41" t="str">
            <v>20219</v>
          </cell>
          <cell r="B41">
            <v>2952</v>
          </cell>
          <cell r="C41">
            <v>0</v>
          </cell>
          <cell r="D41">
            <v>2952</v>
          </cell>
        </row>
        <row r="42">
          <cell r="A42" t="str">
            <v>20227</v>
          </cell>
          <cell r="B42">
            <v>0</v>
          </cell>
          <cell r="C42">
            <v>0</v>
          </cell>
          <cell r="D42">
            <v>0</v>
          </cell>
        </row>
        <row r="43">
          <cell r="A43" t="str">
            <v>20237</v>
          </cell>
          <cell r="B43">
            <v>0</v>
          </cell>
          <cell r="C43">
            <v>0</v>
          </cell>
          <cell r="D43">
            <v>0</v>
          </cell>
        </row>
        <row r="44">
          <cell r="A44" t="str">
            <v>20241</v>
          </cell>
          <cell r="B44">
            <v>0</v>
          </cell>
          <cell r="C44">
            <v>0</v>
          </cell>
          <cell r="D44">
            <v>0</v>
          </cell>
        </row>
        <row r="45">
          <cell r="A45" t="str">
            <v>20247</v>
          </cell>
          <cell r="B45">
            <v>0</v>
          </cell>
          <cell r="C45">
            <v>0</v>
          </cell>
          <cell r="D45">
            <v>0</v>
          </cell>
        </row>
        <row r="46">
          <cell r="A46" t="str">
            <v>20250</v>
          </cell>
          <cell r="B46">
            <v>0</v>
          </cell>
          <cell r="C46">
            <v>0</v>
          </cell>
          <cell r="D46">
            <v>0</v>
          </cell>
        </row>
        <row r="47">
          <cell r="A47" t="str">
            <v>20251</v>
          </cell>
          <cell r="B47">
            <v>0</v>
          </cell>
          <cell r="C47">
            <v>0</v>
          </cell>
          <cell r="D47">
            <v>0</v>
          </cell>
        </row>
        <row r="48">
          <cell r="A48" t="str">
            <v>20252</v>
          </cell>
          <cell r="B48">
            <v>0</v>
          </cell>
          <cell r="C48">
            <v>0</v>
          </cell>
          <cell r="D48">
            <v>0</v>
          </cell>
        </row>
        <row r="49">
          <cell r="A49" t="str">
            <v>20253</v>
          </cell>
          <cell r="B49">
            <v>0</v>
          </cell>
          <cell r="C49">
            <v>0</v>
          </cell>
          <cell r="D49">
            <v>0</v>
          </cell>
        </row>
        <row r="50">
          <cell r="A50" t="str">
            <v>20254</v>
          </cell>
          <cell r="B50">
            <v>0</v>
          </cell>
          <cell r="C50">
            <v>0</v>
          </cell>
          <cell r="D50">
            <v>0</v>
          </cell>
        </row>
        <row r="51">
          <cell r="A51" t="str">
            <v>20255</v>
          </cell>
          <cell r="B51">
            <v>0</v>
          </cell>
          <cell r="C51">
            <v>0</v>
          </cell>
          <cell r="D51">
            <v>0</v>
          </cell>
        </row>
        <row r="52">
          <cell r="A52" t="str">
            <v>20256</v>
          </cell>
          <cell r="B52">
            <v>0</v>
          </cell>
          <cell r="C52">
            <v>0</v>
          </cell>
          <cell r="D52">
            <v>0</v>
          </cell>
        </row>
        <row r="53">
          <cell r="A53" t="str">
            <v>20257</v>
          </cell>
          <cell r="B53">
            <v>0</v>
          </cell>
          <cell r="C53">
            <v>0</v>
          </cell>
          <cell r="D53">
            <v>0</v>
          </cell>
        </row>
        <row r="54">
          <cell r="A54" t="str">
            <v>20258</v>
          </cell>
          <cell r="B54">
            <v>0</v>
          </cell>
          <cell r="C54">
            <v>0</v>
          </cell>
          <cell r="D54">
            <v>0</v>
          </cell>
        </row>
        <row r="55">
          <cell r="A55" t="str">
            <v>20259</v>
          </cell>
          <cell r="B55">
            <v>0</v>
          </cell>
          <cell r="C55">
            <v>0</v>
          </cell>
          <cell r="D55">
            <v>0</v>
          </cell>
        </row>
        <row r="56">
          <cell r="A56" t="str">
            <v>20260</v>
          </cell>
          <cell r="B56">
            <v>0</v>
          </cell>
          <cell r="C56">
            <v>0</v>
          </cell>
          <cell r="D56">
            <v>0</v>
          </cell>
        </row>
        <row r="57">
          <cell r="A57" t="str">
            <v>20261</v>
          </cell>
          <cell r="B57">
            <v>0</v>
          </cell>
          <cell r="C57">
            <v>0</v>
          </cell>
          <cell r="D57">
            <v>0</v>
          </cell>
        </row>
        <row r="58">
          <cell r="A58" t="str">
            <v>20262</v>
          </cell>
          <cell r="B58">
            <v>0</v>
          </cell>
          <cell r="C58">
            <v>0</v>
          </cell>
          <cell r="D58">
            <v>0</v>
          </cell>
        </row>
        <row r="59">
          <cell r="A59" t="str">
            <v>20263</v>
          </cell>
          <cell r="B59">
            <v>0</v>
          </cell>
          <cell r="C59">
            <v>0</v>
          </cell>
          <cell r="D59">
            <v>0</v>
          </cell>
        </row>
        <row r="60">
          <cell r="A60" t="str">
            <v>20264</v>
          </cell>
          <cell r="B60">
            <v>0</v>
          </cell>
          <cell r="C60">
            <v>0</v>
          </cell>
          <cell r="D60">
            <v>0</v>
          </cell>
        </row>
        <row r="61">
          <cell r="A61" t="str">
            <v>20265</v>
          </cell>
          <cell r="B61">
            <v>0</v>
          </cell>
          <cell r="C61">
            <v>0</v>
          </cell>
          <cell r="D61">
            <v>0</v>
          </cell>
        </row>
        <row r="62">
          <cell r="A62" t="str">
            <v>20266</v>
          </cell>
          <cell r="B62">
            <v>0</v>
          </cell>
          <cell r="C62">
            <v>0</v>
          </cell>
          <cell r="D62">
            <v>0</v>
          </cell>
        </row>
        <row r="63">
          <cell r="A63" t="str">
            <v>20267</v>
          </cell>
          <cell r="B63">
            <v>0</v>
          </cell>
          <cell r="C63">
            <v>0</v>
          </cell>
          <cell r="D63">
            <v>0</v>
          </cell>
        </row>
        <row r="64">
          <cell r="A64" t="str">
            <v>20268</v>
          </cell>
          <cell r="B64">
            <v>0</v>
          </cell>
          <cell r="C64">
            <v>0</v>
          </cell>
          <cell r="D64">
            <v>0</v>
          </cell>
        </row>
        <row r="65">
          <cell r="A65" t="str">
            <v>20269</v>
          </cell>
          <cell r="B65">
            <v>0</v>
          </cell>
          <cell r="C65">
            <v>0</v>
          </cell>
          <cell r="D65">
            <v>0</v>
          </cell>
        </row>
        <row r="66">
          <cell r="A66" t="str">
            <v>20271</v>
          </cell>
          <cell r="B66">
            <v>0</v>
          </cell>
          <cell r="C66">
            <v>0</v>
          </cell>
          <cell r="D66">
            <v>0</v>
          </cell>
        </row>
        <row r="67">
          <cell r="A67" t="str">
            <v>20272</v>
          </cell>
          <cell r="B67">
            <v>0</v>
          </cell>
          <cell r="C67">
            <v>0</v>
          </cell>
          <cell r="D67">
            <v>0</v>
          </cell>
        </row>
        <row r="68">
          <cell r="A68" t="str">
            <v>20273</v>
          </cell>
          <cell r="B68">
            <v>0</v>
          </cell>
          <cell r="C68">
            <v>0</v>
          </cell>
          <cell r="D68">
            <v>0</v>
          </cell>
        </row>
        <row r="69">
          <cell r="A69" t="str">
            <v>20274</v>
          </cell>
          <cell r="B69">
            <v>10776</v>
          </cell>
          <cell r="C69">
            <v>0</v>
          </cell>
          <cell r="D69">
            <v>10776</v>
          </cell>
        </row>
        <row r="70">
          <cell r="A70" t="str">
            <v>20275</v>
          </cell>
          <cell r="B70">
            <v>3490</v>
          </cell>
          <cell r="C70">
            <v>0</v>
          </cell>
          <cell r="D70">
            <v>3490</v>
          </cell>
        </row>
        <row r="71">
          <cell r="A71" t="str">
            <v>20276</v>
          </cell>
          <cell r="B71">
            <v>1895</v>
          </cell>
          <cell r="C71">
            <v>0</v>
          </cell>
          <cell r="D71">
            <v>1895</v>
          </cell>
        </row>
        <row r="72">
          <cell r="A72" t="str">
            <v>20277</v>
          </cell>
          <cell r="B72">
            <v>0</v>
          </cell>
          <cell r="C72">
            <v>0</v>
          </cell>
          <cell r="D72">
            <v>0</v>
          </cell>
        </row>
        <row r="73">
          <cell r="A73" t="str">
            <v>20278</v>
          </cell>
          <cell r="B73">
            <v>0</v>
          </cell>
          <cell r="C73">
            <v>0</v>
          </cell>
          <cell r="D73">
            <v>0</v>
          </cell>
        </row>
        <row r="74">
          <cell r="A74" t="str">
            <v>20279</v>
          </cell>
          <cell r="B74">
            <v>0</v>
          </cell>
          <cell r="C74">
            <v>0</v>
          </cell>
          <cell r="D74">
            <v>0</v>
          </cell>
        </row>
        <row r="75">
          <cell r="A75" t="str">
            <v>20280</v>
          </cell>
          <cell r="B75">
            <v>0</v>
          </cell>
          <cell r="C75">
            <v>0</v>
          </cell>
          <cell r="D75">
            <v>0</v>
          </cell>
        </row>
        <row r="76">
          <cell r="A76" t="str">
            <v>20282</v>
          </cell>
          <cell r="B76">
            <v>0</v>
          </cell>
          <cell r="C76">
            <v>0</v>
          </cell>
          <cell r="D76">
            <v>0</v>
          </cell>
        </row>
        <row r="77">
          <cell r="A77" t="str">
            <v>20283</v>
          </cell>
          <cell r="B77">
            <v>0</v>
          </cell>
          <cell r="C77">
            <v>0</v>
          </cell>
          <cell r="D77">
            <v>0</v>
          </cell>
        </row>
        <row r="78">
          <cell r="A78" t="str">
            <v>24171</v>
          </cell>
          <cell r="B78">
            <v>0</v>
          </cell>
          <cell r="C78">
            <v>0</v>
          </cell>
          <cell r="D78">
            <v>0</v>
          </cell>
        </row>
        <row r="79">
          <cell r="A79" t="str">
            <v>26028</v>
          </cell>
          <cell r="B79">
            <v>0</v>
          </cell>
          <cell r="C79">
            <v>0</v>
          </cell>
          <cell r="D79">
            <v>0</v>
          </cell>
        </row>
        <row r="80">
          <cell r="A80" t="str">
            <v>29001</v>
          </cell>
          <cell r="B80">
            <v>135</v>
          </cell>
          <cell r="C80">
            <v>0</v>
          </cell>
          <cell r="D80">
            <v>135</v>
          </cell>
        </row>
        <row r="81">
          <cell r="A81" t="str">
            <v>29002</v>
          </cell>
          <cell r="B81">
            <v>113</v>
          </cell>
          <cell r="C81">
            <v>0</v>
          </cell>
          <cell r="D81">
            <v>113</v>
          </cell>
        </row>
        <row r="82">
          <cell r="A82" t="str">
            <v>29003</v>
          </cell>
          <cell r="B82">
            <v>0</v>
          </cell>
          <cell r="C82">
            <v>0</v>
          </cell>
          <cell r="D82">
            <v>0</v>
          </cell>
        </row>
        <row r="83">
          <cell r="A83" t="str">
            <v>29004</v>
          </cell>
          <cell r="B83">
            <v>0</v>
          </cell>
          <cell r="C83">
            <v>0</v>
          </cell>
          <cell r="D83">
            <v>0</v>
          </cell>
        </row>
        <row r="84">
          <cell r="A84" t="str">
            <v>29005</v>
          </cell>
          <cell r="B84">
            <v>0</v>
          </cell>
          <cell r="C84">
            <v>0</v>
          </cell>
          <cell r="D84">
            <v>0</v>
          </cell>
        </row>
        <row r="85">
          <cell r="A85" t="str">
            <v>29006</v>
          </cell>
          <cell r="B85">
            <v>0</v>
          </cell>
          <cell r="C85">
            <v>0</v>
          </cell>
          <cell r="D85">
            <v>0</v>
          </cell>
        </row>
        <row r="86">
          <cell r="A86" t="str">
            <v>29007</v>
          </cell>
          <cell r="B86">
            <v>0</v>
          </cell>
          <cell r="C86">
            <v>0</v>
          </cell>
          <cell r="D86">
            <v>0</v>
          </cell>
        </row>
        <row r="87">
          <cell r="A87" t="str">
            <v>29008</v>
          </cell>
          <cell r="B87">
            <v>0</v>
          </cell>
          <cell r="C87">
            <v>0</v>
          </cell>
          <cell r="D87">
            <v>0</v>
          </cell>
        </row>
        <row r="88">
          <cell r="A88" t="str">
            <v>29009</v>
          </cell>
          <cell r="B88">
            <v>0</v>
          </cell>
          <cell r="C88">
            <v>0</v>
          </cell>
          <cell r="D88">
            <v>0</v>
          </cell>
        </row>
        <row r="89">
          <cell r="A89" t="str">
            <v>29010</v>
          </cell>
          <cell r="B89">
            <v>0</v>
          </cell>
          <cell r="C89">
            <v>0</v>
          </cell>
          <cell r="D89">
            <v>0</v>
          </cell>
        </row>
        <row r="90">
          <cell r="A90" t="str">
            <v>29011</v>
          </cell>
          <cell r="B90">
            <v>0</v>
          </cell>
          <cell r="C90">
            <v>0</v>
          </cell>
          <cell r="D90">
            <v>0</v>
          </cell>
        </row>
        <row r="91">
          <cell r="A91" t="str">
            <v>29012</v>
          </cell>
          <cell r="B91">
            <v>5776</v>
          </cell>
          <cell r="C91">
            <v>0</v>
          </cell>
          <cell r="D91">
            <v>5776</v>
          </cell>
        </row>
        <row r="92">
          <cell r="A92" t="str">
            <v>29013</v>
          </cell>
          <cell r="B92">
            <v>10594</v>
          </cell>
          <cell r="C92">
            <v>0</v>
          </cell>
          <cell r="D92">
            <v>10594</v>
          </cell>
        </row>
        <row r="93">
          <cell r="A93" t="str">
            <v>29014</v>
          </cell>
          <cell r="B93">
            <v>891</v>
          </cell>
          <cell r="C93">
            <v>0</v>
          </cell>
          <cell r="D93">
            <v>891</v>
          </cell>
        </row>
        <row r="94">
          <cell r="A94" t="str">
            <v>29015</v>
          </cell>
          <cell r="B94">
            <v>0</v>
          </cell>
          <cell r="C94">
            <v>0</v>
          </cell>
          <cell r="D94">
            <v>0</v>
          </cell>
        </row>
        <row r="95">
          <cell r="A95" t="str">
            <v>29016</v>
          </cell>
          <cell r="B95">
            <v>13</v>
          </cell>
          <cell r="C95">
            <v>0</v>
          </cell>
          <cell r="D95">
            <v>13</v>
          </cell>
        </row>
        <row r="96">
          <cell r="A96" t="str">
            <v>29017</v>
          </cell>
          <cell r="B96">
            <v>8261</v>
          </cell>
          <cell r="C96">
            <v>0</v>
          </cell>
          <cell r="D96">
            <v>8261</v>
          </cell>
        </row>
        <row r="97">
          <cell r="A97" t="str">
            <v>29018</v>
          </cell>
          <cell r="B97">
            <v>25078</v>
          </cell>
          <cell r="C97">
            <v>0</v>
          </cell>
          <cell r="D97">
            <v>25078</v>
          </cell>
        </row>
        <row r="98">
          <cell r="A98" t="str">
            <v>29019</v>
          </cell>
          <cell r="B98">
            <v>5275</v>
          </cell>
          <cell r="C98">
            <v>0</v>
          </cell>
          <cell r="D98">
            <v>5275</v>
          </cell>
        </row>
        <row r="99">
          <cell r="A99" t="str">
            <v>29020</v>
          </cell>
          <cell r="B99">
            <v>0</v>
          </cell>
          <cell r="C99">
            <v>0</v>
          </cell>
          <cell r="D99">
            <v>0</v>
          </cell>
        </row>
        <row r="100">
          <cell r="A100" t="str">
            <v>29021</v>
          </cell>
          <cell r="B100">
            <v>0</v>
          </cell>
          <cell r="C100">
            <v>0</v>
          </cell>
          <cell r="D100">
            <v>0</v>
          </cell>
        </row>
        <row r="101">
          <cell r="A101" t="str">
            <v>29022</v>
          </cell>
          <cell r="B101">
            <v>8066</v>
          </cell>
          <cell r="C101">
            <v>0</v>
          </cell>
          <cell r="D101">
            <v>8066</v>
          </cell>
        </row>
        <row r="102">
          <cell r="A102" t="str">
            <v>29023</v>
          </cell>
          <cell r="B102">
            <v>7235</v>
          </cell>
          <cell r="C102">
            <v>0</v>
          </cell>
          <cell r="D102">
            <v>7235</v>
          </cell>
        </row>
        <row r="103">
          <cell r="A103" t="str">
            <v>29024</v>
          </cell>
          <cell r="B103">
            <v>8065</v>
          </cell>
          <cell r="C103">
            <v>0</v>
          </cell>
          <cell r="D103">
            <v>8065</v>
          </cell>
        </row>
        <row r="104">
          <cell r="A104" t="str">
            <v>29025</v>
          </cell>
          <cell r="B104">
            <v>17247</v>
          </cell>
          <cell r="C104">
            <v>0</v>
          </cell>
          <cell r="D104">
            <v>17247</v>
          </cell>
        </row>
        <row r="105">
          <cell r="A105" t="str">
            <v>29026</v>
          </cell>
          <cell r="B105">
            <v>9263</v>
          </cell>
          <cell r="C105">
            <v>0</v>
          </cell>
          <cell r="D105">
            <v>9263</v>
          </cell>
        </row>
        <row r="106">
          <cell r="A106" t="str">
            <v>29027</v>
          </cell>
          <cell r="B106">
            <v>0</v>
          </cell>
          <cell r="C106">
            <v>0</v>
          </cell>
          <cell r="D106">
            <v>0</v>
          </cell>
        </row>
        <row r="107">
          <cell r="A107" t="str">
            <v>29028</v>
          </cell>
          <cell r="B107">
            <v>0</v>
          </cell>
          <cell r="C107">
            <v>0</v>
          </cell>
          <cell r="D107">
            <v>0</v>
          </cell>
        </row>
        <row r="108">
          <cell r="A108" t="str">
            <v>29029</v>
          </cell>
          <cell r="B108">
            <v>0</v>
          </cell>
          <cell r="C108">
            <v>0</v>
          </cell>
          <cell r="D108">
            <v>0</v>
          </cell>
        </row>
        <row r="109">
          <cell r="A109" t="str">
            <v>29030</v>
          </cell>
          <cell r="B109">
            <v>0</v>
          </cell>
          <cell r="C109">
            <v>0</v>
          </cell>
          <cell r="D109">
            <v>0</v>
          </cell>
        </row>
        <row r="110">
          <cell r="A110" t="str">
            <v>29031</v>
          </cell>
          <cell r="B110">
            <v>0</v>
          </cell>
          <cell r="C110">
            <v>0</v>
          </cell>
          <cell r="D110">
            <v>0</v>
          </cell>
        </row>
        <row r="111">
          <cell r="A111" t="str">
            <v>29032</v>
          </cell>
          <cell r="B111">
            <v>0</v>
          </cell>
          <cell r="C111">
            <v>0</v>
          </cell>
          <cell r="D111">
            <v>0</v>
          </cell>
        </row>
        <row r="112">
          <cell r="A112" t="str">
            <v>29033</v>
          </cell>
          <cell r="B112">
            <v>0</v>
          </cell>
          <cell r="C112">
            <v>0</v>
          </cell>
          <cell r="D112">
            <v>0</v>
          </cell>
        </row>
        <row r="113">
          <cell r="A113" t="str">
            <v>29034</v>
          </cell>
          <cell r="B113">
            <v>0</v>
          </cell>
          <cell r="C113">
            <v>0</v>
          </cell>
          <cell r="D113">
            <v>0</v>
          </cell>
        </row>
        <row r="114">
          <cell r="A114" t="str">
            <v>29035</v>
          </cell>
          <cell r="B114">
            <v>0</v>
          </cell>
          <cell r="C114">
            <v>0</v>
          </cell>
          <cell r="D114">
            <v>0</v>
          </cell>
        </row>
        <row r="115">
          <cell r="A115" t="str">
            <v>29036</v>
          </cell>
          <cell r="B115">
            <v>2285</v>
          </cell>
          <cell r="C115">
            <v>0</v>
          </cell>
          <cell r="D115">
            <v>2285</v>
          </cell>
        </row>
        <row r="116">
          <cell r="A116" t="str">
            <v>NA</v>
          </cell>
          <cell r="B116">
            <v>0</v>
          </cell>
          <cell r="C116">
            <v>0</v>
          </cell>
          <cell r="D116">
            <v>0</v>
          </cell>
        </row>
        <row r="117">
          <cell r="A117" t="str">
            <v>00010</v>
          </cell>
          <cell r="B117" t="str">
            <v>DETERGENTES</v>
          </cell>
          <cell r="C117" t="str">
            <v>12966</v>
          </cell>
          <cell r="D117" t="str">
            <v>AMIGO GRANEL 15KG X 1FD</v>
          </cell>
        </row>
        <row r="118">
          <cell r="A118" t="str">
            <v>00010</v>
          </cell>
          <cell r="B118" t="str">
            <v>DETERGENTES</v>
          </cell>
          <cell r="C118" t="str">
            <v>12967</v>
          </cell>
          <cell r="D118" t="str">
            <v>AMIGO LIMON 180G X 48FD</v>
          </cell>
        </row>
        <row r="119">
          <cell r="A119" t="str">
            <v>00010</v>
          </cell>
          <cell r="B119" t="str">
            <v>DETERGENTES</v>
          </cell>
          <cell r="C119" t="str">
            <v>13080</v>
          </cell>
          <cell r="D119" t="str">
            <v>OPAL LIMON PUZZLE CARD 60</v>
          </cell>
        </row>
        <row r="120">
          <cell r="A120" t="str">
            <v>00010</v>
          </cell>
          <cell r="B120" t="str">
            <v>DETERGENTES</v>
          </cell>
          <cell r="C120" t="str">
            <v>13081</v>
          </cell>
          <cell r="D120" t="str">
            <v>OPAL FLORAL PUZZLE CARD 6</v>
          </cell>
        </row>
        <row r="121">
          <cell r="A121" t="str">
            <v>00010</v>
          </cell>
          <cell r="B121" t="str">
            <v>DETERGENTES</v>
          </cell>
          <cell r="C121" t="str">
            <v>13082</v>
          </cell>
          <cell r="D121" t="str">
            <v>OPAL BLANC.PUZZLE CARD 60</v>
          </cell>
        </row>
        <row r="122">
          <cell r="A122" t="str">
            <v>00010</v>
          </cell>
          <cell r="B122" t="str">
            <v>DETERGENTES</v>
          </cell>
          <cell r="C122" t="str">
            <v>13083</v>
          </cell>
          <cell r="D122" t="str">
            <v>OPAL AVANCE PUZZLE CARD 6</v>
          </cell>
        </row>
        <row r="123">
          <cell r="A123" t="str">
            <v>00010</v>
          </cell>
          <cell r="B123" t="str">
            <v>DETERGENTES</v>
          </cell>
          <cell r="C123" t="str">
            <v>13090</v>
          </cell>
          <cell r="D123" t="str">
            <v>OPAL LIMON JIRAFA 60 X 11</v>
          </cell>
        </row>
        <row r="124">
          <cell r="A124" t="str">
            <v>00010</v>
          </cell>
          <cell r="B124" t="str">
            <v>DETERGENTES</v>
          </cell>
          <cell r="C124" t="str">
            <v>13091</v>
          </cell>
          <cell r="D124" t="str">
            <v>OPAL FLORAL JIRAFA 60 X 1</v>
          </cell>
        </row>
        <row r="125">
          <cell r="A125" t="str">
            <v>00010</v>
          </cell>
          <cell r="B125" t="str">
            <v>DETERGENTES</v>
          </cell>
          <cell r="C125" t="str">
            <v>13092</v>
          </cell>
          <cell r="D125" t="str">
            <v>OPAL BLANCURA JIRAFA 60X1</v>
          </cell>
        </row>
        <row r="126">
          <cell r="A126" t="str">
            <v>00010</v>
          </cell>
          <cell r="B126" t="str">
            <v>DETERGENTES</v>
          </cell>
          <cell r="C126" t="str">
            <v>13160</v>
          </cell>
          <cell r="D126" t="str">
            <v>OPAL LIMON  400G X 30F</v>
          </cell>
        </row>
        <row r="127">
          <cell r="A127" t="str">
            <v>00010</v>
          </cell>
          <cell r="B127" t="str">
            <v>DETERGENTES</v>
          </cell>
          <cell r="C127" t="str">
            <v>13161</v>
          </cell>
          <cell r="D127" t="str">
            <v>OPAL FLORAL 400G X 30F</v>
          </cell>
        </row>
        <row r="128">
          <cell r="A128" t="str">
            <v>00010</v>
          </cell>
          <cell r="B128" t="str">
            <v>DETERGENTES</v>
          </cell>
          <cell r="C128" t="str">
            <v>13162</v>
          </cell>
          <cell r="D128" t="str">
            <v>OPAL BINGO BLANC. 110G X</v>
          </cell>
        </row>
        <row r="129">
          <cell r="A129" t="str">
            <v>00010</v>
          </cell>
          <cell r="B129" t="str">
            <v>DETERGENTES</v>
          </cell>
          <cell r="C129" t="str">
            <v>13163</v>
          </cell>
          <cell r="D129" t="str">
            <v>OPAL BINGO BLANC. 225G X</v>
          </cell>
        </row>
        <row r="130">
          <cell r="A130" t="str">
            <v>00010</v>
          </cell>
          <cell r="B130" t="str">
            <v>DETERGENTES</v>
          </cell>
          <cell r="C130" t="str">
            <v>13164</v>
          </cell>
          <cell r="D130" t="str">
            <v>OPAL BINGO BLANC. 900G X</v>
          </cell>
        </row>
        <row r="131">
          <cell r="A131" t="str">
            <v>00010</v>
          </cell>
          <cell r="B131" t="str">
            <v>DETERGENTES</v>
          </cell>
          <cell r="C131" t="str">
            <v>13165</v>
          </cell>
          <cell r="D131" t="str">
            <v>OPAL BINGO FLORAL 110G X</v>
          </cell>
        </row>
        <row r="132">
          <cell r="A132" t="str">
            <v>00010</v>
          </cell>
          <cell r="B132" t="str">
            <v>DETERGENTES</v>
          </cell>
          <cell r="C132" t="str">
            <v>13166</v>
          </cell>
          <cell r="D132" t="str">
            <v>OPAL BINGO FLORAL 225G X</v>
          </cell>
        </row>
        <row r="133">
          <cell r="A133" t="str">
            <v>00010</v>
          </cell>
          <cell r="B133" t="str">
            <v>DETERGENTES</v>
          </cell>
          <cell r="C133" t="str">
            <v>13167</v>
          </cell>
          <cell r="D133" t="str">
            <v>OPAL BINGO FLORAL 400G X</v>
          </cell>
        </row>
        <row r="134">
          <cell r="A134" t="str">
            <v>00010</v>
          </cell>
          <cell r="B134" t="str">
            <v>DETERGENTES</v>
          </cell>
          <cell r="C134" t="str">
            <v>13168</v>
          </cell>
          <cell r="D134" t="str">
            <v>OPAL BINGO FLORAL 900G X</v>
          </cell>
        </row>
        <row r="135">
          <cell r="A135" t="str">
            <v>00010</v>
          </cell>
          <cell r="B135" t="str">
            <v>DETERGENTES</v>
          </cell>
          <cell r="C135" t="str">
            <v>13169</v>
          </cell>
          <cell r="D135" t="str">
            <v>OPAL BINGO LIMON  110G X</v>
          </cell>
        </row>
        <row r="136">
          <cell r="A136" t="str">
            <v>00010</v>
          </cell>
          <cell r="B136" t="str">
            <v>DETERGENTES</v>
          </cell>
          <cell r="C136" t="str">
            <v>13170</v>
          </cell>
          <cell r="D136" t="str">
            <v>OPAL BINGO LIMON  225G X</v>
          </cell>
        </row>
      </sheetData>
      <sheetData sheetId="3" refreshError="1">
        <row r="2">
          <cell r="A2" t="str">
            <v>20045</v>
          </cell>
          <cell r="B2">
            <v>0</v>
          </cell>
          <cell r="C2">
            <v>0</v>
          </cell>
          <cell r="D2">
            <v>0</v>
          </cell>
        </row>
        <row r="3">
          <cell r="A3" t="str">
            <v>20046</v>
          </cell>
          <cell r="B3">
            <v>0</v>
          </cell>
          <cell r="C3">
            <v>0</v>
          </cell>
          <cell r="D3">
            <v>0</v>
          </cell>
        </row>
        <row r="4">
          <cell r="A4" t="str">
            <v>20047</v>
          </cell>
          <cell r="B4">
            <v>0</v>
          </cell>
          <cell r="C4">
            <v>0</v>
          </cell>
          <cell r="D4">
            <v>0</v>
          </cell>
        </row>
        <row r="5">
          <cell r="A5" t="str">
            <v>20048</v>
          </cell>
          <cell r="B5">
            <v>0</v>
          </cell>
          <cell r="C5">
            <v>0</v>
          </cell>
          <cell r="D5">
            <v>0</v>
          </cell>
        </row>
        <row r="6">
          <cell r="A6" t="str">
            <v>20049</v>
          </cell>
          <cell r="B6">
            <v>0</v>
          </cell>
          <cell r="C6">
            <v>0</v>
          </cell>
          <cell r="D6">
            <v>0</v>
          </cell>
        </row>
        <row r="7">
          <cell r="A7" t="str">
            <v>20050</v>
          </cell>
          <cell r="B7">
            <v>0</v>
          </cell>
          <cell r="C7">
            <v>0</v>
          </cell>
          <cell r="D7">
            <v>0</v>
          </cell>
        </row>
        <row r="8">
          <cell r="A8" t="str">
            <v>20051</v>
          </cell>
          <cell r="B8">
            <v>0</v>
          </cell>
          <cell r="C8">
            <v>0</v>
          </cell>
          <cell r="D8">
            <v>0</v>
          </cell>
        </row>
        <row r="9">
          <cell r="A9" t="str">
            <v>20071</v>
          </cell>
          <cell r="B9">
            <v>0</v>
          </cell>
          <cell r="C9">
            <v>0</v>
          </cell>
          <cell r="D9">
            <v>0</v>
          </cell>
        </row>
        <row r="10">
          <cell r="A10" t="str">
            <v>20072</v>
          </cell>
          <cell r="B10">
            <v>0</v>
          </cell>
          <cell r="C10">
            <v>0</v>
          </cell>
          <cell r="D10">
            <v>0</v>
          </cell>
        </row>
        <row r="11">
          <cell r="A11" t="str">
            <v>20085</v>
          </cell>
          <cell r="B11">
            <v>0</v>
          </cell>
          <cell r="C11">
            <v>0</v>
          </cell>
          <cell r="D11">
            <v>0</v>
          </cell>
        </row>
        <row r="12">
          <cell r="A12" t="str">
            <v>20088</v>
          </cell>
          <cell r="B12">
            <v>0</v>
          </cell>
          <cell r="C12">
            <v>0</v>
          </cell>
          <cell r="D12">
            <v>0</v>
          </cell>
        </row>
        <row r="13">
          <cell r="A13" t="str">
            <v>20089</v>
          </cell>
          <cell r="B13">
            <v>0</v>
          </cell>
          <cell r="C13">
            <v>0</v>
          </cell>
          <cell r="D13">
            <v>0</v>
          </cell>
        </row>
        <row r="14">
          <cell r="A14" t="str">
            <v>20090</v>
          </cell>
          <cell r="B14">
            <v>0</v>
          </cell>
          <cell r="C14">
            <v>0</v>
          </cell>
          <cell r="D14">
            <v>0</v>
          </cell>
        </row>
        <row r="15">
          <cell r="A15" t="str">
            <v>20091</v>
          </cell>
          <cell r="B15">
            <v>0</v>
          </cell>
          <cell r="C15">
            <v>0</v>
          </cell>
          <cell r="D15">
            <v>0</v>
          </cell>
        </row>
        <row r="16">
          <cell r="A16" t="str">
            <v>20092</v>
          </cell>
          <cell r="B16">
            <v>0</v>
          </cell>
          <cell r="C16">
            <v>0</v>
          </cell>
          <cell r="D16">
            <v>0</v>
          </cell>
        </row>
        <row r="17">
          <cell r="A17" t="str">
            <v>20105</v>
          </cell>
          <cell r="B17">
            <v>0</v>
          </cell>
          <cell r="C17">
            <v>0</v>
          </cell>
          <cell r="D17">
            <v>0</v>
          </cell>
        </row>
        <row r="18">
          <cell r="A18" t="str">
            <v>20106</v>
          </cell>
          <cell r="B18">
            <v>0</v>
          </cell>
          <cell r="C18">
            <v>0</v>
          </cell>
          <cell r="D18">
            <v>0</v>
          </cell>
        </row>
        <row r="19">
          <cell r="A19" t="str">
            <v>20107</v>
          </cell>
          <cell r="B19">
            <v>0</v>
          </cell>
          <cell r="C19">
            <v>0</v>
          </cell>
          <cell r="D19">
            <v>0</v>
          </cell>
        </row>
        <row r="20">
          <cell r="A20" t="str">
            <v>20108</v>
          </cell>
          <cell r="B20">
            <v>0</v>
          </cell>
          <cell r="C20">
            <v>0</v>
          </cell>
          <cell r="D20">
            <v>0</v>
          </cell>
        </row>
        <row r="21">
          <cell r="A21" t="str">
            <v>20112</v>
          </cell>
          <cell r="B21">
            <v>0</v>
          </cell>
          <cell r="C21">
            <v>0</v>
          </cell>
          <cell r="D21">
            <v>0</v>
          </cell>
        </row>
        <row r="22">
          <cell r="A22" t="str">
            <v>20113</v>
          </cell>
          <cell r="B22">
            <v>0</v>
          </cell>
          <cell r="C22">
            <v>0</v>
          </cell>
          <cell r="D22">
            <v>0</v>
          </cell>
        </row>
        <row r="23">
          <cell r="A23" t="str">
            <v>20116</v>
          </cell>
          <cell r="B23">
            <v>0</v>
          </cell>
          <cell r="C23">
            <v>0</v>
          </cell>
          <cell r="D23">
            <v>0</v>
          </cell>
        </row>
        <row r="24">
          <cell r="A24" t="str">
            <v>20127</v>
          </cell>
          <cell r="B24">
            <v>0</v>
          </cell>
          <cell r="C24">
            <v>0</v>
          </cell>
          <cell r="D24">
            <v>0</v>
          </cell>
        </row>
        <row r="25">
          <cell r="A25" t="str">
            <v>20128</v>
          </cell>
          <cell r="B25">
            <v>0</v>
          </cell>
          <cell r="C25">
            <v>0</v>
          </cell>
          <cell r="D25">
            <v>0</v>
          </cell>
        </row>
        <row r="26">
          <cell r="A26" t="str">
            <v>20149</v>
          </cell>
          <cell r="B26">
            <v>0</v>
          </cell>
          <cell r="C26">
            <v>0</v>
          </cell>
          <cell r="D26">
            <v>0</v>
          </cell>
        </row>
        <row r="27">
          <cell r="A27" t="str">
            <v>20150</v>
          </cell>
          <cell r="B27">
            <v>0</v>
          </cell>
          <cell r="C27">
            <v>0</v>
          </cell>
          <cell r="D27">
            <v>0</v>
          </cell>
        </row>
        <row r="28">
          <cell r="A28" t="str">
            <v>20151</v>
          </cell>
          <cell r="B28">
            <v>0</v>
          </cell>
          <cell r="C28">
            <v>0</v>
          </cell>
          <cell r="D28">
            <v>0</v>
          </cell>
        </row>
        <row r="29">
          <cell r="A29" t="str">
            <v>20169</v>
          </cell>
          <cell r="B29">
            <v>0</v>
          </cell>
          <cell r="C29">
            <v>0</v>
          </cell>
          <cell r="D29">
            <v>0</v>
          </cell>
        </row>
        <row r="30">
          <cell r="A30" t="str">
            <v>20170</v>
          </cell>
          <cell r="B30">
            <v>0</v>
          </cell>
          <cell r="C30">
            <v>0</v>
          </cell>
          <cell r="D30">
            <v>0</v>
          </cell>
        </row>
        <row r="31">
          <cell r="A31" t="str">
            <v>20171</v>
          </cell>
          <cell r="B31">
            <v>0</v>
          </cell>
          <cell r="C31">
            <v>0</v>
          </cell>
          <cell r="D31">
            <v>0</v>
          </cell>
        </row>
        <row r="32">
          <cell r="A32" t="str">
            <v>20172</v>
          </cell>
          <cell r="B32">
            <v>0</v>
          </cell>
          <cell r="C32">
            <v>0</v>
          </cell>
          <cell r="D32">
            <v>0</v>
          </cell>
        </row>
        <row r="33">
          <cell r="A33" t="str">
            <v>20179</v>
          </cell>
          <cell r="B33">
            <v>0</v>
          </cell>
          <cell r="C33">
            <v>0</v>
          </cell>
          <cell r="D33">
            <v>0</v>
          </cell>
        </row>
        <row r="34">
          <cell r="A34" t="str">
            <v>20188</v>
          </cell>
          <cell r="B34">
            <v>0</v>
          </cell>
          <cell r="C34">
            <v>0</v>
          </cell>
          <cell r="D34">
            <v>0</v>
          </cell>
        </row>
        <row r="35">
          <cell r="A35" t="str">
            <v>20189</v>
          </cell>
          <cell r="B35">
            <v>0</v>
          </cell>
          <cell r="C35">
            <v>0</v>
          </cell>
          <cell r="D35">
            <v>0</v>
          </cell>
        </row>
        <row r="36">
          <cell r="A36" t="str">
            <v>20191</v>
          </cell>
          <cell r="B36">
            <v>0</v>
          </cell>
          <cell r="C36">
            <v>0</v>
          </cell>
          <cell r="D36">
            <v>0</v>
          </cell>
        </row>
        <row r="37">
          <cell r="A37" t="str">
            <v>20208</v>
          </cell>
          <cell r="B37">
            <v>0</v>
          </cell>
          <cell r="C37">
            <v>0</v>
          </cell>
          <cell r="D37">
            <v>0</v>
          </cell>
        </row>
        <row r="38">
          <cell r="A38" t="str">
            <v>20209</v>
          </cell>
          <cell r="B38">
            <v>0</v>
          </cell>
          <cell r="C38">
            <v>0</v>
          </cell>
          <cell r="D38">
            <v>0</v>
          </cell>
        </row>
        <row r="39">
          <cell r="A39" t="str">
            <v>20211</v>
          </cell>
          <cell r="B39">
            <v>0</v>
          </cell>
          <cell r="C39">
            <v>0</v>
          </cell>
          <cell r="D39">
            <v>0</v>
          </cell>
        </row>
        <row r="40">
          <cell r="A40" t="str">
            <v>20213</v>
          </cell>
          <cell r="B40">
            <v>0</v>
          </cell>
          <cell r="C40">
            <v>0</v>
          </cell>
          <cell r="D40">
            <v>0</v>
          </cell>
        </row>
        <row r="41">
          <cell r="A41" t="str">
            <v>20219</v>
          </cell>
          <cell r="B41">
            <v>0</v>
          </cell>
          <cell r="C41">
            <v>0</v>
          </cell>
          <cell r="D41">
            <v>0</v>
          </cell>
        </row>
        <row r="42">
          <cell r="A42" t="str">
            <v>20227</v>
          </cell>
          <cell r="B42">
            <v>0</v>
          </cell>
          <cell r="C42">
            <v>0</v>
          </cell>
          <cell r="D42">
            <v>0</v>
          </cell>
        </row>
        <row r="43">
          <cell r="A43" t="str">
            <v>20237</v>
          </cell>
          <cell r="B43">
            <v>0</v>
          </cell>
          <cell r="C43">
            <v>0</v>
          </cell>
          <cell r="D43">
            <v>0</v>
          </cell>
        </row>
        <row r="44">
          <cell r="A44" t="str">
            <v>20241</v>
          </cell>
          <cell r="B44">
            <v>0</v>
          </cell>
          <cell r="C44">
            <v>0</v>
          </cell>
          <cell r="D44">
            <v>0</v>
          </cell>
        </row>
        <row r="45">
          <cell r="A45" t="str">
            <v>20247</v>
          </cell>
          <cell r="B45">
            <v>0</v>
          </cell>
          <cell r="C45">
            <v>0</v>
          </cell>
          <cell r="D45">
            <v>0</v>
          </cell>
        </row>
        <row r="46">
          <cell r="A46" t="str">
            <v>20250</v>
          </cell>
          <cell r="B46">
            <v>0</v>
          </cell>
          <cell r="C46">
            <v>0</v>
          </cell>
          <cell r="D46">
            <v>0</v>
          </cell>
        </row>
        <row r="47">
          <cell r="A47" t="str">
            <v>20251</v>
          </cell>
          <cell r="B47">
            <v>0</v>
          </cell>
          <cell r="C47">
            <v>0</v>
          </cell>
          <cell r="D47">
            <v>0</v>
          </cell>
        </row>
        <row r="48">
          <cell r="A48" t="str">
            <v>20252</v>
          </cell>
          <cell r="B48">
            <v>0</v>
          </cell>
          <cell r="C48">
            <v>0</v>
          </cell>
          <cell r="D48">
            <v>0</v>
          </cell>
        </row>
        <row r="49">
          <cell r="A49" t="str">
            <v>20253</v>
          </cell>
          <cell r="B49">
            <v>0</v>
          </cell>
          <cell r="C49">
            <v>0</v>
          </cell>
          <cell r="D49">
            <v>0</v>
          </cell>
        </row>
        <row r="50">
          <cell r="A50" t="str">
            <v>20254</v>
          </cell>
          <cell r="B50">
            <v>0</v>
          </cell>
          <cell r="C50">
            <v>0</v>
          </cell>
          <cell r="D50">
            <v>0</v>
          </cell>
        </row>
        <row r="51">
          <cell r="A51" t="str">
            <v>20255</v>
          </cell>
          <cell r="B51">
            <v>0</v>
          </cell>
          <cell r="C51">
            <v>0</v>
          </cell>
          <cell r="D51">
            <v>0</v>
          </cell>
        </row>
        <row r="52">
          <cell r="A52" t="str">
            <v>20256</v>
          </cell>
          <cell r="B52">
            <v>0</v>
          </cell>
          <cell r="C52">
            <v>0</v>
          </cell>
          <cell r="D52">
            <v>0</v>
          </cell>
        </row>
        <row r="53">
          <cell r="A53" t="str">
            <v>20257</v>
          </cell>
          <cell r="B53">
            <v>0</v>
          </cell>
          <cell r="C53">
            <v>0</v>
          </cell>
          <cell r="D53">
            <v>0</v>
          </cell>
        </row>
        <row r="54">
          <cell r="A54" t="str">
            <v>20258</v>
          </cell>
          <cell r="B54">
            <v>0</v>
          </cell>
          <cell r="C54">
            <v>0</v>
          </cell>
          <cell r="D54">
            <v>0</v>
          </cell>
        </row>
        <row r="55">
          <cell r="A55" t="str">
            <v>20259</v>
          </cell>
          <cell r="B55">
            <v>0</v>
          </cell>
          <cell r="C55">
            <v>0</v>
          </cell>
          <cell r="D55">
            <v>0</v>
          </cell>
        </row>
        <row r="56">
          <cell r="A56" t="str">
            <v>20260</v>
          </cell>
          <cell r="B56">
            <v>0</v>
          </cell>
          <cell r="C56">
            <v>0</v>
          </cell>
          <cell r="D56">
            <v>0</v>
          </cell>
        </row>
        <row r="57">
          <cell r="A57" t="str">
            <v>20261</v>
          </cell>
          <cell r="B57">
            <v>0</v>
          </cell>
          <cell r="C57">
            <v>0</v>
          </cell>
          <cell r="D57">
            <v>0</v>
          </cell>
        </row>
        <row r="58">
          <cell r="A58" t="str">
            <v>20262</v>
          </cell>
          <cell r="B58">
            <v>0</v>
          </cell>
          <cell r="C58">
            <v>0</v>
          </cell>
          <cell r="D58">
            <v>0</v>
          </cell>
        </row>
        <row r="59">
          <cell r="A59" t="str">
            <v>20263</v>
          </cell>
          <cell r="B59">
            <v>0</v>
          </cell>
          <cell r="C59">
            <v>0</v>
          </cell>
          <cell r="D59">
            <v>0</v>
          </cell>
        </row>
        <row r="60">
          <cell r="A60" t="str">
            <v>20264</v>
          </cell>
          <cell r="B60">
            <v>0</v>
          </cell>
          <cell r="C60">
            <v>0</v>
          </cell>
          <cell r="D60">
            <v>0</v>
          </cell>
        </row>
        <row r="61">
          <cell r="A61" t="str">
            <v>20265</v>
          </cell>
          <cell r="B61">
            <v>0</v>
          </cell>
          <cell r="C61">
            <v>0</v>
          </cell>
          <cell r="D61">
            <v>0</v>
          </cell>
        </row>
        <row r="62">
          <cell r="A62" t="str">
            <v>20266</v>
          </cell>
          <cell r="B62">
            <v>0</v>
          </cell>
          <cell r="C62">
            <v>0</v>
          </cell>
          <cell r="D62">
            <v>0</v>
          </cell>
        </row>
        <row r="63">
          <cell r="A63" t="str">
            <v>20267</v>
          </cell>
          <cell r="B63">
            <v>0</v>
          </cell>
          <cell r="C63">
            <v>0</v>
          </cell>
          <cell r="D63">
            <v>0</v>
          </cell>
        </row>
        <row r="64">
          <cell r="A64" t="str">
            <v>20268</v>
          </cell>
          <cell r="B64">
            <v>0</v>
          </cell>
          <cell r="C64">
            <v>0</v>
          </cell>
          <cell r="D64">
            <v>0</v>
          </cell>
        </row>
        <row r="65">
          <cell r="A65" t="str">
            <v>20269</v>
          </cell>
          <cell r="B65">
            <v>0</v>
          </cell>
          <cell r="C65">
            <v>0</v>
          </cell>
          <cell r="D65">
            <v>0</v>
          </cell>
        </row>
        <row r="66">
          <cell r="A66" t="str">
            <v>20271</v>
          </cell>
          <cell r="B66">
            <v>0</v>
          </cell>
          <cell r="C66">
            <v>0</v>
          </cell>
          <cell r="D66">
            <v>0</v>
          </cell>
        </row>
        <row r="67">
          <cell r="A67" t="str">
            <v>20272</v>
          </cell>
          <cell r="B67">
            <v>0</v>
          </cell>
          <cell r="C67">
            <v>0</v>
          </cell>
          <cell r="D67">
            <v>0</v>
          </cell>
        </row>
        <row r="68">
          <cell r="A68" t="str">
            <v>20273</v>
          </cell>
          <cell r="B68">
            <v>0</v>
          </cell>
          <cell r="C68">
            <v>0</v>
          </cell>
          <cell r="D68">
            <v>0</v>
          </cell>
        </row>
        <row r="69">
          <cell r="A69" t="str">
            <v>20274</v>
          </cell>
          <cell r="B69">
            <v>0</v>
          </cell>
          <cell r="C69">
            <v>0</v>
          </cell>
          <cell r="D69">
            <v>0</v>
          </cell>
        </row>
        <row r="70">
          <cell r="A70" t="str">
            <v>20275</v>
          </cell>
          <cell r="B70">
            <v>0</v>
          </cell>
          <cell r="C70">
            <v>0</v>
          </cell>
          <cell r="D70">
            <v>0</v>
          </cell>
        </row>
        <row r="71">
          <cell r="A71" t="str">
            <v>20276</v>
          </cell>
          <cell r="B71">
            <v>0</v>
          </cell>
          <cell r="C71">
            <v>0</v>
          </cell>
          <cell r="D71">
            <v>0</v>
          </cell>
        </row>
        <row r="72">
          <cell r="A72" t="str">
            <v>20277</v>
          </cell>
          <cell r="B72">
            <v>0</v>
          </cell>
          <cell r="C72">
            <v>0</v>
          </cell>
          <cell r="D72">
            <v>0</v>
          </cell>
        </row>
        <row r="73">
          <cell r="A73" t="str">
            <v>20278</v>
          </cell>
          <cell r="B73">
            <v>0</v>
          </cell>
          <cell r="C73">
            <v>0</v>
          </cell>
          <cell r="D73">
            <v>0</v>
          </cell>
        </row>
        <row r="74">
          <cell r="A74" t="str">
            <v>20279</v>
          </cell>
          <cell r="B74">
            <v>0</v>
          </cell>
          <cell r="C74">
            <v>0</v>
          </cell>
          <cell r="D74">
            <v>0</v>
          </cell>
        </row>
        <row r="75">
          <cell r="A75" t="str">
            <v>20280</v>
          </cell>
          <cell r="B75">
            <v>0</v>
          </cell>
          <cell r="C75">
            <v>0</v>
          </cell>
          <cell r="D75">
            <v>0</v>
          </cell>
        </row>
        <row r="76">
          <cell r="A76" t="str">
            <v>20282</v>
          </cell>
          <cell r="B76">
            <v>0</v>
          </cell>
          <cell r="C76">
            <v>0</v>
          </cell>
          <cell r="D76">
            <v>0</v>
          </cell>
        </row>
        <row r="77">
          <cell r="A77" t="str">
            <v>20283</v>
          </cell>
          <cell r="B77">
            <v>0</v>
          </cell>
          <cell r="C77">
            <v>0</v>
          </cell>
          <cell r="D77">
            <v>0</v>
          </cell>
        </row>
        <row r="78">
          <cell r="A78" t="str">
            <v>24171</v>
          </cell>
          <cell r="B78">
            <v>0</v>
          </cell>
          <cell r="C78">
            <v>0</v>
          </cell>
          <cell r="D78">
            <v>0</v>
          </cell>
        </row>
        <row r="79">
          <cell r="A79" t="str">
            <v>26028</v>
          </cell>
          <cell r="B79">
            <v>0</v>
          </cell>
          <cell r="C79">
            <v>0</v>
          </cell>
          <cell r="D79">
            <v>0</v>
          </cell>
        </row>
        <row r="80">
          <cell r="A80" t="str">
            <v>29001</v>
          </cell>
          <cell r="B80">
            <v>0</v>
          </cell>
          <cell r="C80">
            <v>0</v>
          </cell>
          <cell r="D80">
            <v>0</v>
          </cell>
        </row>
        <row r="81">
          <cell r="A81" t="str">
            <v>29002</v>
          </cell>
          <cell r="B81">
            <v>0</v>
          </cell>
          <cell r="C81">
            <v>0</v>
          </cell>
          <cell r="D81">
            <v>0</v>
          </cell>
        </row>
        <row r="82">
          <cell r="A82" t="str">
            <v>29003</v>
          </cell>
          <cell r="B82">
            <v>0</v>
          </cell>
          <cell r="C82">
            <v>0</v>
          </cell>
          <cell r="D82">
            <v>0</v>
          </cell>
        </row>
        <row r="83">
          <cell r="A83" t="str">
            <v>29004</v>
          </cell>
          <cell r="B83">
            <v>0</v>
          </cell>
          <cell r="C83">
            <v>0</v>
          </cell>
          <cell r="D83">
            <v>0</v>
          </cell>
        </row>
        <row r="84">
          <cell r="A84" t="str">
            <v>29005</v>
          </cell>
          <cell r="B84">
            <v>0</v>
          </cell>
          <cell r="C84">
            <v>0</v>
          </cell>
          <cell r="D84">
            <v>0</v>
          </cell>
        </row>
        <row r="85">
          <cell r="A85" t="str">
            <v>29006</v>
          </cell>
          <cell r="B85">
            <v>0</v>
          </cell>
          <cell r="C85">
            <v>0</v>
          </cell>
          <cell r="D85">
            <v>0</v>
          </cell>
        </row>
        <row r="86">
          <cell r="A86" t="str">
            <v>29007</v>
          </cell>
          <cell r="B86">
            <v>0</v>
          </cell>
          <cell r="C86">
            <v>0</v>
          </cell>
          <cell r="D86">
            <v>0</v>
          </cell>
        </row>
        <row r="87">
          <cell r="A87" t="str">
            <v>29008</v>
          </cell>
          <cell r="B87">
            <v>0</v>
          </cell>
          <cell r="C87">
            <v>0</v>
          </cell>
          <cell r="D87">
            <v>0</v>
          </cell>
        </row>
        <row r="88">
          <cell r="A88" t="str">
            <v>29009</v>
          </cell>
          <cell r="B88">
            <v>0</v>
          </cell>
          <cell r="C88">
            <v>0</v>
          </cell>
          <cell r="D88">
            <v>0</v>
          </cell>
        </row>
        <row r="89">
          <cell r="A89" t="str">
            <v>29010</v>
          </cell>
          <cell r="B89">
            <v>0</v>
          </cell>
          <cell r="C89">
            <v>0</v>
          </cell>
          <cell r="D89">
            <v>0</v>
          </cell>
        </row>
        <row r="90">
          <cell r="A90" t="str">
            <v>29011</v>
          </cell>
          <cell r="B90">
            <v>0</v>
          </cell>
          <cell r="C90">
            <v>0</v>
          </cell>
          <cell r="D90">
            <v>0</v>
          </cell>
        </row>
        <row r="91">
          <cell r="A91" t="str">
            <v>29012</v>
          </cell>
          <cell r="B91">
            <v>0</v>
          </cell>
          <cell r="C91">
            <v>0</v>
          </cell>
          <cell r="D91">
            <v>0</v>
          </cell>
        </row>
        <row r="92">
          <cell r="A92" t="str">
            <v>29013</v>
          </cell>
          <cell r="B92">
            <v>0</v>
          </cell>
          <cell r="C92">
            <v>0</v>
          </cell>
          <cell r="D92">
            <v>0</v>
          </cell>
        </row>
        <row r="93">
          <cell r="A93" t="str">
            <v>29014</v>
          </cell>
          <cell r="B93">
            <v>0</v>
          </cell>
          <cell r="C93">
            <v>0</v>
          </cell>
          <cell r="D93">
            <v>0</v>
          </cell>
        </row>
        <row r="94">
          <cell r="A94" t="str">
            <v>29015</v>
          </cell>
          <cell r="B94">
            <v>0</v>
          </cell>
          <cell r="C94">
            <v>0</v>
          </cell>
          <cell r="D94">
            <v>0</v>
          </cell>
        </row>
        <row r="95">
          <cell r="A95" t="str">
            <v>29016</v>
          </cell>
          <cell r="B95">
            <v>0</v>
          </cell>
          <cell r="C95">
            <v>0</v>
          </cell>
          <cell r="D95">
            <v>0</v>
          </cell>
        </row>
        <row r="96">
          <cell r="A96" t="str">
            <v>29017</v>
          </cell>
          <cell r="B96">
            <v>0</v>
          </cell>
          <cell r="C96">
            <v>0</v>
          </cell>
          <cell r="D96">
            <v>0</v>
          </cell>
        </row>
        <row r="97">
          <cell r="A97" t="str">
            <v>29018</v>
          </cell>
          <cell r="B97">
            <v>0</v>
          </cell>
          <cell r="C97">
            <v>0</v>
          </cell>
          <cell r="D97">
            <v>0</v>
          </cell>
        </row>
        <row r="98">
          <cell r="A98" t="str">
            <v>29019</v>
          </cell>
          <cell r="B98">
            <v>0</v>
          </cell>
          <cell r="C98">
            <v>0</v>
          </cell>
          <cell r="D98">
            <v>0</v>
          </cell>
        </row>
        <row r="99">
          <cell r="A99" t="str">
            <v>29020</v>
          </cell>
          <cell r="B99">
            <v>0</v>
          </cell>
          <cell r="C99">
            <v>0</v>
          </cell>
          <cell r="D99">
            <v>0</v>
          </cell>
        </row>
        <row r="100">
          <cell r="A100" t="str">
            <v>29021</v>
          </cell>
          <cell r="B100">
            <v>0</v>
          </cell>
          <cell r="C100">
            <v>0</v>
          </cell>
          <cell r="D100">
            <v>0</v>
          </cell>
        </row>
        <row r="101">
          <cell r="A101" t="str">
            <v>29022</v>
          </cell>
          <cell r="B101">
            <v>0</v>
          </cell>
          <cell r="C101">
            <v>0</v>
          </cell>
          <cell r="D101">
            <v>0</v>
          </cell>
        </row>
        <row r="102">
          <cell r="A102" t="str">
            <v>29023</v>
          </cell>
          <cell r="B102">
            <v>0</v>
          </cell>
          <cell r="C102">
            <v>0</v>
          </cell>
          <cell r="D102">
            <v>0</v>
          </cell>
        </row>
        <row r="103">
          <cell r="A103" t="str">
            <v>29024</v>
          </cell>
          <cell r="B103">
            <v>0</v>
          </cell>
          <cell r="C103">
            <v>0</v>
          </cell>
          <cell r="D103">
            <v>0</v>
          </cell>
        </row>
        <row r="104">
          <cell r="A104" t="str">
            <v>29025</v>
          </cell>
          <cell r="B104">
            <v>0</v>
          </cell>
          <cell r="C104">
            <v>0</v>
          </cell>
          <cell r="D104">
            <v>0</v>
          </cell>
        </row>
        <row r="105">
          <cell r="A105" t="str">
            <v>29026</v>
          </cell>
          <cell r="B105">
            <v>0</v>
          </cell>
          <cell r="C105">
            <v>0</v>
          </cell>
          <cell r="D105">
            <v>0</v>
          </cell>
        </row>
        <row r="106">
          <cell r="A106" t="str">
            <v>29027</v>
          </cell>
          <cell r="B106">
            <v>0</v>
          </cell>
          <cell r="C106">
            <v>0</v>
          </cell>
          <cell r="D106">
            <v>0</v>
          </cell>
        </row>
        <row r="107">
          <cell r="A107" t="str">
            <v>29028</v>
          </cell>
          <cell r="B107">
            <v>0</v>
          </cell>
          <cell r="C107">
            <v>0</v>
          </cell>
          <cell r="D107">
            <v>0</v>
          </cell>
        </row>
        <row r="108">
          <cell r="A108" t="str">
            <v>29029</v>
          </cell>
          <cell r="B108">
            <v>0</v>
          </cell>
          <cell r="C108">
            <v>0</v>
          </cell>
          <cell r="D108">
            <v>0</v>
          </cell>
        </row>
        <row r="109">
          <cell r="A109" t="str">
            <v>29030</v>
          </cell>
          <cell r="B109">
            <v>0</v>
          </cell>
          <cell r="C109">
            <v>0</v>
          </cell>
          <cell r="D109">
            <v>0</v>
          </cell>
        </row>
        <row r="110">
          <cell r="A110" t="str">
            <v>29031</v>
          </cell>
          <cell r="B110">
            <v>0</v>
          </cell>
          <cell r="C110">
            <v>0</v>
          </cell>
          <cell r="D110">
            <v>0</v>
          </cell>
        </row>
        <row r="111">
          <cell r="A111" t="str">
            <v>29032</v>
          </cell>
          <cell r="B111">
            <v>0</v>
          </cell>
          <cell r="C111">
            <v>0</v>
          </cell>
          <cell r="D111">
            <v>0</v>
          </cell>
        </row>
        <row r="112">
          <cell r="A112" t="str">
            <v>29033</v>
          </cell>
          <cell r="B112">
            <v>0</v>
          </cell>
          <cell r="C112">
            <v>0</v>
          </cell>
          <cell r="D112">
            <v>0</v>
          </cell>
        </row>
        <row r="113">
          <cell r="A113" t="str">
            <v>29034</v>
          </cell>
          <cell r="B113">
            <v>0</v>
          </cell>
          <cell r="C113">
            <v>0</v>
          </cell>
          <cell r="D113">
            <v>0</v>
          </cell>
        </row>
        <row r="114">
          <cell r="A114" t="str">
            <v>29035</v>
          </cell>
          <cell r="B114">
            <v>0</v>
          </cell>
          <cell r="C114">
            <v>0</v>
          </cell>
          <cell r="D114">
            <v>0</v>
          </cell>
        </row>
        <row r="115">
          <cell r="A115" t="str">
            <v>29036</v>
          </cell>
          <cell r="B115">
            <v>0</v>
          </cell>
          <cell r="C115">
            <v>0</v>
          </cell>
          <cell r="D115">
            <v>0</v>
          </cell>
        </row>
        <row r="116">
          <cell r="A116" t="str">
            <v>NA</v>
          </cell>
          <cell r="B116">
            <v>0</v>
          </cell>
          <cell r="C116">
            <v>0</v>
          </cell>
          <cell r="D116">
            <v>0</v>
          </cell>
        </row>
        <row r="117">
          <cell r="A117" t="str">
            <v>00010</v>
          </cell>
          <cell r="B117" t="str">
            <v>DETERGENTES</v>
          </cell>
          <cell r="C117" t="str">
            <v>12966</v>
          </cell>
          <cell r="D117" t="str">
            <v>AMIGO GRANEL 15KG X 1FD</v>
          </cell>
        </row>
        <row r="118">
          <cell r="A118" t="str">
            <v>00010</v>
          </cell>
          <cell r="B118" t="str">
            <v>DETERGENTES</v>
          </cell>
          <cell r="C118" t="str">
            <v>12967</v>
          </cell>
          <cell r="D118" t="str">
            <v>AMIGO LIMON 180G X 48FD</v>
          </cell>
        </row>
        <row r="119">
          <cell r="A119" t="str">
            <v>00010</v>
          </cell>
          <cell r="B119" t="str">
            <v>DETERGENTES</v>
          </cell>
          <cell r="C119" t="str">
            <v>13080</v>
          </cell>
          <cell r="D119" t="str">
            <v>OPAL LIMON PUZZLE CARD 60</v>
          </cell>
        </row>
        <row r="120">
          <cell r="A120" t="str">
            <v>00010</v>
          </cell>
          <cell r="B120" t="str">
            <v>DETERGENTES</v>
          </cell>
          <cell r="C120" t="str">
            <v>13081</v>
          </cell>
          <cell r="D120" t="str">
            <v>OPAL FLORAL PUZZLE CARD 6</v>
          </cell>
        </row>
        <row r="121">
          <cell r="A121" t="str">
            <v>00010</v>
          </cell>
          <cell r="B121" t="str">
            <v>DETERGENTES</v>
          </cell>
          <cell r="C121" t="str">
            <v>13082</v>
          </cell>
          <cell r="D121" t="str">
            <v>OPAL BLANC.PUZZLE CARD 60</v>
          </cell>
        </row>
        <row r="122">
          <cell r="A122" t="str">
            <v>00010</v>
          </cell>
          <cell r="B122" t="str">
            <v>DETERGENTES</v>
          </cell>
          <cell r="C122" t="str">
            <v>13083</v>
          </cell>
          <cell r="D122" t="str">
            <v>OPAL AVANCE PUZZLE CARD 6</v>
          </cell>
        </row>
        <row r="123">
          <cell r="A123" t="str">
            <v>00010</v>
          </cell>
          <cell r="B123" t="str">
            <v>DETERGENTES</v>
          </cell>
          <cell r="C123" t="str">
            <v>13090</v>
          </cell>
          <cell r="D123" t="str">
            <v>OPAL LIMON JIRAFA 60 X 11</v>
          </cell>
        </row>
        <row r="124">
          <cell r="A124" t="str">
            <v>00010</v>
          </cell>
          <cell r="B124" t="str">
            <v>DETERGENTES</v>
          </cell>
          <cell r="C124" t="str">
            <v>13091</v>
          </cell>
          <cell r="D124" t="str">
            <v>OPAL FLORAL JIRAFA 60 X 1</v>
          </cell>
        </row>
        <row r="125">
          <cell r="A125" t="str">
            <v>00010</v>
          </cell>
          <cell r="B125" t="str">
            <v>DETERGENTES</v>
          </cell>
          <cell r="C125" t="str">
            <v>13092</v>
          </cell>
          <cell r="D125" t="str">
            <v>OPAL BLANCURA JIRAFA 60X1</v>
          </cell>
        </row>
        <row r="126">
          <cell r="A126" t="str">
            <v>00010</v>
          </cell>
          <cell r="B126" t="str">
            <v>DETERGENTES</v>
          </cell>
          <cell r="C126" t="str">
            <v>13160</v>
          </cell>
          <cell r="D126" t="str">
            <v>OPAL LIMON  400G X 30F</v>
          </cell>
        </row>
        <row r="127">
          <cell r="A127" t="str">
            <v>00010</v>
          </cell>
          <cell r="B127" t="str">
            <v>DETERGENTES</v>
          </cell>
          <cell r="C127" t="str">
            <v>13161</v>
          </cell>
          <cell r="D127" t="str">
            <v>OPAL FLORAL 400G X 30F</v>
          </cell>
        </row>
        <row r="128">
          <cell r="A128" t="str">
            <v>00010</v>
          </cell>
          <cell r="B128" t="str">
            <v>DETERGENTES</v>
          </cell>
          <cell r="C128" t="str">
            <v>13162</v>
          </cell>
          <cell r="D128" t="str">
            <v>OPAL BINGO BLANC. 110G X</v>
          </cell>
        </row>
        <row r="129">
          <cell r="A129" t="str">
            <v>00010</v>
          </cell>
          <cell r="B129" t="str">
            <v>DETERGENTES</v>
          </cell>
          <cell r="C129" t="str">
            <v>13163</v>
          </cell>
          <cell r="D129" t="str">
            <v>OPAL BINGO BLANC. 225G X</v>
          </cell>
        </row>
        <row r="130">
          <cell r="A130" t="str">
            <v>00010</v>
          </cell>
          <cell r="B130" t="str">
            <v>DETERGENTES</v>
          </cell>
          <cell r="C130" t="str">
            <v>13164</v>
          </cell>
          <cell r="D130" t="str">
            <v>OPAL BINGO BLANC. 900G X</v>
          </cell>
        </row>
        <row r="131">
          <cell r="A131" t="str">
            <v>00010</v>
          </cell>
          <cell r="B131" t="str">
            <v>DETERGENTES</v>
          </cell>
          <cell r="C131" t="str">
            <v>13165</v>
          </cell>
          <cell r="D131" t="str">
            <v>OPAL BINGO FLORAL 110G X</v>
          </cell>
        </row>
        <row r="132">
          <cell r="A132" t="str">
            <v>00010</v>
          </cell>
          <cell r="B132" t="str">
            <v>DETERGENTES</v>
          </cell>
          <cell r="C132" t="str">
            <v>13166</v>
          </cell>
          <cell r="D132" t="str">
            <v>OPAL BINGO FLORAL 225G X</v>
          </cell>
        </row>
        <row r="133">
          <cell r="A133" t="str">
            <v>00010</v>
          </cell>
          <cell r="B133" t="str">
            <v>DETERGENTES</v>
          </cell>
          <cell r="C133" t="str">
            <v>13167</v>
          </cell>
          <cell r="D133" t="str">
            <v>OPAL BINGO FLORAL 400G X</v>
          </cell>
        </row>
        <row r="134">
          <cell r="A134" t="str">
            <v>00010</v>
          </cell>
          <cell r="B134" t="str">
            <v>DETERGENTES</v>
          </cell>
          <cell r="C134" t="str">
            <v>13168</v>
          </cell>
          <cell r="D134" t="str">
            <v>OPAL BINGO FLORAL 900G X</v>
          </cell>
        </row>
        <row r="135">
          <cell r="A135" t="str">
            <v>00010</v>
          </cell>
          <cell r="B135" t="str">
            <v>DETERGENTES</v>
          </cell>
          <cell r="C135" t="str">
            <v>13169</v>
          </cell>
          <cell r="D135" t="str">
            <v>OPAL BINGO LIMON  110G X</v>
          </cell>
        </row>
        <row r="136">
          <cell r="A136" t="str">
            <v>00010</v>
          </cell>
          <cell r="B136" t="str">
            <v>DETERGENTES</v>
          </cell>
          <cell r="C136" t="str">
            <v>13170</v>
          </cell>
          <cell r="D136" t="str">
            <v>OPAL BINGO LIMON  225G X</v>
          </cell>
        </row>
      </sheetData>
      <sheetData sheetId="4" refreshError="1">
        <row r="2">
          <cell r="A2" t="str">
            <v>20017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</row>
        <row r="3">
          <cell r="C3" t="str">
            <v>RPRODU</v>
          </cell>
          <cell r="D3" t="str">
            <v>RDESPR</v>
          </cell>
          <cell r="E3" t="str">
            <v>RCAJ10</v>
          </cell>
          <cell r="F3" t="str">
            <v>RCAJ40</v>
          </cell>
          <cell r="G3" t="str">
            <v>RFCA10</v>
          </cell>
          <cell r="H3" t="str">
            <v>RFCA40</v>
          </cell>
          <cell r="I3" t="str">
            <v>RVTC10</v>
          </cell>
          <cell r="J3" t="str">
            <v>RVTC40</v>
          </cell>
          <cell r="K3" t="str">
            <v>RMTC10</v>
          </cell>
        </row>
        <row r="4">
          <cell r="A4" t="str">
            <v>00005</v>
          </cell>
          <cell r="B4" t="str">
            <v>LAVAR</v>
          </cell>
          <cell r="C4" t="str">
            <v>11710</v>
          </cell>
          <cell r="D4" t="str">
            <v>Lagarto Az 250gx60u 250 X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A5" t="str">
            <v>00005</v>
          </cell>
          <cell r="B5" t="str">
            <v>LAVAR</v>
          </cell>
          <cell r="C5" t="str">
            <v>11713</v>
          </cell>
          <cell r="D5" t="str">
            <v>Sup Lagarto 250gx60u 250X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</row>
        <row r="6">
          <cell r="A6" t="str">
            <v>00005</v>
          </cell>
          <cell r="B6" t="str">
            <v>LAVAR</v>
          </cell>
          <cell r="C6" t="str">
            <v>11796</v>
          </cell>
          <cell r="D6" t="str">
            <v>Lagart Delic 250gx60 250X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</row>
        <row r="7">
          <cell r="A7" t="str">
            <v>00005</v>
          </cell>
          <cell r="B7" t="str">
            <v>LAVAR</v>
          </cell>
          <cell r="C7" t="str">
            <v>11797</v>
          </cell>
          <cell r="D7" t="str">
            <v>Lagarto Lim 250gx60u 250X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8">
          <cell r="A8" t="str">
            <v>00005</v>
          </cell>
          <cell r="B8" t="str">
            <v>LAVAR</v>
          </cell>
          <cell r="C8" t="str">
            <v>12575</v>
          </cell>
          <cell r="D8" t="str">
            <v>LAGARTO AZUL 300GX48U.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</row>
        <row r="9">
          <cell r="A9" t="str">
            <v>00005</v>
          </cell>
          <cell r="B9" t="str">
            <v>LAVAR</v>
          </cell>
          <cell r="C9" t="str">
            <v>13002</v>
          </cell>
          <cell r="D9" t="str">
            <v>Lagarto Super Total  250g</v>
          </cell>
          <cell r="E9">
            <v>5196</v>
          </cell>
          <cell r="F9">
            <v>0</v>
          </cell>
          <cell r="G9">
            <v>5196</v>
          </cell>
          <cell r="H9">
            <v>0</v>
          </cell>
          <cell r="I9">
            <v>0</v>
          </cell>
          <cell r="J9">
            <v>0</v>
          </cell>
          <cell r="K9">
            <v>31732</v>
          </cell>
        </row>
        <row r="10">
          <cell r="A10" t="str">
            <v>00005</v>
          </cell>
          <cell r="B10" t="str">
            <v>LAVAR</v>
          </cell>
          <cell r="C10" t="str">
            <v>13003</v>
          </cell>
          <cell r="D10" t="str">
            <v>Lagarto Azul Total 250gX6</v>
          </cell>
          <cell r="E10">
            <v>11375</v>
          </cell>
          <cell r="F10">
            <v>0</v>
          </cell>
          <cell r="G10">
            <v>11375</v>
          </cell>
          <cell r="H10">
            <v>0</v>
          </cell>
          <cell r="I10">
            <v>0</v>
          </cell>
          <cell r="J10">
            <v>0</v>
          </cell>
          <cell r="K10">
            <v>4532</v>
          </cell>
        </row>
        <row r="11">
          <cell r="A11" t="str">
            <v>00005</v>
          </cell>
          <cell r="B11" t="str">
            <v>LAVAR</v>
          </cell>
          <cell r="C11" t="str">
            <v>13004</v>
          </cell>
          <cell r="D11" t="str">
            <v>Lagarto Delic.Total 250gX</v>
          </cell>
          <cell r="E11">
            <v>10552</v>
          </cell>
          <cell r="F11">
            <v>0</v>
          </cell>
          <cell r="G11">
            <v>10502</v>
          </cell>
          <cell r="H11">
            <v>0</v>
          </cell>
          <cell r="I11">
            <v>0</v>
          </cell>
          <cell r="J11">
            <v>0</v>
          </cell>
          <cell r="K11">
            <v>9068</v>
          </cell>
        </row>
        <row r="12">
          <cell r="A12" t="str">
            <v>00005</v>
          </cell>
          <cell r="B12" t="str">
            <v>LAVAR</v>
          </cell>
          <cell r="C12" t="str">
            <v>13005</v>
          </cell>
          <cell r="D12" t="str">
            <v>Lagarto Lim¢n Total 250gX</v>
          </cell>
          <cell r="E12">
            <v>24</v>
          </cell>
          <cell r="F12">
            <v>0</v>
          </cell>
          <cell r="G12">
            <v>24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</row>
        <row r="13">
          <cell r="A13" t="str">
            <v>00005</v>
          </cell>
          <cell r="B13" t="str">
            <v>LAVAR</v>
          </cell>
          <cell r="C13" t="str">
            <v>11943</v>
          </cell>
          <cell r="D13" t="str">
            <v>Lag Az s/e 250g x60u 250X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A14" t="str">
            <v>00005</v>
          </cell>
          <cell r="B14" t="str">
            <v>LAVAR</v>
          </cell>
          <cell r="C14" t="str">
            <v>12824</v>
          </cell>
          <cell r="D14" t="str">
            <v>SUPER LAG. 24P 250G EXP.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A15" t="str">
            <v>00005</v>
          </cell>
          <cell r="B15" t="str">
            <v>LAVAR</v>
          </cell>
          <cell r="C15" t="str">
            <v>11860</v>
          </cell>
          <cell r="D15" t="str">
            <v>Brisa 250g x 60u 250X60</v>
          </cell>
          <cell r="E15">
            <v>4150</v>
          </cell>
          <cell r="F15">
            <v>0</v>
          </cell>
          <cell r="G15">
            <v>4150</v>
          </cell>
          <cell r="H15">
            <v>0</v>
          </cell>
          <cell r="I15">
            <v>0</v>
          </cell>
          <cell r="J15">
            <v>0</v>
          </cell>
          <cell r="K15">
            <v>7268</v>
          </cell>
        </row>
        <row r="16">
          <cell r="A16" t="str">
            <v>00005</v>
          </cell>
          <cell r="B16" t="str">
            <v>LAVAR</v>
          </cell>
          <cell r="C16" t="str">
            <v>11104</v>
          </cell>
          <cell r="D16" t="str">
            <v>BRISA VERDE 24P 300G EXP.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</row>
        <row r="17">
          <cell r="A17" t="str">
            <v>00005</v>
          </cell>
          <cell r="B17" t="str">
            <v>LAVAR</v>
          </cell>
          <cell r="C17" t="str">
            <v>12006</v>
          </cell>
          <cell r="D17" t="str">
            <v>BRISA AZUL 24P 300G EXP.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</row>
        <row r="18">
          <cell r="A18" t="str">
            <v>00005</v>
          </cell>
          <cell r="B18" t="str">
            <v>LAVAR</v>
          </cell>
          <cell r="C18" t="str">
            <v>12030</v>
          </cell>
          <cell r="D18" t="str">
            <v>BRISA MIEL 24P 300G EXP.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</row>
        <row r="19">
          <cell r="A19" t="str">
            <v>00005</v>
          </cell>
          <cell r="B19" t="str">
            <v>LAVAR</v>
          </cell>
          <cell r="C19" t="str">
            <v>12820</v>
          </cell>
          <cell r="D19" t="str">
            <v>BRISA VERDE 24P 250G EXP.</v>
          </cell>
          <cell r="E19">
            <v>4553</v>
          </cell>
          <cell r="F19">
            <v>0</v>
          </cell>
          <cell r="G19">
            <v>4553</v>
          </cell>
          <cell r="H19">
            <v>0</v>
          </cell>
          <cell r="I19">
            <v>0</v>
          </cell>
          <cell r="J19">
            <v>0</v>
          </cell>
          <cell r="K19">
            <v>72000</v>
          </cell>
        </row>
        <row r="20">
          <cell r="A20" t="str">
            <v>00005</v>
          </cell>
          <cell r="B20" t="str">
            <v>LAVAR</v>
          </cell>
          <cell r="C20" t="str">
            <v>12821</v>
          </cell>
          <cell r="D20" t="str">
            <v>BRISA AZUL 24P 250G EXP.</v>
          </cell>
          <cell r="E20">
            <v>416</v>
          </cell>
          <cell r="F20">
            <v>0</v>
          </cell>
          <cell r="G20">
            <v>416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</row>
        <row r="21">
          <cell r="A21" t="str">
            <v>00005</v>
          </cell>
          <cell r="B21" t="str">
            <v>LAVAR</v>
          </cell>
          <cell r="C21" t="str">
            <v>12822</v>
          </cell>
          <cell r="D21" t="str">
            <v>BRISA MIEL 24P 250G EXP.</v>
          </cell>
          <cell r="E21">
            <v>566</v>
          </cell>
          <cell r="F21">
            <v>0</v>
          </cell>
          <cell r="G21">
            <v>566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</row>
        <row r="22">
          <cell r="A22" t="str">
            <v>00010</v>
          </cell>
          <cell r="B22" t="str">
            <v>DETERGENTES</v>
          </cell>
          <cell r="C22" t="str">
            <v>11287</v>
          </cell>
          <cell r="D22" t="str">
            <v>DEJA ACBSFL 125gX100f(25g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A23" t="str">
            <v>00010</v>
          </cell>
          <cell r="B23" t="str">
            <v>DETERGENTES</v>
          </cell>
          <cell r="C23" t="str">
            <v>11289</v>
          </cell>
          <cell r="D23" t="str">
            <v>DEJA ACBSFL 250gX50F(50gG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</row>
        <row r="24">
          <cell r="A24" t="str">
            <v>00010</v>
          </cell>
          <cell r="B24" t="str">
            <v>DETERGENTES</v>
          </cell>
          <cell r="C24" t="str">
            <v>11292</v>
          </cell>
          <cell r="D24" t="str">
            <v>DEJA ACBSLM 250gx50f(50gG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00010</v>
          </cell>
          <cell r="B25" t="str">
            <v>DETERGENTES</v>
          </cell>
          <cell r="C25" t="str">
            <v>12207</v>
          </cell>
          <cell r="D25" t="str">
            <v>N.DEJA ACCIONCON FL. 100F</v>
          </cell>
          <cell r="E25">
            <v>23</v>
          </cell>
          <cell r="F25">
            <v>0</v>
          </cell>
          <cell r="G25">
            <v>23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00010</v>
          </cell>
          <cell r="B26" t="str">
            <v>DETERGENTES</v>
          </cell>
          <cell r="C26" t="str">
            <v>12700</v>
          </cell>
          <cell r="D26" t="str">
            <v>N.DEJA ACCIONCON FL. 50FX</v>
          </cell>
          <cell r="E26">
            <v>37</v>
          </cell>
          <cell r="F26">
            <v>0</v>
          </cell>
          <cell r="G26">
            <v>37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00010</v>
          </cell>
          <cell r="B27" t="str">
            <v>DETERGENTES</v>
          </cell>
          <cell r="C27" t="str">
            <v>12701</v>
          </cell>
          <cell r="D27" t="str">
            <v>N.DEJA ACCIONCON FL. 12FX</v>
          </cell>
          <cell r="E27">
            <v>6</v>
          </cell>
          <cell r="F27">
            <v>0</v>
          </cell>
          <cell r="G27">
            <v>6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00010</v>
          </cell>
          <cell r="B28" t="str">
            <v>DETERGENTES</v>
          </cell>
          <cell r="C28" t="str">
            <v>12703</v>
          </cell>
          <cell r="D28" t="str">
            <v>N.DEJA ACCIONCON LM 50FX2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00010</v>
          </cell>
          <cell r="B29" t="str">
            <v>DETERGENTES</v>
          </cell>
          <cell r="C29" t="str">
            <v>12704</v>
          </cell>
          <cell r="D29" t="str">
            <v>N.DEJA ACCIONCON LM 12FX1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</row>
        <row r="30">
          <cell r="A30" t="str">
            <v>00010</v>
          </cell>
          <cell r="B30" t="str">
            <v>DETERGENTES</v>
          </cell>
          <cell r="C30" t="str">
            <v>12801</v>
          </cell>
          <cell r="D30" t="str">
            <v>DEJA ACBSLM"250GFREE 12FD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</row>
        <row r="31">
          <cell r="A31" t="str">
            <v>00010</v>
          </cell>
          <cell r="B31" t="str">
            <v>DETERGENTES</v>
          </cell>
          <cell r="C31" t="str">
            <v>12802</v>
          </cell>
          <cell r="D31" t="str">
            <v>DEJA ACBSFL"250GFREE 12FD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</row>
        <row r="32">
          <cell r="A32" t="str">
            <v>00010</v>
          </cell>
          <cell r="B32" t="str">
            <v>DETERGENTES</v>
          </cell>
          <cell r="C32" t="str">
            <v>12832</v>
          </cell>
          <cell r="D32" t="str">
            <v>NUEVO DEJA FRESH 50X200G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</row>
        <row r="33">
          <cell r="A33" t="str">
            <v>00010</v>
          </cell>
          <cell r="B33" t="str">
            <v>DETERGENTES</v>
          </cell>
          <cell r="C33" t="str">
            <v>12833</v>
          </cell>
          <cell r="D33" t="str">
            <v>NUEVO DEJA FRESH 12X1000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00010</v>
          </cell>
          <cell r="B34" t="str">
            <v>DETERGENTES</v>
          </cell>
          <cell r="C34" t="str">
            <v>12834</v>
          </cell>
          <cell r="D34" t="str">
            <v>NUEVO DEJA FRESH 100X100g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00010</v>
          </cell>
          <cell r="B35" t="str">
            <v>DETERGENTES</v>
          </cell>
          <cell r="C35" t="str">
            <v>12857</v>
          </cell>
          <cell r="D35" t="str">
            <v>DEJA AC BS FLORAL 100FX50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00010</v>
          </cell>
          <cell r="B36" t="str">
            <v>DETERGENTES</v>
          </cell>
          <cell r="C36" t="str">
            <v>12859</v>
          </cell>
          <cell r="D36" t="str">
            <v>DEJA ACBSFL SELLOPRA 12X1</v>
          </cell>
          <cell r="E36">
            <v>32</v>
          </cell>
          <cell r="F36">
            <v>0</v>
          </cell>
          <cell r="G36">
            <v>32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00010</v>
          </cell>
          <cell r="B37" t="str">
            <v>DETERGENTES</v>
          </cell>
          <cell r="C37" t="str">
            <v>12934</v>
          </cell>
          <cell r="D37" t="str">
            <v>DEJAFRESH SELLOPRACT 12FD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38">
          <cell r="A38" t="str">
            <v>00010</v>
          </cell>
          <cell r="B38" t="str">
            <v>DETERGENTES</v>
          </cell>
          <cell r="C38" t="str">
            <v>12977</v>
          </cell>
          <cell r="D38" t="str">
            <v>Deja Ramses Fl 100g X 100</v>
          </cell>
          <cell r="E38">
            <v>2358</v>
          </cell>
          <cell r="F38">
            <v>0</v>
          </cell>
          <cell r="G38">
            <v>2358</v>
          </cell>
          <cell r="H38">
            <v>0</v>
          </cell>
          <cell r="I38">
            <v>0</v>
          </cell>
          <cell r="J38">
            <v>0</v>
          </cell>
          <cell r="K38">
            <v>29696</v>
          </cell>
        </row>
        <row r="39">
          <cell r="A39" t="str">
            <v>00010</v>
          </cell>
          <cell r="B39" t="str">
            <v>DETERGENTES</v>
          </cell>
          <cell r="C39" t="str">
            <v>12978</v>
          </cell>
          <cell r="D39" t="str">
            <v>Deja Ramses Fl 200g X 50u</v>
          </cell>
          <cell r="E39">
            <v>109</v>
          </cell>
          <cell r="F39">
            <v>0</v>
          </cell>
          <cell r="G39">
            <v>109</v>
          </cell>
          <cell r="H39">
            <v>0</v>
          </cell>
          <cell r="I39">
            <v>0</v>
          </cell>
          <cell r="J39">
            <v>0</v>
          </cell>
          <cell r="K39">
            <v>42252</v>
          </cell>
        </row>
        <row r="40">
          <cell r="A40" t="str">
            <v>00010</v>
          </cell>
          <cell r="B40" t="str">
            <v>DETERGENTES</v>
          </cell>
          <cell r="C40" t="str">
            <v>12979</v>
          </cell>
          <cell r="D40" t="str">
            <v>Deja Ramses Fl 1k 1000X12</v>
          </cell>
          <cell r="E40">
            <v>5851</v>
          </cell>
          <cell r="F40">
            <v>0</v>
          </cell>
          <cell r="G40">
            <v>4851</v>
          </cell>
          <cell r="H40">
            <v>0</v>
          </cell>
          <cell r="I40">
            <v>0</v>
          </cell>
          <cell r="J40">
            <v>0</v>
          </cell>
          <cell r="K40">
            <v>17700</v>
          </cell>
        </row>
        <row r="41">
          <cell r="A41" t="str">
            <v>00010</v>
          </cell>
          <cell r="B41" t="str">
            <v>DETERGENTES</v>
          </cell>
          <cell r="C41" t="str">
            <v>12980</v>
          </cell>
          <cell r="D41" t="str">
            <v>Deja Ramses Fl 2k 2000X6u</v>
          </cell>
          <cell r="E41">
            <v>1223</v>
          </cell>
          <cell r="F41">
            <v>0</v>
          </cell>
          <cell r="G41">
            <v>1223</v>
          </cell>
          <cell r="H41">
            <v>0</v>
          </cell>
          <cell r="I41">
            <v>0</v>
          </cell>
          <cell r="J41">
            <v>0</v>
          </cell>
          <cell r="K41">
            <v>3604</v>
          </cell>
        </row>
        <row r="42">
          <cell r="A42" t="str">
            <v>00010</v>
          </cell>
          <cell r="B42" t="str">
            <v>DETERGENTES</v>
          </cell>
          <cell r="C42" t="str">
            <v>12981</v>
          </cell>
          <cell r="D42" t="str">
            <v>Deja Ramses Fl. 50gX100u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00010</v>
          </cell>
          <cell r="B43" t="str">
            <v>DETERGENTES</v>
          </cell>
          <cell r="C43" t="str">
            <v>12982</v>
          </cell>
          <cell r="D43" t="str">
            <v>Deja Ramses Lim 1k 1000X1</v>
          </cell>
          <cell r="E43">
            <v>1235</v>
          </cell>
          <cell r="F43">
            <v>0</v>
          </cell>
          <cell r="G43">
            <v>1235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4">
          <cell r="A44" t="str">
            <v>00010</v>
          </cell>
          <cell r="B44" t="str">
            <v>DETERGENTES</v>
          </cell>
          <cell r="C44" t="str">
            <v>12983</v>
          </cell>
          <cell r="D44" t="str">
            <v>Deja Ramses Fre 200g x 50</v>
          </cell>
          <cell r="E44">
            <v>527</v>
          </cell>
          <cell r="F44">
            <v>0</v>
          </cell>
          <cell r="G44">
            <v>527</v>
          </cell>
          <cell r="H44">
            <v>0</v>
          </cell>
          <cell r="I44">
            <v>0</v>
          </cell>
          <cell r="J44">
            <v>0</v>
          </cell>
          <cell r="K44">
            <v>6796</v>
          </cell>
        </row>
        <row r="45">
          <cell r="A45" t="str">
            <v>00010</v>
          </cell>
          <cell r="B45" t="str">
            <v>DETERGENTES</v>
          </cell>
          <cell r="C45" t="str">
            <v>12984</v>
          </cell>
          <cell r="D45" t="str">
            <v>Deja Ramses Fresh 1k 1000</v>
          </cell>
          <cell r="E45">
            <v>3153</v>
          </cell>
          <cell r="F45">
            <v>0</v>
          </cell>
          <cell r="G45">
            <v>3153</v>
          </cell>
          <cell r="H45">
            <v>0</v>
          </cell>
          <cell r="I45">
            <v>0</v>
          </cell>
          <cell r="J45">
            <v>0</v>
          </cell>
          <cell r="K45">
            <v>7788</v>
          </cell>
        </row>
        <row r="46">
          <cell r="A46" t="str">
            <v>00010</v>
          </cell>
          <cell r="B46" t="str">
            <v>DETERGENTES</v>
          </cell>
          <cell r="C46" t="str">
            <v>12992</v>
          </cell>
          <cell r="D46" t="str">
            <v>Deja Fl 3K + Bal¢n 3kX4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</row>
        <row r="47">
          <cell r="A47" t="str">
            <v>00010</v>
          </cell>
          <cell r="B47" t="str">
            <v>DETERGENTES</v>
          </cell>
          <cell r="C47" t="str">
            <v>12995</v>
          </cell>
          <cell r="D47" t="str">
            <v>Deja Lim¢n 3k+Bal¢n 3kX4u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00010</v>
          </cell>
          <cell r="B48" t="str">
            <v>DETERGENTES</v>
          </cell>
          <cell r="C48" t="str">
            <v>12996</v>
          </cell>
          <cell r="D48" t="str">
            <v>Deja Fresh 3k+Balon 3kX4u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00010</v>
          </cell>
          <cell r="B49" t="str">
            <v>DETERGENTES</v>
          </cell>
          <cell r="C49" t="str">
            <v>13068</v>
          </cell>
          <cell r="D49" t="str">
            <v>Deja  Fl 1k+1k grati 2kX6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00010</v>
          </cell>
          <cell r="B50" t="str">
            <v>DETERGENTES</v>
          </cell>
          <cell r="C50" t="str">
            <v>13069</v>
          </cell>
          <cell r="D50" t="str">
            <v>Deja Fre 1k+1k grati 2kX6</v>
          </cell>
          <cell r="E50">
            <v>5</v>
          </cell>
          <cell r="F50">
            <v>0</v>
          </cell>
          <cell r="G50">
            <v>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00010</v>
          </cell>
          <cell r="B51" t="str">
            <v>DETERGENTES</v>
          </cell>
          <cell r="C51" t="str">
            <v>13070</v>
          </cell>
          <cell r="D51" t="str">
            <v>Deja Li 1k+1k gratis 2kX6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</row>
        <row r="52">
          <cell r="A52" t="str">
            <v>00010</v>
          </cell>
          <cell r="B52" t="str">
            <v>DETERGENTES</v>
          </cell>
          <cell r="C52" t="str">
            <v>13078</v>
          </cell>
          <cell r="D52" t="str">
            <v>Deja Floral 150 g 150gX10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00010</v>
          </cell>
          <cell r="B53" t="str">
            <v>DETERGENTES</v>
          </cell>
          <cell r="C53" t="str">
            <v>13079</v>
          </cell>
          <cell r="D53" t="str">
            <v>Deja Floral 300g 300gX50u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</row>
        <row r="54">
          <cell r="A54" t="str">
            <v>00010</v>
          </cell>
          <cell r="B54" t="str">
            <v>DETERGENTES</v>
          </cell>
          <cell r="C54" t="str">
            <v>13084</v>
          </cell>
          <cell r="D54" t="str">
            <v>Deja Floral 1500g 1500X12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00010</v>
          </cell>
          <cell r="B55" t="str">
            <v>DETERGENTES</v>
          </cell>
          <cell r="C55" t="str">
            <v>13085</v>
          </cell>
          <cell r="D55" t="str">
            <v>Deja Limon 1500g 1500X12u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</row>
        <row r="56">
          <cell r="A56" t="str">
            <v>00010</v>
          </cell>
          <cell r="B56" t="str">
            <v>DETERGENTES</v>
          </cell>
          <cell r="C56" t="str">
            <v>13086</v>
          </cell>
          <cell r="D56" t="str">
            <v>Deja Fresh 300g 300gX50u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</row>
        <row r="57">
          <cell r="A57" t="str">
            <v>00010</v>
          </cell>
          <cell r="B57" t="str">
            <v>DETERGENTES</v>
          </cell>
          <cell r="C57" t="str">
            <v>13087</v>
          </cell>
          <cell r="D57" t="str">
            <v>Deja Fresh 1500g 1500X12u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</row>
        <row r="58">
          <cell r="A58" t="str">
            <v>00010</v>
          </cell>
          <cell r="B58" t="str">
            <v>DETERGENTES</v>
          </cell>
          <cell r="C58" t="str">
            <v>13095</v>
          </cell>
          <cell r="D58" t="str">
            <v>Deja Fresh 200gx50+2fu gr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00010</v>
          </cell>
          <cell r="B59" t="str">
            <v>DETERGENTES</v>
          </cell>
          <cell r="C59" t="str">
            <v>13101</v>
          </cell>
          <cell r="D59" t="str">
            <v>Deja Navidad Fl 200g x 50</v>
          </cell>
          <cell r="E59">
            <v>265</v>
          </cell>
          <cell r="F59">
            <v>0</v>
          </cell>
          <cell r="G59">
            <v>265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</row>
        <row r="60">
          <cell r="A60" t="str">
            <v>00010</v>
          </cell>
          <cell r="B60" t="str">
            <v>DETERGENTES</v>
          </cell>
          <cell r="C60" t="str">
            <v>13102</v>
          </cell>
          <cell r="D60" t="str">
            <v>Deja Navidad Fl 1kl x 12u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</row>
        <row r="61">
          <cell r="A61" t="str">
            <v>00010</v>
          </cell>
          <cell r="B61" t="str">
            <v>DETERGENTES</v>
          </cell>
          <cell r="C61" t="str">
            <v>13103</v>
          </cell>
          <cell r="D61" t="str">
            <v>Deja Navidad Lim 1kl x 2u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</row>
        <row r="62">
          <cell r="A62" t="str">
            <v>00010</v>
          </cell>
          <cell r="B62" t="str">
            <v>DETERGENTES</v>
          </cell>
          <cell r="C62" t="str">
            <v>13104</v>
          </cell>
          <cell r="D62" t="str">
            <v>Deja Navidad Fresh 200g x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</row>
        <row r="63">
          <cell r="A63" t="str">
            <v>00010</v>
          </cell>
          <cell r="B63" t="str">
            <v>DETERGENTES</v>
          </cell>
          <cell r="C63" t="str">
            <v>13105</v>
          </cell>
          <cell r="D63" t="str">
            <v>Deja Navidad Fresh 1kl x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</row>
        <row r="64">
          <cell r="A64" t="str">
            <v>00010</v>
          </cell>
          <cell r="B64" t="str">
            <v>DETERGENTES</v>
          </cell>
          <cell r="C64" t="str">
            <v>13106</v>
          </cell>
          <cell r="D64" t="str">
            <v>Deja Fl 3k (1k grat) 3000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</row>
        <row r="65">
          <cell r="A65" t="str">
            <v>00010</v>
          </cell>
          <cell r="B65" t="str">
            <v>DETERGENTES</v>
          </cell>
          <cell r="C65" t="str">
            <v>13153</v>
          </cell>
          <cell r="D65" t="str">
            <v>Deja Fresh Muestreo  50gX</v>
          </cell>
          <cell r="E65">
            <v>333</v>
          </cell>
          <cell r="F65">
            <v>0</v>
          </cell>
          <cell r="G65">
            <v>333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00010</v>
          </cell>
          <cell r="B66" t="str">
            <v>DETERGENTES</v>
          </cell>
          <cell r="C66" t="str">
            <v>13183</v>
          </cell>
          <cell r="D66" t="str">
            <v>Deja Fl. Edic.Ltda 1000X1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00010</v>
          </cell>
          <cell r="B67" t="str">
            <v>DETERGENTES</v>
          </cell>
          <cell r="C67" t="str">
            <v>13184</v>
          </cell>
          <cell r="D67" t="str">
            <v>Deja Lim.Edic.Ltda 1000X1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00010</v>
          </cell>
          <cell r="B68" t="str">
            <v>DETERGENTES</v>
          </cell>
          <cell r="C68" t="str">
            <v>13185</v>
          </cell>
          <cell r="D68" t="str">
            <v>Deja Fre. Edic.Ltda 1000X</v>
          </cell>
          <cell r="E68">
            <v>83</v>
          </cell>
          <cell r="F68">
            <v>0</v>
          </cell>
          <cell r="G68">
            <v>83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00010</v>
          </cell>
          <cell r="B69" t="str">
            <v>DETERGENTES</v>
          </cell>
          <cell r="C69" t="str">
            <v>13186</v>
          </cell>
          <cell r="D69" t="str">
            <v>Deja Fl Edic.Ltda 200gX50</v>
          </cell>
          <cell r="E69">
            <v>16</v>
          </cell>
          <cell r="F69">
            <v>0</v>
          </cell>
          <cell r="G69">
            <v>16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00010</v>
          </cell>
          <cell r="B70" t="str">
            <v>DETERGENTES</v>
          </cell>
          <cell r="C70" t="str">
            <v>13187</v>
          </cell>
          <cell r="D70" t="str">
            <v>Deja Fre Edic.Ltda 200gX5</v>
          </cell>
          <cell r="E70">
            <v>6553</v>
          </cell>
          <cell r="F70">
            <v>0</v>
          </cell>
          <cell r="G70">
            <v>6553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00010</v>
          </cell>
          <cell r="B71" t="str">
            <v>DETERGENTES</v>
          </cell>
          <cell r="C71" t="str">
            <v>13222</v>
          </cell>
          <cell r="D71" t="str">
            <v>Deja Fl  (P.Lighten) 100g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00010</v>
          </cell>
          <cell r="B72" t="str">
            <v>DETERGENTES</v>
          </cell>
          <cell r="C72" t="str">
            <v>13223</v>
          </cell>
          <cell r="D72" t="str">
            <v>Deja Fl (P. Lighten) 200g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00010</v>
          </cell>
          <cell r="B73" t="str">
            <v>DETERGENTES</v>
          </cell>
          <cell r="C73" t="str">
            <v>13224</v>
          </cell>
          <cell r="D73" t="str">
            <v>Deja Fl (P.Lighten) 1kgX1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00010</v>
          </cell>
          <cell r="B74" t="str">
            <v>DETERGENTES</v>
          </cell>
          <cell r="C74" t="str">
            <v>13226</v>
          </cell>
          <cell r="D74" t="str">
            <v>Deja Fre (P.Lighten) 200g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00010</v>
          </cell>
          <cell r="B75" t="str">
            <v>DETERGENTES</v>
          </cell>
          <cell r="C75" t="str">
            <v>13227</v>
          </cell>
          <cell r="D75" t="str">
            <v>Deja Fre (P.Lighten) 1klX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00010</v>
          </cell>
          <cell r="B76" t="str">
            <v>DETERGENTES</v>
          </cell>
          <cell r="C76" t="str">
            <v>13228</v>
          </cell>
          <cell r="D76" t="str">
            <v>Deja Fl. P.Lighten  50gX1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</row>
        <row r="77">
          <cell r="A77" t="str">
            <v>00010</v>
          </cell>
          <cell r="B77" t="str">
            <v>DETERGENTES</v>
          </cell>
          <cell r="C77" t="str">
            <v>12702</v>
          </cell>
          <cell r="D77" t="str">
            <v>N.DEJA ACCIONCON FL. 6FDA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00010</v>
          </cell>
          <cell r="B78" t="str">
            <v>DETERGENTES</v>
          </cell>
          <cell r="C78" t="str">
            <v>10734</v>
          </cell>
          <cell r="D78" t="str">
            <v>N DEJA F CON BC 100FX100G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00010</v>
          </cell>
          <cell r="B79" t="str">
            <v>DETERGENTES</v>
          </cell>
          <cell r="C79" t="str">
            <v>10735</v>
          </cell>
          <cell r="D79" t="str">
            <v>N DEJA F CON BC 50FX200G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</row>
        <row r="80">
          <cell r="A80" t="str">
            <v>00010</v>
          </cell>
          <cell r="B80" t="str">
            <v>DETERGENTES</v>
          </cell>
          <cell r="C80" t="str">
            <v>10736</v>
          </cell>
          <cell r="D80" t="str">
            <v>N DEJA F CON BC 12FX1000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</row>
        <row r="81">
          <cell r="A81" t="str">
            <v>00010</v>
          </cell>
          <cell r="B81" t="str">
            <v>DETERGENTES</v>
          </cell>
          <cell r="C81" t="str">
            <v>10737</v>
          </cell>
          <cell r="D81" t="str">
            <v>N DEJA F CON BC 6FX2000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</row>
        <row r="82">
          <cell r="A82" t="str">
            <v>00010</v>
          </cell>
          <cell r="B82" t="str">
            <v>DETERGENTES</v>
          </cell>
          <cell r="C82" t="str">
            <v>10738</v>
          </cell>
          <cell r="D82" t="str">
            <v>N DEJA L CON BC 50FX200G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</row>
        <row r="83">
          <cell r="A83" t="str">
            <v>00010</v>
          </cell>
          <cell r="B83" t="str">
            <v>DETERGENTES</v>
          </cell>
          <cell r="C83" t="str">
            <v>10739</v>
          </cell>
          <cell r="D83" t="str">
            <v>N DEJA L CON BC 12FX1000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00010</v>
          </cell>
          <cell r="B84" t="str">
            <v>DETERGENTES</v>
          </cell>
          <cell r="C84" t="str">
            <v>12860</v>
          </cell>
          <cell r="D84" t="str">
            <v>DEJA ACBSFL SELLOPRA 6X20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00010</v>
          </cell>
          <cell r="B85" t="str">
            <v>DETERGENTES</v>
          </cell>
          <cell r="C85" t="str">
            <v>12861</v>
          </cell>
          <cell r="D85" t="str">
            <v>DEJA ACBSLM SELLOPRA 12X1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00010</v>
          </cell>
          <cell r="B86" t="str">
            <v>DETERGENTES</v>
          </cell>
          <cell r="C86" t="str">
            <v>12606</v>
          </cell>
          <cell r="D86" t="str">
            <v>DEJA BS FLORAL 50G X 100U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</row>
        <row r="87">
          <cell r="A87" t="str">
            <v>00010</v>
          </cell>
          <cell r="B87" t="str">
            <v>DETERGENTES</v>
          </cell>
          <cell r="C87" t="str">
            <v>12656</v>
          </cell>
          <cell r="D87" t="str">
            <v>LAGARTO DET.INDUS.1F  12K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</row>
        <row r="88">
          <cell r="A88" t="str">
            <v>00010</v>
          </cell>
          <cell r="B88" t="str">
            <v>DETERGENTES</v>
          </cell>
          <cell r="C88" t="str">
            <v>12991</v>
          </cell>
          <cell r="D88" t="str">
            <v>Det.Lagarto 50 g 50gX100u</v>
          </cell>
          <cell r="E88">
            <v>207</v>
          </cell>
          <cell r="F88">
            <v>0</v>
          </cell>
          <cell r="G88">
            <v>207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</row>
        <row r="89">
          <cell r="A89" t="str">
            <v>00010</v>
          </cell>
          <cell r="B89" t="str">
            <v>DETERGENTES</v>
          </cell>
          <cell r="C89" t="str">
            <v>12993</v>
          </cell>
          <cell r="D89" t="str">
            <v>Det. Lagarto 200g 200gX50</v>
          </cell>
          <cell r="E89">
            <v>133</v>
          </cell>
          <cell r="F89">
            <v>0</v>
          </cell>
          <cell r="G89">
            <v>133</v>
          </cell>
          <cell r="H89">
            <v>0</v>
          </cell>
          <cell r="I89">
            <v>0</v>
          </cell>
          <cell r="J89">
            <v>0</v>
          </cell>
          <cell r="K89">
            <v>1000</v>
          </cell>
        </row>
        <row r="90">
          <cell r="A90" t="str">
            <v>00010</v>
          </cell>
          <cell r="B90" t="str">
            <v>DETERGENTES</v>
          </cell>
          <cell r="C90" t="str">
            <v>12994</v>
          </cell>
          <cell r="D90" t="str">
            <v>Det.Lagarto 1 kilo 1kX12u</v>
          </cell>
          <cell r="E90">
            <v>1071</v>
          </cell>
          <cell r="F90">
            <v>0</v>
          </cell>
          <cell r="G90">
            <v>1071</v>
          </cell>
          <cell r="H90">
            <v>0</v>
          </cell>
          <cell r="I90">
            <v>0</v>
          </cell>
          <cell r="J90">
            <v>0</v>
          </cell>
          <cell r="K90">
            <v>2524</v>
          </cell>
        </row>
        <row r="91">
          <cell r="A91" t="str">
            <v>00010</v>
          </cell>
          <cell r="B91" t="str">
            <v>DETERGENTES</v>
          </cell>
          <cell r="C91" t="str">
            <v>13000</v>
          </cell>
          <cell r="D91" t="str">
            <v>Det.Lagarto 100g 100gX100</v>
          </cell>
          <cell r="E91">
            <v>181</v>
          </cell>
          <cell r="F91">
            <v>0</v>
          </cell>
          <cell r="G91">
            <v>181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</row>
        <row r="92">
          <cell r="A92" t="str">
            <v>00010</v>
          </cell>
          <cell r="B92" t="str">
            <v>DETERGENTES</v>
          </cell>
          <cell r="C92" t="str">
            <v>13075</v>
          </cell>
          <cell r="D92" t="str">
            <v>Det Lagarto 125 g 125gX10</v>
          </cell>
          <cell r="E92">
            <v>1763</v>
          </cell>
          <cell r="F92">
            <v>0</v>
          </cell>
          <cell r="G92">
            <v>1763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</row>
        <row r="93">
          <cell r="A93" t="str">
            <v>00010</v>
          </cell>
          <cell r="B93" t="str">
            <v>DETERGENTES</v>
          </cell>
          <cell r="C93" t="str">
            <v>13076</v>
          </cell>
          <cell r="D93" t="str">
            <v>Det Lagarto 250 g 250gX50</v>
          </cell>
          <cell r="E93">
            <v>2914</v>
          </cell>
          <cell r="F93">
            <v>0</v>
          </cell>
          <cell r="G93">
            <v>2914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</row>
        <row r="94">
          <cell r="A94" t="str">
            <v>00010</v>
          </cell>
          <cell r="B94" t="str">
            <v>DETERGENTES</v>
          </cell>
          <cell r="C94" t="str">
            <v>13077</v>
          </cell>
          <cell r="D94" t="str">
            <v>Det Lagarto 1250g 1250X12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</row>
        <row r="95">
          <cell r="A95" t="str">
            <v>00010</v>
          </cell>
          <cell r="B95" t="str">
            <v>DETERGENTES</v>
          </cell>
          <cell r="C95" t="str">
            <v>13193</v>
          </cell>
          <cell r="D95" t="str">
            <v>Lagarto manzana  200gX50u</v>
          </cell>
          <cell r="E95">
            <v>1424</v>
          </cell>
          <cell r="F95">
            <v>0</v>
          </cell>
          <cell r="G95">
            <v>1424</v>
          </cell>
          <cell r="H95">
            <v>0</v>
          </cell>
          <cell r="I95">
            <v>0</v>
          </cell>
          <cell r="J95">
            <v>0</v>
          </cell>
          <cell r="K95">
            <v>2008</v>
          </cell>
        </row>
        <row r="96">
          <cell r="A96" t="str">
            <v>00010</v>
          </cell>
          <cell r="B96" t="str">
            <v>DETERGENTES</v>
          </cell>
          <cell r="C96" t="str">
            <v>13194</v>
          </cell>
          <cell r="D96" t="str">
            <v>Lagarto manzana 1000gx12u</v>
          </cell>
          <cell r="E96">
            <v>18</v>
          </cell>
          <cell r="F96">
            <v>0</v>
          </cell>
          <cell r="G96">
            <v>18</v>
          </cell>
          <cell r="H96">
            <v>0</v>
          </cell>
          <cell r="I96">
            <v>0</v>
          </cell>
          <cell r="J96">
            <v>0</v>
          </cell>
          <cell r="K96">
            <v>6692</v>
          </cell>
        </row>
        <row r="97">
          <cell r="A97" t="str">
            <v>00010</v>
          </cell>
          <cell r="B97" t="str">
            <v>DETERGENTES</v>
          </cell>
          <cell r="C97" t="str">
            <v>13197</v>
          </cell>
          <cell r="D97" t="str">
            <v>Lagarto manzana  50gX100u</v>
          </cell>
          <cell r="E97">
            <v>900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00010</v>
          </cell>
          <cell r="B98" t="str">
            <v>DETERGENTES</v>
          </cell>
          <cell r="C98" t="str">
            <v>13209</v>
          </cell>
          <cell r="D98" t="str">
            <v>Lagarto manzana 200gX50+2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</row>
        <row r="99">
          <cell r="A99" t="str">
            <v>00010</v>
          </cell>
          <cell r="B99" t="str">
            <v>DETERGENTES</v>
          </cell>
          <cell r="C99" t="str">
            <v>13248</v>
          </cell>
          <cell r="D99" t="str">
            <v>D. Lagarto Lim BINGO 200X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</row>
        <row r="100">
          <cell r="A100" t="str">
            <v>00010</v>
          </cell>
          <cell r="B100" t="str">
            <v>DETERGENTES</v>
          </cell>
          <cell r="C100" t="str">
            <v>13249</v>
          </cell>
          <cell r="D100" t="str">
            <v>D. Lagarto Lim BINGO 1kX1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</row>
        <row r="101">
          <cell r="A101" t="str">
            <v>00010</v>
          </cell>
          <cell r="B101" t="str">
            <v>DETERGENTES</v>
          </cell>
          <cell r="C101" t="str">
            <v>13250</v>
          </cell>
          <cell r="D101" t="str">
            <v>D Lagarto Mnz BINGO 200gX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</row>
        <row r="102">
          <cell r="A102" t="str">
            <v>00010</v>
          </cell>
          <cell r="B102" t="str">
            <v>DETERGENTES</v>
          </cell>
          <cell r="C102" t="str">
            <v>13251</v>
          </cell>
          <cell r="D102" t="str">
            <v>D Lagarto Mnz BINGO 1kX12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</row>
        <row r="103">
          <cell r="A103" t="str">
            <v>00010</v>
          </cell>
          <cell r="B103" t="str">
            <v>DETERGENTES</v>
          </cell>
          <cell r="C103" t="str">
            <v>12950</v>
          </cell>
          <cell r="D103" t="str">
            <v>OPAL FLORAL 50G X 72FD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</row>
        <row r="104">
          <cell r="A104" t="str">
            <v>00010</v>
          </cell>
          <cell r="B104" t="str">
            <v>DETERGENTES</v>
          </cell>
          <cell r="C104" t="str">
            <v>12951</v>
          </cell>
          <cell r="D104" t="str">
            <v>OPAL FLORAL 100G X 60FD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</row>
        <row r="105">
          <cell r="A105" t="str">
            <v>00010</v>
          </cell>
          <cell r="B105" t="str">
            <v>DETERGENTES</v>
          </cell>
          <cell r="C105" t="str">
            <v>12952</v>
          </cell>
          <cell r="D105" t="str">
            <v>OPAL FLORAL 225G X 60FD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</row>
        <row r="106">
          <cell r="A106" t="str">
            <v>00010</v>
          </cell>
          <cell r="B106" t="str">
            <v>DETERGENTES</v>
          </cell>
          <cell r="C106" t="str">
            <v>12953</v>
          </cell>
          <cell r="D106" t="str">
            <v>OPAL FLORAL 900G X 15FD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A107" t="str">
            <v>00010</v>
          </cell>
          <cell r="B107" t="str">
            <v>DETERGENTES</v>
          </cell>
          <cell r="C107" t="str">
            <v>12954</v>
          </cell>
          <cell r="D107" t="str">
            <v>OPAL LIMON 50G X 72FD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</row>
        <row r="108">
          <cell r="A108" t="str">
            <v>00010</v>
          </cell>
          <cell r="B108" t="str">
            <v>DETERGENTES</v>
          </cell>
          <cell r="C108" t="str">
            <v>12956</v>
          </cell>
          <cell r="D108" t="str">
            <v>OPAL LIMON 100G X 60FD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</row>
        <row r="109">
          <cell r="A109" t="str">
            <v>00010</v>
          </cell>
          <cell r="B109" t="str">
            <v>DETERGENTES</v>
          </cell>
          <cell r="C109" t="str">
            <v>12957</v>
          </cell>
          <cell r="D109" t="str">
            <v>OPAL LIMON 225G X 60FD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</row>
        <row r="110">
          <cell r="A110" t="str">
            <v>00010</v>
          </cell>
          <cell r="B110" t="str">
            <v>DETERGENTES</v>
          </cell>
          <cell r="C110" t="str">
            <v>12958</v>
          </cell>
          <cell r="D110" t="str">
            <v>OPAL LIMON 900G X 15FD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</row>
        <row r="111">
          <cell r="A111" t="str">
            <v>00010</v>
          </cell>
          <cell r="B111" t="str">
            <v>DETERGENTES</v>
          </cell>
          <cell r="C111" t="str">
            <v>12959</v>
          </cell>
          <cell r="D111" t="str">
            <v>OPAL BLANCURA 50G X 72FD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</row>
        <row r="112">
          <cell r="A112" t="str">
            <v>00010</v>
          </cell>
          <cell r="B112" t="str">
            <v>DETERGENTES</v>
          </cell>
          <cell r="C112" t="str">
            <v>12960</v>
          </cell>
          <cell r="D112" t="str">
            <v>OPAL BLANCURA 100G X 60FD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</row>
        <row r="113">
          <cell r="A113" t="str">
            <v>00010</v>
          </cell>
          <cell r="B113" t="str">
            <v>DETERGENTES</v>
          </cell>
          <cell r="C113" t="str">
            <v>12961</v>
          </cell>
          <cell r="D113" t="str">
            <v>OPAL BLANCURA 225G X 60FD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</row>
        <row r="114">
          <cell r="A114" t="str">
            <v>00010</v>
          </cell>
          <cell r="B114" t="str">
            <v>DETERGENTES</v>
          </cell>
          <cell r="C114" t="str">
            <v>12962</v>
          </cell>
          <cell r="D114" t="str">
            <v>OPAL BLANCURA 900G X 15FD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</row>
        <row r="115">
          <cell r="A115" t="str">
            <v>00010</v>
          </cell>
          <cell r="B115" t="str">
            <v>DETERGENTES</v>
          </cell>
          <cell r="C115" t="str">
            <v>12964</v>
          </cell>
          <cell r="D115" t="str">
            <v>OPAL TERMINATOR 200G X 60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</row>
        <row r="116">
          <cell r="A116" t="str">
            <v>00010</v>
          </cell>
          <cell r="B116" t="str">
            <v>DETERGENTES</v>
          </cell>
          <cell r="C116" t="str">
            <v>12965</v>
          </cell>
          <cell r="D116" t="str">
            <v>OPAL TERMINATOR 850G X 15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</row>
        <row r="117">
          <cell r="A117" t="str">
            <v>00010</v>
          </cell>
          <cell r="B117" t="str">
            <v>DETERGENTES</v>
          </cell>
          <cell r="C117" t="str">
            <v>12966</v>
          </cell>
          <cell r="D117" t="str">
            <v>AMIGO GRANEL 15KG X 1FD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6668</v>
          </cell>
        </row>
        <row r="118">
          <cell r="A118" t="str">
            <v>00010</v>
          </cell>
          <cell r="B118" t="str">
            <v>DETERGENTES</v>
          </cell>
          <cell r="C118" t="str">
            <v>12967</v>
          </cell>
          <cell r="D118" t="str">
            <v>AMIGO LIMON 180G X 48FD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</row>
        <row r="119">
          <cell r="A119" t="str">
            <v>00010</v>
          </cell>
          <cell r="B119" t="str">
            <v>DETERGENTES</v>
          </cell>
          <cell r="C119" t="str">
            <v>13080</v>
          </cell>
          <cell r="D119" t="str">
            <v>OPAL LIMON PUZZLE CARD 60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</row>
        <row r="120">
          <cell r="A120" t="str">
            <v>00010</v>
          </cell>
          <cell r="B120" t="str">
            <v>DETERGENTES</v>
          </cell>
          <cell r="C120" t="str">
            <v>13081</v>
          </cell>
          <cell r="D120" t="str">
            <v>OPAL FLORAL PUZZLE CARD 6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</row>
        <row r="121">
          <cell r="A121" t="str">
            <v>00010</v>
          </cell>
          <cell r="B121" t="str">
            <v>DETERGENTES</v>
          </cell>
          <cell r="C121" t="str">
            <v>13082</v>
          </cell>
          <cell r="D121" t="str">
            <v>OPAL BLANC.PUZZLE CARD 60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</row>
        <row r="122">
          <cell r="A122" t="str">
            <v>00010</v>
          </cell>
          <cell r="B122" t="str">
            <v>DETERGENTES</v>
          </cell>
          <cell r="C122" t="str">
            <v>13083</v>
          </cell>
          <cell r="D122" t="str">
            <v>OPAL AVANCE PUZZLE CARD 6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</row>
        <row r="123">
          <cell r="A123" t="str">
            <v>00010</v>
          </cell>
          <cell r="B123" t="str">
            <v>DETERGENTES</v>
          </cell>
          <cell r="C123" t="str">
            <v>13090</v>
          </cell>
          <cell r="D123" t="str">
            <v>OPAL LIMON JIRAFA 60 X 11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</row>
        <row r="124">
          <cell r="A124" t="str">
            <v>00010</v>
          </cell>
          <cell r="B124" t="str">
            <v>DETERGENTES</v>
          </cell>
          <cell r="C124" t="str">
            <v>13091</v>
          </cell>
          <cell r="D124" t="str">
            <v>OPAL FLORAL JIRAFA 60 X 1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</row>
        <row r="125">
          <cell r="A125" t="str">
            <v>00010</v>
          </cell>
          <cell r="B125" t="str">
            <v>DETERGENTES</v>
          </cell>
          <cell r="C125" t="str">
            <v>13092</v>
          </cell>
          <cell r="D125" t="str">
            <v>OPAL BLANCURA JIRAFA 60X1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</row>
        <row r="126">
          <cell r="A126" t="str">
            <v>00010</v>
          </cell>
          <cell r="B126" t="str">
            <v>DETERGENTES</v>
          </cell>
          <cell r="C126" t="str">
            <v>13160</v>
          </cell>
          <cell r="D126" t="str">
            <v>OPAL LIMON  400G X 30F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</row>
        <row r="127">
          <cell r="A127" t="str">
            <v>00010</v>
          </cell>
          <cell r="B127" t="str">
            <v>DETERGENTES</v>
          </cell>
          <cell r="C127" t="str">
            <v>13161</v>
          </cell>
          <cell r="D127" t="str">
            <v>OPAL FLORAL 400G X 30F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</row>
        <row r="128">
          <cell r="A128" t="str">
            <v>00010</v>
          </cell>
          <cell r="B128" t="str">
            <v>DETERGENTES</v>
          </cell>
          <cell r="C128" t="str">
            <v>13162</v>
          </cell>
          <cell r="D128" t="str">
            <v>OPAL BINGO BLANC. 110G X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4544</v>
          </cell>
        </row>
        <row r="129">
          <cell r="A129" t="str">
            <v>00010</v>
          </cell>
          <cell r="B129" t="str">
            <v>DETERGENTES</v>
          </cell>
          <cell r="C129" t="str">
            <v>13163</v>
          </cell>
          <cell r="D129" t="str">
            <v>OPAL BINGO BLANC. 225G X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10592</v>
          </cell>
        </row>
        <row r="130">
          <cell r="A130" t="str">
            <v>00010</v>
          </cell>
          <cell r="B130" t="str">
            <v>DETERGENTES</v>
          </cell>
          <cell r="C130" t="str">
            <v>13164</v>
          </cell>
          <cell r="D130" t="str">
            <v>OPAL BINGO BLANC. 900G X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1852</v>
          </cell>
        </row>
        <row r="131">
          <cell r="A131" t="str">
            <v>00010</v>
          </cell>
          <cell r="B131" t="str">
            <v>DETERGENTES</v>
          </cell>
          <cell r="C131" t="str">
            <v>13165</v>
          </cell>
          <cell r="D131" t="str">
            <v>OPAL BINGO FLORAL 110G X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5304</v>
          </cell>
        </row>
        <row r="132">
          <cell r="A132" t="str">
            <v>00010</v>
          </cell>
          <cell r="B132" t="str">
            <v>DETERGENTES</v>
          </cell>
          <cell r="C132" t="str">
            <v>13166</v>
          </cell>
          <cell r="D132" t="str">
            <v>OPAL BINGO FLORAL 225G X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19628</v>
          </cell>
        </row>
        <row r="133">
          <cell r="A133" t="str">
            <v>00010</v>
          </cell>
          <cell r="B133" t="str">
            <v>DETERGENTES</v>
          </cell>
          <cell r="C133" t="str">
            <v>13167</v>
          </cell>
          <cell r="D133" t="str">
            <v>OPAL BINGO FLORAL 400G X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10000</v>
          </cell>
        </row>
        <row r="134">
          <cell r="A134" t="str">
            <v>00010</v>
          </cell>
          <cell r="B134" t="str">
            <v>DETERGENTES</v>
          </cell>
          <cell r="C134" t="str">
            <v>13168</v>
          </cell>
          <cell r="D134" t="str">
            <v>OPAL BINGO FLORAL 900G X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1776</v>
          </cell>
        </row>
        <row r="135">
          <cell r="A135" t="str">
            <v>00010</v>
          </cell>
          <cell r="B135" t="str">
            <v>DETERGENTES</v>
          </cell>
          <cell r="C135" t="str">
            <v>13169</v>
          </cell>
          <cell r="D135" t="str">
            <v>OPAL BINGO LIMON  110G X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3940</v>
          </cell>
        </row>
        <row r="136">
          <cell r="A136" t="str">
            <v>00010</v>
          </cell>
          <cell r="B136" t="str">
            <v>DETERGENTES</v>
          </cell>
          <cell r="C136" t="str">
            <v>13170</v>
          </cell>
          <cell r="D136" t="str">
            <v>OPAL BINGO LIMON  225G X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13260</v>
          </cell>
        </row>
        <row r="137">
          <cell r="A137" t="str">
            <v>00010</v>
          </cell>
          <cell r="B137" t="str">
            <v>DETERGENTES</v>
          </cell>
          <cell r="C137" t="str">
            <v>13171</v>
          </cell>
          <cell r="D137" t="str">
            <v>OPAL BINGO LIMON  400G X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6668</v>
          </cell>
        </row>
        <row r="138">
          <cell r="A138" t="str">
            <v>00010</v>
          </cell>
          <cell r="B138" t="str">
            <v>DETERGENTES</v>
          </cell>
          <cell r="C138" t="str">
            <v>13172</v>
          </cell>
          <cell r="D138" t="str">
            <v>OPAL BINGO LIMON  900G X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1776</v>
          </cell>
        </row>
        <row r="139">
          <cell r="A139" t="str">
            <v>00010</v>
          </cell>
          <cell r="B139" t="str">
            <v>DETERGENTES</v>
          </cell>
          <cell r="C139" t="str">
            <v>13173</v>
          </cell>
          <cell r="D139" t="str">
            <v>OPAL BINGO AVANCE 200G X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13084</v>
          </cell>
        </row>
        <row r="140">
          <cell r="A140" t="str">
            <v>00010</v>
          </cell>
          <cell r="B140" t="str">
            <v>DETERGENTES</v>
          </cell>
          <cell r="C140" t="str">
            <v>13174</v>
          </cell>
          <cell r="D140" t="str">
            <v>OPAL BINGO AVANCE 850G X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1568</v>
          </cell>
        </row>
        <row r="141">
          <cell r="A141" t="str">
            <v>00010</v>
          </cell>
          <cell r="B141" t="str">
            <v>DETERGENTES</v>
          </cell>
          <cell r="C141" t="str">
            <v>13175</v>
          </cell>
          <cell r="D141" t="str">
            <v>OPAL LIMON  PRO.60X225+15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</row>
        <row r="142">
          <cell r="A142" t="str">
            <v>00010</v>
          </cell>
          <cell r="B142" t="str">
            <v>DETERGENTES</v>
          </cell>
          <cell r="C142" t="str">
            <v>13176</v>
          </cell>
          <cell r="D142" t="str">
            <v>OPAL FLORAL PRO.60X225+15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</row>
        <row r="143">
          <cell r="A143" t="str">
            <v>00010</v>
          </cell>
          <cell r="B143" t="str">
            <v>DETERGENTES</v>
          </cell>
          <cell r="C143" t="str">
            <v>13177</v>
          </cell>
          <cell r="D143" t="str">
            <v>OPAL BLANC. PRO.60X225+15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</row>
        <row r="144">
          <cell r="A144" t="str">
            <v>00010</v>
          </cell>
          <cell r="B144" t="str">
            <v>DETERGENTES</v>
          </cell>
          <cell r="C144" t="str">
            <v>13178</v>
          </cell>
          <cell r="D144" t="str">
            <v>OPAL AVANCE PRO.60X200+15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</row>
        <row r="145">
          <cell r="A145" t="str">
            <v>00010</v>
          </cell>
          <cell r="B145" t="str">
            <v>DETERGENTES</v>
          </cell>
          <cell r="C145" t="str">
            <v>13300</v>
          </cell>
          <cell r="D145" t="str">
            <v>OPAL FLORAL PILLOW 400G X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</row>
        <row r="146">
          <cell r="A146" t="str">
            <v>00010</v>
          </cell>
          <cell r="B146" t="str">
            <v>DETERGENTES</v>
          </cell>
          <cell r="C146" t="str">
            <v>13301</v>
          </cell>
          <cell r="D146" t="str">
            <v>OPAL LIMON PILLOW 400G X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00010</v>
          </cell>
          <cell r="B147" t="str">
            <v>DETERGENTES</v>
          </cell>
          <cell r="C147" t="str">
            <v>10837</v>
          </cell>
          <cell r="D147" t="str">
            <v>Omo Max Limp Nuevo  900X1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00010</v>
          </cell>
          <cell r="B148" t="str">
            <v>DETERGENTES</v>
          </cell>
          <cell r="C148" t="str">
            <v>11181</v>
          </cell>
          <cell r="D148" t="str">
            <v>Omo Int. Fl. 125 g 125X10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</row>
        <row r="149">
          <cell r="A149" t="str">
            <v>00010</v>
          </cell>
          <cell r="B149" t="str">
            <v>DETERGENTES</v>
          </cell>
          <cell r="C149" t="str">
            <v>11251</v>
          </cell>
          <cell r="D149" t="str">
            <v>Omo Int .Fl .1500 g 1500X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</row>
        <row r="150">
          <cell r="A150" t="str">
            <v>00010</v>
          </cell>
          <cell r="B150" t="str">
            <v>DETERGENTES</v>
          </cell>
          <cell r="C150" t="str">
            <v>11262</v>
          </cell>
          <cell r="D150" t="str">
            <v>Omo Int Lim 1500 g X10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</row>
        <row r="151">
          <cell r="A151" t="str">
            <v>00010</v>
          </cell>
          <cell r="B151" t="str">
            <v>DETERGENTES</v>
          </cell>
          <cell r="C151" t="str">
            <v>11288</v>
          </cell>
          <cell r="D151" t="str">
            <v>Omo MA Fl 125gX100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</row>
        <row r="152">
          <cell r="A152" t="str">
            <v>00010</v>
          </cell>
          <cell r="B152" t="str">
            <v>DETERGENTES</v>
          </cell>
          <cell r="C152" t="str">
            <v>11330</v>
          </cell>
          <cell r="D152" t="str">
            <v>Omo M.Activo Fl.1250gX12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</row>
        <row r="153">
          <cell r="A153" t="str">
            <v>00010</v>
          </cell>
          <cell r="B153" t="str">
            <v>DETERGENTES</v>
          </cell>
          <cell r="C153" t="str">
            <v>11332</v>
          </cell>
          <cell r="D153" t="str">
            <v>Omo M.Activo Lim1250gX12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</row>
        <row r="154">
          <cell r="A154" t="str">
            <v>00010</v>
          </cell>
          <cell r="B154" t="str">
            <v>DETERGENTES</v>
          </cell>
          <cell r="C154" t="str">
            <v>11653</v>
          </cell>
          <cell r="D154" t="str">
            <v>OMO LIMON 6FU X 2000GR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</row>
        <row r="155">
          <cell r="A155" t="str">
            <v>00010</v>
          </cell>
          <cell r="B155" t="str">
            <v>DETERGENTES</v>
          </cell>
          <cell r="C155" t="str">
            <v>12328</v>
          </cell>
          <cell r="D155" t="str">
            <v>Omo Multiactivo FL.200gx5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</row>
        <row r="156">
          <cell r="A156" t="str">
            <v>00010</v>
          </cell>
          <cell r="B156" t="str">
            <v>DETERGENTES</v>
          </cell>
          <cell r="C156" t="str">
            <v>12692</v>
          </cell>
          <cell r="D156" t="str">
            <v>Omo Multiactivo FL 1000gX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  <row r="157">
          <cell r="A157" t="str">
            <v>00010</v>
          </cell>
          <cell r="B157" t="str">
            <v>DETERGENTES</v>
          </cell>
          <cell r="C157" t="str">
            <v>12693</v>
          </cell>
          <cell r="D157" t="str">
            <v>Omo Multiactivo FL 2000gX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</row>
        <row r="158">
          <cell r="A158" t="str">
            <v>00010</v>
          </cell>
          <cell r="B158" t="str">
            <v>DETERGENTES</v>
          </cell>
          <cell r="C158" t="str">
            <v>12694</v>
          </cell>
          <cell r="D158" t="str">
            <v>Omo Multiactivo LIM.200gX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</row>
        <row r="159">
          <cell r="A159" t="str">
            <v>00010</v>
          </cell>
          <cell r="B159" t="str">
            <v>DETERGENTES</v>
          </cell>
          <cell r="C159" t="str">
            <v>12695</v>
          </cell>
          <cell r="D159" t="str">
            <v>Omo Multiactivo LIM 1000g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</row>
        <row r="160">
          <cell r="A160" t="str">
            <v>00010</v>
          </cell>
          <cell r="B160" t="str">
            <v>DETERGENTES</v>
          </cell>
          <cell r="C160" t="str">
            <v>12696</v>
          </cell>
          <cell r="D160" t="str">
            <v>Omo Multiactivo LIM 2000g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</row>
        <row r="161">
          <cell r="A161" t="str">
            <v>00010</v>
          </cell>
          <cell r="B161" t="str">
            <v>DETERGENTES</v>
          </cell>
          <cell r="C161" t="str">
            <v>12697</v>
          </cell>
          <cell r="D161" t="str">
            <v>Omo Multiactivo FL.100gX1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</row>
        <row r="162">
          <cell r="A162" t="str">
            <v>00010</v>
          </cell>
          <cell r="B162" t="str">
            <v>DETERGENTES</v>
          </cell>
          <cell r="C162" t="str">
            <v>12748</v>
          </cell>
          <cell r="D162" t="str">
            <v>Omo M.Activo Li 100g x100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</row>
        <row r="163">
          <cell r="A163" t="str">
            <v>00010</v>
          </cell>
          <cell r="B163" t="str">
            <v>DETERGENTES</v>
          </cell>
          <cell r="C163" t="str">
            <v>12782</v>
          </cell>
          <cell r="D163" t="str">
            <v>Omo MA Fl 250gx50u  250X5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</row>
        <row r="164">
          <cell r="A164" t="str">
            <v>00010</v>
          </cell>
          <cell r="B164" t="str">
            <v>DETERGENTES</v>
          </cell>
          <cell r="C164" t="str">
            <v>12783</v>
          </cell>
          <cell r="D164" t="str">
            <v>Omo MA Lim 250gx50u 250X5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00010</v>
          </cell>
          <cell r="B165" t="str">
            <v>DETERGENTES</v>
          </cell>
          <cell r="C165" t="str">
            <v>12793</v>
          </cell>
          <cell r="D165" t="str">
            <v>Omo MA fl. 100uX50g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</row>
        <row r="166">
          <cell r="A166" t="str">
            <v>00010</v>
          </cell>
          <cell r="B166" t="str">
            <v>DETERGENTES</v>
          </cell>
          <cell r="C166" t="str">
            <v>12803</v>
          </cell>
          <cell r="D166" t="str">
            <v>N.OMO MLACEF. 100FX100g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</row>
        <row r="167">
          <cell r="A167" t="str">
            <v>00010</v>
          </cell>
          <cell r="B167" t="str">
            <v>DETERGENTES</v>
          </cell>
          <cell r="C167" t="str">
            <v>12844</v>
          </cell>
          <cell r="D167" t="str">
            <v>Omo Fl c/sello 1k  1000X1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</row>
        <row r="168">
          <cell r="A168" t="str">
            <v>00010</v>
          </cell>
          <cell r="B168" t="str">
            <v>DETERGENTES</v>
          </cell>
          <cell r="C168" t="str">
            <v>12849</v>
          </cell>
          <cell r="D168" t="str">
            <v>Omo Lim c/sello 1k   1000</v>
          </cell>
          <cell r="E168">
            <v>40</v>
          </cell>
          <cell r="F168">
            <v>0</v>
          </cell>
          <cell r="G168">
            <v>40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</row>
        <row r="169">
          <cell r="A169" t="str">
            <v>00010</v>
          </cell>
          <cell r="B169" t="str">
            <v>DETERGENTES</v>
          </cell>
          <cell r="C169" t="str">
            <v>12851</v>
          </cell>
          <cell r="D169" t="str">
            <v>Omo Max L c/sello 1k 1000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</row>
        <row r="170">
          <cell r="A170" t="str">
            <v>00010</v>
          </cell>
          <cell r="B170" t="str">
            <v>DETERGENTES</v>
          </cell>
          <cell r="C170" t="str">
            <v>12853</v>
          </cell>
          <cell r="D170" t="str">
            <v>Omo Lim c/sello 2 k 2000X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</row>
        <row r="171">
          <cell r="A171" t="str">
            <v>00010</v>
          </cell>
          <cell r="B171" t="str">
            <v>DETERGENTES</v>
          </cell>
          <cell r="C171" t="str">
            <v>12862</v>
          </cell>
          <cell r="D171" t="str">
            <v>Omo Max Limp 1250 g 1250X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</row>
        <row r="172">
          <cell r="A172" t="str">
            <v>00010</v>
          </cell>
          <cell r="B172" t="str">
            <v>DETERGENTES</v>
          </cell>
          <cell r="C172" t="str">
            <v>12918</v>
          </cell>
          <cell r="D172" t="str">
            <v>Omo M.A Fl 1k+Balde 1000X</v>
          </cell>
          <cell r="E172">
            <v>120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</row>
        <row r="173">
          <cell r="A173" t="str">
            <v>00010</v>
          </cell>
          <cell r="B173" t="str">
            <v>DETERGENTES</v>
          </cell>
          <cell r="C173" t="str">
            <v>12919</v>
          </cell>
          <cell r="D173" t="str">
            <v>Omo M.A Li.1k+Balde 1000X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</row>
        <row r="174">
          <cell r="A174" t="str">
            <v>00010</v>
          </cell>
          <cell r="B174" t="str">
            <v>DETERGENTES</v>
          </cell>
          <cell r="C174" t="str">
            <v>12921</v>
          </cell>
          <cell r="D174" t="str">
            <v>Omo Mult.Fl 3k+1k gra 300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00010</v>
          </cell>
          <cell r="B175" t="str">
            <v>DETERGENTES</v>
          </cell>
          <cell r="C175" t="str">
            <v>12922</v>
          </cell>
          <cell r="D175" t="str">
            <v>Omo Mult.Li 3k+1k gra.300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</row>
        <row r="176">
          <cell r="A176" t="str">
            <v>00010</v>
          </cell>
          <cell r="B176" t="str">
            <v>DETERGENTES</v>
          </cell>
          <cell r="C176" t="str">
            <v>12923</v>
          </cell>
          <cell r="D176" t="str">
            <v>Omo Mult.Fl. 1500g X 12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</row>
        <row r="177">
          <cell r="A177" t="str">
            <v>00010</v>
          </cell>
          <cell r="B177" t="str">
            <v>DETERGENTES</v>
          </cell>
          <cell r="C177" t="str">
            <v>12924</v>
          </cell>
          <cell r="D177" t="str">
            <v>Omo Mult.Lim 1500g X 12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</row>
        <row r="178">
          <cell r="A178" t="str">
            <v>00010</v>
          </cell>
          <cell r="B178" t="str">
            <v>DETERGENTES</v>
          </cell>
          <cell r="C178" t="str">
            <v>12925</v>
          </cell>
          <cell r="D178" t="str">
            <v>Omo Max Li.1500g 1500X12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</row>
        <row r="179">
          <cell r="A179" t="str">
            <v>00010</v>
          </cell>
          <cell r="B179" t="str">
            <v>DETERGENTES</v>
          </cell>
          <cell r="C179" t="str">
            <v>12935</v>
          </cell>
          <cell r="D179" t="str">
            <v>Omo BioAccion Fl 100gX100</v>
          </cell>
          <cell r="E179">
            <v>2517</v>
          </cell>
          <cell r="F179">
            <v>0</v>
          </cell>
          <cell r="G179">
            <v>2517</v>
          </cell>
          <cell r="H179">
            <v>0</v>
          </cell>
          <cell r="I179">
            <v>0</v>
          </cell>
          <cell r="J179">
            <v>0</v>
          </cell>
          <cell r="K179">
            <v>1284</v>
          </cell>
        </row>
        <row r="180">
          <cell r="A180" t="str">
            <v>00010</v>
          </cell>
          <cell r="B180" t="str">
            <v>DETERGENTES</v>
          </cell>
          <cell r="C180" t="str">
            <v>12936</v>
          </cell>
          <cell r="D180" t="str">
            <v>Omo BioAccion Fl 200gX50u</v>
          </cell>
          <cell r="E180">
            <v>3207</v>
          </cell>
          <cell r="F180">
            <v>0</v>
          </cell>
          <cell r="G180">
            <v>3207</v>
          </cell>
          <cell r="H180">
            <v>0</v>
          </cell>
          <cell r="I180">
            <v>0</v>
          </cell>
          <cell r="J180">
            <v>0</v>
          </cell>
          <cell r="K180">
            <v>3588</v>
          </cell>
        </row>
        <row r="181">
          <cell r="A181" t="str">
            <v>00010</v>
          </cell>
          <cell r="B181" t="str">
            <v>DETERGENTES</v>
          </cell>
          <cell r="C181" t="str">
            <v>12937</v>
          </cell>
          <cell r="D181" t="str">
            <v>Omo BioAccion Fl 1k 1000X</v>
          </cell>
          <cell r="E181">
            <v>1751</v>
          </cell>
          <cell r="F181">
            <v>0</v>
          </cell>
          <cell r="G181">
            <v>1751</v>
          </cell>
          <cell r="H181">
            <v>0</v>
          </cell>
          <cell r="I181">
            <v>0</v>
          </cell>
          <cell r="J181">
            <v>0</v>
          </cell>
          <cell r="K181">
            <v>3568</v>
          </cell>
        </row>
        <row r="182">
          <cell r="A182" t="str">
            <v>00010</v>
          </cell>
          <cell r="B182" t="str">
            <v>DETERGENTES</v>
          </cell>
          <cell r="C182" t="str">
            <v>12938</v>
          </cell>
          <cell r="D182" t="str">
            <v>Omo BioAccion Fl 2k 2000X</v>
          </cell>
          <cell r="E182">
            <v>1087</v>
          </cell>
          <cell r="F182">
            <v>0</v>
          </cell>
          <cell r="G182">
            <v>1087</v>
          </cell>
          <cell r="H182">
            <v>0</v>
          </cell>
          <cell r="I182">
            <v>0</v>
          </cell>
          <cell r="J182">
            <v>0</v>
          </cell>
          <cell r="K182">
            <v>2392</v>
          </cell>
        </row>
        <row r="183">
          <cell r="A183" t="str">
            <v>00010</v>
          </cell>
          <cell r="B183" t="str">
            <v>DETERGENTES</v>
          </cell>
          <cell r="C183" t="str">
            <v>12939</v>
          </cell>
          <cell r="D183" t="str">
            <v>Omo BioAccion Lim 200gX50</v>
          </cell>
          <cell r="E183">
            <v>6470</v>
          </cell>
          <cell r="F183">
            <v>0</v>
          </cell>
          <cell r="G183">
            <v>6470</v>
          </cell>
          <cell r="H183">
            <v>0</v>
          </cell>
          <cell r="I183">
            <v>0</v>
          </cell>
          <cell r="J183">
            <v>0</v>
          </cell>
          <cell r="K183">
            <v>1712</v>
          </cell>
        </row>
        <row r="184">
          <cell r="A184" t="str">
            <v>00010</v>
          </cell>
          <cell r="B184" t="str">
            <v>DETERGENTES</v>
          </cell>
          <cell r="C184" t="str">
            <v>12940</v>
          </cell>
          <cell r="D184" t="str">
            <v>Omo BioAcci¢n Lim 1k 1000</v>
          </cell>
          <cell r="E184">
            <v>278</v>
          </cell>
          <cell r="F184">
            <v>0</v>
          </cell>
          <cell r="G184">
            <v>278</v>
          </cell>
          <cell r="H184">
            <v>0</v>
          </cell>
          <cell r="I184">
            <v>0</v>
          </cell>
          <cell r="J184">
            <v>0</v>
          </cell>
          <cell r="K184">
            <v>3212</v>
          </cell>
        </row>
        <row r="185">
          <cell r="A185" t="str">
            <v>00010</v>
          </cell>
          <cell r="B185" t="str">
            <v>DETERGENTES</v>
          </cell>
          <cell r="C185" t="str">
            <v>12941</v>
          </cell>
          <cell r="D185" t="str">
            <v>Omo BioAcci¢n Lim 2k 2000</v>
          </cell>
          <cell r="E185">
            <v>6</v>
          </cell>
          <cell r="F185">
            <v>0</v>
          </cell>
          <cell r="G185">
            <v>6</v>
          </cell>
          <cell r="H185">
            <v>0</v>
          </cell>
          <cell r="I185">
            <v>0</v>
          </cell>
          <cell r="J185">
            <v>0</v>
          </cell>
          <cell r="K185">
            <v>2140</v>
          </cell>
        </row>
        <row r="186">
          <cell r="A186" t="str">
            <v>00010</v>
          </cell>
          <cell r="B186" t="str">
            <v>DETERGENTES</v>
          </cell>
          <cell r="C186" t="str">
            <v>12969</v>
          </cell>
          <cell r="D186" t="str">
            <v>Omo Fl c/bio ac. 50gX100u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</row>
        <row r="187">
          <cell r="A187" t="str">
            <v>00010</v>
          </cell>
          <cell r="B187" t="str">
            <v>DETERGENTES</v>
          </cell>
          <cell r="C187" t="str">
            <v>13001</v>
          </cell>
          <cell r="D187" t="str">
            <v>Omo Progress  950gx12u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1128</v>
          </cell>
        </row>
        <row r="188">
          <cell r="A188" t="str">
            <v>00010</v>
          </cell>
          <cell r="B188" t="str">
            <v>DETERGENTES</v>
          </cell>
          <cell r="C188" t="str">
            <v>13006</v>
          </cell>
          <cell r="D188" t="str">
            <v>Omo Max.Limp.Samplig 100g</v>
          </cell>
          <cell r="E188">
            <v>783</v>
          </cell>
          <cell r="F188">
            <v>0</v>
          </cell>
          <cell r="G188">
            <v>783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</row>
        <row r="189">
          <cell r="A189" t="str">
            <v>00010</v>
          </cell>
          <cell r="B189" t="str">
            <v>DETERGENTES</v>
          </cell>
          <cell r="C189" t="str">
            <v>13020</v>
          </cell>
          <cell r="D189" t="str">
            <v>Omo MA Promoc.E.T. 200gX5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</row>
        <row r="190">
          <cell r="A190" t="str">
            <v>00010</v>
          </cell>
          <cell r="B190" t="str">
            <v>DETERGENTES</v>
          </cell>
          <cell r="C190" t="str">
            <v>13026</v>
          </cell>
          <cell r="D190" t="str">
            <v>Omo MA Flo.Prom.E.T. 1000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</row>
        <row r="191">
          <cell r="A191" t="str">
            <v>00010</v>
          </cell>
          <cell r="B191" t="str">
            <v>DETERGENTES</v>
          </cell>
          <cell r="C191" t="str">
            <v>13027</v>
          </cell>
          <cell r="D191" t="str">
            <v>Omo MA Flo.Prom.E.T. 2000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</row>
        <row r="192">
          <cell r="A192" t="str">
            <v>00010</v>
          </cell>
          <cell r="B192" t="str">
            <v>DETERGENTES</v>
          </cell>
          <cell r="C192" t="str">
            <v>13028</v>
          </cell>
          <cell r="D192" t="str">
            <v>Omo MA Lim.Prom.E.T. 200g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</row>
        <row r="193">
          <cell r="A193" t="str">
            <v>00010</v>
          </cell>
          <cell r="B193" t="str">
            <v>DETERGENTES</v>
          </cell>
          <cell r="C193" t="str">
            <v>13029</v>
          </cell>
          <cell r="D193" t="str">
            <v>Omo MA.Lim.Prom.E.T. 1000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</row>
        <row r="194">
          <cell r="A194" t="str">
            <v>00010</v>
          </cell>
          <cell r="B194" t="str">
            <v>DETERGENTES</v>
          </cell>
          <cell r="C194" t="str">
            <v>13030</v>
          </cell>
          <cell r="D194" t="str">
            <v>Omo MA.Lim.Prom.E.T. 2000</v>
          </cell>
          <cell r="E194">
            <v>480</v>
          </cell>
          <cell r="F194">
            <v>0</v>
          </cell>
          <cell r="G194">
            <v>480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</row>
        <row r="195">
          <cell r="A195" t="str">
            <v>00010</v>
          </cell>
          <cell r="B195" t="str">
            <v>DETERGENTES</v>
          </cell>
          <cell r="C195" t="str">
            <v>13060</v>
          </cell>
          <cell r="D195" t="str">
            <v>Omo ML + Aplicador   1000</v>
          </cell>
          <cell r="E195">
            <v>1</v>
          </cell>
          <cell r="F195">
            <v>0</v>
          </cell>
          <cell r="G195">
            <v>1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00010</v>
          </cell>
          <cell r="B196" t="str">
            <v>DETERGENTES</v>
          </cell>
          <cell r="C196" t="str">
            <v>13071</v>
          </cell>
          <cell r="D196" t="str">
            <v>Omo Flo.Prom 150 g. 150gX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00010</v>
          </cell>
          <cell r="B197" t="str">
            <v>DETERGENTES</v>
          </cell>
          <cell r="C197" t="str">
            <v>13073</v>
          </cell>
          <cell r="D197" t="str">
            <v>Omo MA Floral Prom. 300gX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00010</v>
          </cell>
          <cell r="B198" t="str">
            <v>DETERGENTES</v>
          </cell>
          <cell r="C198" t="str">
            <v>13074</v>
          </cell>
          <cell r="D198" t="str">
            <v>Omo MA Lim¢n Prom. 300gX5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00010</v>
          </cell>
          <cell r="B199" t="str">
            <v>DETERGENTES</v>
          </cell>
          <cell r="C199" t="str">
            <v>13198</v>
          </cell>
          <cell r="D199" t="str">
            <v>Omo Fl Mult. c/ bp 100gX1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00010</v>
          </cell>
          <cell r="B200" t="str">
            <v>DETERGENTES</v>
          </cell>
          <cell r="C200" t="str">
            <v>13199</v>
          </cell>
          <cell r="D200" t="str">
            <v>Omo Fl Mult. c/ bp 200gX5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</row>
        <row r="201">
          <cell r="A201" t="str">
            <v>00010</v>
          </cell>
          <cell r="B201" t="str">
            <v>DETERGENTES</v>
          </cell>
          <cell r="C201" t="str">
            <v>13200</v>
          </cell>
          <cell r="D201" t="str">
            <v>Omo Fl Mult. c/ bp. 1kX12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00010</v>
          </cell>
          <cell r="B202" t="str">
            <v>DETERGENTES</v>
          </cell>
          <cell r="C202" t="str">
            <v>13201</v>
          </cell>
          <cell r="D202" t="str">
            <v>Omo Fl Mult. c/ bp 2kX6u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00010</v>
          </cell>
          <cell r="B203" t="str">
            <v>DETERGENTES</v>
          </cell>
          <cell r="C203" t="str">
            <v>13202</v>
          </cell>
          <cell r="D203" t="str">
            <v>Omo Lim Mult. c/ bp 200gX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00010</v>
          </cell>
          <cell r="B204" t="str">
            <v>DETERGENTES</v>
          </cell>
          <cell r="C204" t="str">
            <v>13203</v>
          </cell>
          <cell r="D204" t="str">
            <v>Omo Lim Mult. c/ bp 1kX12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00010</v>
          </cell>
          <cell r="B205" t="str">
            <v>DETERGENTES</v>
          </cell>
          <cell r="C205" t="str">
            <v>13204</v>
          </cell>
          <cell r="D205" t="str">
            <v>Omo Lim Mult. c/ bp 2kX6u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00010</v>
          </cell>
          <cell r="B206" t="str">
            <v>DETERGENTES</v>
          </cell>
          <cell r="C206" t="str">
            <v>12731</v>
          </cell>
          <cell r="D206" t="str">
            <v>Omo ML c./Acc.Eferv. 200g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00010</v>
          </cell>
          <cell r="B207" t="str">
            <v>DETERGENTES</v>
          </cell>
          <cell r="C207" t="str">
            <v>12761</v>
          </cell>
          <cell r="D207" t="str">
            <v>Omo M.Act Fl 100gx104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00010</v>
          </cell>
          <cell r="B208" t="str">
            <v>DETERGENTES</v>
          </cell>
          <cell r="C208" t="str">
            <v>12762</v>
          </cell>
          <cell r="D208" t="str">
            <v>Omo M.Act Fl 200x52 200X5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00010</v>
          </cell>
          <cell r="B209" t="str">
            <v>DETERGENTES</v>
          </cell>
          <cell r="C209" t="str">
            <v>12763</v>
          </cell>
          <cell r="D209" t="str">
            <v>Omo M.Act Lim 200x52 200X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00010</v>
          </cell>
          <cell r="B210" t="str">
            <v>DETERGENTES</v>
          </cell>
          <cell r="C210" t="str">
            <v>12764</v>
          </cell>
          <cell r="D210" t="str">
            <v>Omo M.Act Li 100x104 100X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00010</v>
          </cell>
          <cell r="B211" t="str">
            <v>DETERGENTES</v>
          </cell>
          <cell r="C211" t="str">
            <v>12781</v>
          </cell>
          <cell r="D211" t="str">
            <v>Omo MA Lim 125g x100 125X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00010</v>
          </cell>
          <cell r="B212" t="str">
            <v>DETERGENTES</v>
          </cell>
          <cell r="C212" t="str">
            <v>11706</v>
          </cell>
          <cell r="D212" t="str">
            <v>Omo MA Fl 50g(Muest)x100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00010</v>
          </cell>
          <cell r="B213" t="str">
            <v>DETERGENTES</v>
          </cell>
          <cell r="C213" t="str">
            <v>12198</v>
          </cell>
          <cell r="D213" t="str">
            <v>Omo M.L c/Acc.Eferv.1k x1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00010</v>
          </cell>
          <cell r="B214" t="str">
            <v>DETERGENTES</v>
          </cell>
          <cell r="C214" t="str">
            <v>12852</v>
          </cell>
          <cell r="D214" t="str">
            <v>Omo Fl c/sello 2 k 2000X6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00010</v>
          </cell>
          <cell r="B215" t="str">
            <v>DETERGENTES</v>
          </cell>
          <cell r="C215" t="str">
            <v>12650</v>
          </cell>
          <cell r="D215" t="str">
            <v>OMO INT.FLORAL 100G 100U.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00010</v>
          </cell>
          <cell r="B216" t="str">
            <v>DETERGENTES</v>
          </cell>
          <cell r="C216" t="str">
            <v>12652</v>
          </cell>
          <cell r="D216" t="str">
            <v>OMO INT.FLORAL 200G  50U.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00010</v>
          </cell>
          <cell r="B217" t="str">
            <v>DETERGENTES</v>
          </cell>
          <cell r="C217" t="str">
            <v>12653</v>
          </cell>
          <cell r="D217" t="str">
            <v>OMO INT.LIMON  200G  50U.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00010</v>
          </cell>
          <cell r="B218" t="str">
            <v>DETERGENTES</v>
          </cell>
          <cell r="C218" t="str">
            <v>12665</v>
          </cell>
          <cell r="D218" t="str">
            <v>OMO INT.FLORAL  1K 12U.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00010</v>
          </cell>
          <cell r="B219" t="str">
            <v>DETERGENTES</v>
          </cell>
          <cell r="C219" t="str">
            <v>12666</v>
          </cell>
          <cell r="D219" t="str">
            <v>OMO INT.LIMON  1K 12U.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00010</v>
          </cell>
          <cell r="B220" t="str">
            <v>DETERGENTES</v>
          </cell>
          <cell r="C220" t="str">
            <v>12667</v>
          </cell>
          <cell r="D220" t="str">
            <v>OMO INT.LIMON  2K. 6U.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00010</v>
          </cell>
          <cell r="B221" t="str">
            <v>DETERGENTES</v>
          </cell>
          <cell r="C221" t="str">
            <v>12668</v>
          </cell>
          <cell r="D221" t="str">
            <v>OMO INT.FLORAL  2K. 6U.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00010</v>
          </cell>
          <cell r="B222" t="str">
            <v>DETERGENTES</v>
          </cell>
          <cell r="C222" t="str">
            <v>12309</v>
          </cell>
          <cell r="D222" t="str">
            <v>DETERG.NOBLA C.PERF20X500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00010</v>
          </cell>
          <cell r="B223" t="str">
            <v>DETERGENTES</v>
          </cell>
          <cell r="C223" t="str">
            <v>12310</v>
          </cell>
          <cell r="D223" t="str">
            <v>DETERG.NOBLA S.PERF 20X50</v>
          </cell>
          <cell r="E223">
            <v>50</v>
          </cell>
          <cell r="F223">
            <v>0</v>
          </cell>
          <cell r="G223">
            <v>50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00010</v>
          </cell>
          <cell r="B224" t="str">
            <v>DETERGENTES</v>
          </cell>
          <cell r="C224" t="str">
            <v>12311</v>
          </cell>
          <cell r="D224" t="str">
            <v>DETERG.NOBLA C.PERFUNx20k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00010</v>
          </cell>
          <cell r="B225" t="str">
            <v>DETERGENTES</v>
          </cell>
          <cell r="C225" t="str">
            <v>12312</v>
          </cell>
          <cell r="D225" t="str">
            <v>DETERG.NOBLA S.PERFUMx20k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00010</v>
          </cell>
          <cell r="B226" t="str">
            <v>DETERGENTES</v>
          </cell>
          <cell r="C226" t="str">
            <v>12691</v>
          </cell>
          <cell r="D226" t="str">
            <v>ALKOSTO 5000G X 4 UND.</v>
          </cell>
          <cell r="E226">
            <v>123</v>
          </cell>
          <cell r="F226">
            <v>0</v>
          </cell>
          <cell r="G226">
            <v>123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00016</v>
          </cell>
          <cell r="B227" t="str">
            <v>SUAVIZANTES</v>
          </cell>
          <cell r="C227" t="str">
            <v>12604</v>
          </cell>
          <cell r="D227" t="str">
            <v>MIMOSIN FL.PCOLOR 1LTX12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00025</v>
          </cell>
          <cell r="B228" t="str">
            <v>BARRAS PARA ROPA</v>
          </cell>
          <cell r="C228" t="str">
            <v>10740</v>
          </cell>
          <cell r="D228" t="str">
            <v>N DEJA B F CON BC  28PQX3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00025</v>
          </cell>
          <cell r="B229" t="str">
            <v>BARRAS PARA ROPA</v>
          </cell>
          <cell r="C229" t="str">
            <v>11295</v>
          </cell>
          <cell r="D229" t="str">
            <v>DEJABARCBSGR.GRATIS 28PQX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00025</v>
          </cell>
          <cell r="B230" t="str">
            <v>BARRAS PARA ROPA</v>
          </cell>
          <cell r="C230" t="str">
            <v>12070</v>
          </cell>
          <cell r="D230" t="str">
            <v>DEJA BARRA BS NT 28 PX250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00025</v>
          </cell>
          <cell r="B231" t="str">
            <v>BARRAS PARA ROPA</v>
          </cell>
          <cell r="C231" t="str">
            <v>12756</v>
          </cell>
          <cell r="D231" t="str">
            <v>Deja Barra FL.ACBS 28x350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00025</v>
          </cell>
          <cell r="B232" t="str">
            <v>BARRAS PARA ROPA</v>
          </cell>
          <cell r="C232" t="str">
            <v>12769</v>
          </cell>
          <cell r="D232" t="str">
            <v>N DEJA BARRA F. ACBS 28PQ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00025</v>
          </cell>
          <cell r="B233" t="str">
            <v>BARRAS PARA ROPA</v>
          </cell>
          <cell r="C233" t="str">
            <v>12794</v>
          </cell>
          <cell r="D233" t="str">
            <v>DEJAB2X250G+50GGRATI 14PQ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00025</v>
          </cell>
          <cell r="B234" t="str">
            <v>BARRAS PARA ROPA</v>
          </cell>
          <cell r="C234" t="str">
            <v>12997</v>
          </cell>
          <cell r="D234" t="str">
            <v>Deja Barra ACBSyAB 350gX2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4668</v>
          </cell>
        </row>
        <row r="235">
          <cell r="A235" t="str">
            <v>00025</v>
          </cell>
          <cell r="B235" t="str">
            <v>BARRAS PARA ROPA</v>
          </cell>
          <cell r="C235" t="str">
            <v>12795</v>
          </cell>
          <cell r="D235" t="str">
            <v>dejabar"pague2lleve3 14pq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00025</v>
          </cell>
          <cell r="B236" t="str">
            <v>BARRAS PARA ROPA</v>
          </cell>
          <cell r="C236" t="str">
            <v>10908</v>
          </cell>
          <cell r="D236" t="str">
            <v>CRA-Z BAR  2X24 300G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00025</v>
          </cell>
          <cell r="B237" t="str">
            <v>BARRAS PARA ROPA</v>
          </cell>
          <cell r="C237" t="str">
            <v>12689</v>
          </cell>
          <cell r="D237" t="str">
            <v>CRA-Z BAR.200GX48un(4 dis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00025</v>
          </cell>
          <cell r="B238" t="str">
            <v>BARRAS PARA ROPA</v>
          </cell>
          <cell r="C238" t="str">
            <v>12690</v>
          </cell>
          <cell r="D238" t="str">
            <v>CRA-Z BAR.25Gx360u(4 disp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00025</v>
          </cell>
          <cell r="B239" t="str">
            <v>BARRAS PARA ROPA</v>
          </cell>
          <cell r="C239" t="str">
            <v>12042</v>
          </cell>
          <cell r="D239" t="str">
            <v>Omo Barra Int 250x28 250X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00025</v>
          </cell>
          <cell r="B240" t="str">
            <v>BARRAS PARA ROPA</v>
          </cell>
          <cell r="C240" t="str">
            <v>12578</v>
          </cell>
          <cell r="D240" t="str">
            <v>OMO BAR.LI.UNT.X350G.X28U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00025</v>
          </cell>
          <cell r="B241" t="str">
            <v>BARRAS PARA ROPA</v>
          </cell>
          <cell r="C241" t="str">
            <v>12579</v>
          </cell>
          <cell r="D241" t="str">
            <v>OMO BAR.FL.UNT.X350G.X28U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00025</v>
          </cell>
          <cell r="B242" t="str">
            <v>BARRAS PARA ROPA</v>
          </cell>
          <cell r="C242" t="str">
            <v>12739</v>
          </cell>
          <cell r="D242" t="str">
            <v>Omo Barra Lim 250g 250X28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00025</v>
          </cell>
          <cell r="B243" t="str">
            <v>BARRAS PARA ROPA</v>
          </cell>
          <cell r="C243" t="str">
            <v>12759</v>
          </cell>
          <cell r="D243" t="str">
            <v>Omo Barra FL.MA.28px350g.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00025</v>
          </cell>
          <cell r="B244" t="str">
            <v>BARRAS PARA ROPA</v>
          </cell>
          <cell r="C244" t="str">
            <v>12767</v>
          </cell>
          <cell r="D244" t="str">
            <v>Bar Omo M.A Fl 250g  250X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00025</v>
          </cell>
          <cell r="B245" t="str">
            <v>BARRAS PARA ROPA</v>
          </cell>
          <cell r="C245" t="str">
            <v>12768</v>
          </cell>
          <cell r="D245" t="str">
            <v>Bar Omo M.A Li 250g  250X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00025</v>
          </cell>
          <cell r="B246" t="str">
            <v>BARRAS PARA ROPA</v>
          </cell>
          <cell r="C246" t="str">
            <v>12777</v>
          </cell>
          <cell r="D246" t="str">
            <v>Bar Omo Mul FL 350g X28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00025</v>
          </cell>
          <cell r="B247" t="str">
            <v>BARRAS PARA ROPA</v>
          </cell>
          <cell r="C247" t="str">
            <v>12778</v>
          </cell>
          <cell r="D247" t="str">
            <v>Bar Omo Mul Lim350g  350X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00025</v>
          </cell>
          <cell r="B248" t="str">
            <v>BARRAS PARA ROPA</v>
          </cell>
          <cell r="C248" t="str">
            <v>12999</v>
          </cell>
          <cell r="D248" t="str">
            <v>BARRA OMO FL MA BioA 350g</v>
          </cell>
          <cell r="E248">
            <v>4321</v>
          </cell>
          <cell r="F248">
            <v>0</v>
          </cell>
          <cell r="G248">
            <v>4321</v>
          </cell>
          <cell r="H248">
            <v>0</v>
          </cell>
          <cell r="I248">
            <v>0</v>
          </cell>
          <cell r="J248">
            <v>0</v>
          </cell>
          <cell r="K248">
            <v>3184</v>
          </cell>
        </row>
        <row r="249">
          <cell r="A249" t="str">
            <v>00025</v>
          </cell>
          <cell r="B249" t="str">
            <v>BARRAS PARA ROPA</v>
          </cell>
          <cell r="C249" t="str">
            <v>13093</v>
          </cell>
          <cell r="D249" t="str">
            <v>Barra Omo Promoci¢n 450gX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00025</v>
          </cell>
          <cell r="B250" t="str">
            <v>BARRAS PARA ROPA</v>
          </cell>
          <cell r="C250" t="str">
            <v>13094</v>
          </cell>
          <cell r="D250" t="str">
            <v>Barra Omo Prom.3x2 1050X1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00025</v>
          </cell>
          <cell r="B251" t="str">
            <v>BARRAS PARA ROPA</v>
          </cell>
          <cell r="C251" t="str">
            <v>10303</v>
          </cell>
          <cell r="D251" t="str">
            <v>BARRA OMO INT. FL 350GX28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00025</v>
          </cell>
          <cell r="B252" t="str">
            <v>BARRAS PARA ROPA</v>
          </cell>
          <cell r="C252" t="str">
            <v>12779</v>
          </cell>
          <cell r="D252" t="str">
            <v>Bar Omo Int Fl 1050g 1050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00025</v>
          </cell>
          <cell r="B253" t="str">
            <v>BARRAS PARA ROPA</v>
          </cell>
          <cell r="C253" t="str">
            <v>12784</v>
          </cell>
          <cell r="D253" t="str">
            <v>Bar Omo FL 2x250+50g 550X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00025</v>
          </cell>
          <cell r="B254" t="str">
            <v>BARRAS PARA ROPA</v>
          </cell>
          <cell r="C254" t="str">
            <v>12785</v>
          </cell>
          <cell r="D254" t="str">
            <v>Bar Omo Li 2x250+50g 550X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00027</v>
          </cell>
          <cell r="B255" t="str">
            <v>BARRAS PARA PLATOS</v>
          </cell>
          <cell r="C255" t="str">
            <v>12103</v>
          </cell>
          <cell r="D255" t="str">
            <v>ESTRELLA BARRA NT 28PX250</v>
          </cell>
          <cell r="E255">
            <v>2620</v>
          </cell>
          <cell r="F255">
            <v>0</v>
          </cell>
          <cell r="G255">
            <v>2620</v>
          </cell>
          <cell r="H255">
            <v>0</v>
          </cell>
          <cell r="I255">
            <v>0</v>
          </cell>
          <cell r="J255">
            <v>0</v>
          </cell>
          <cell r="K255">
            <v>5328</v>
          </cell>
        </row>
        <row r="256">
          <cell r="A256" t="str">
            <v>00027</v>
          </cell>
          <cell r="B256" t="str">
            <v>BARRAS PARA PLATOS</v>
          </cell>
          <cell r="C256" t="str">
            <v>12571</v>
          </cell>
          <cell r="D256" t="str">
            <v>ESTRELLA FRUTAL 350GRX28</v>
          </cell>
          <cell r="E256">
            <v>3796</v>
          </cell>
          <cell r="F256">
            <v>0</v>
          </cell>
          <cell r="G256">
            <v>3796</v>
          </cell>
          <cell r="H256">
            <v>0</v>
          </cell>
          <cell r="I256">
            <v>0</v>
          </cell>
          <cell r="J256">
            <v>0</v>
          </cell>
          <cell r="K256">
            <v>5176</v>
          </cell>
        </row>
        <row r="257">
          <cell r="A257" t="str">
            <v>00027</v>
          </cell>
          <cell r="B257" t="str">
            <v>BARRAS PARA PLATOS</v>
          </cell>
          <cell r="C257" t="str">
            <v>12791</v>
          </cell>
          <cell r="D257" t="str">
            <v>ESTREB2X250G+OMO50G 14PQX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00027</v>
          </cell>
          <cell r="B258" t="str">
            <v>BARRAS PARA PLATOS</v>
          </cell>
          <cell r="C258" t="str">
            <v>12796</v>
          </cell>
          <cell r="D258" t="str">
            <v>ESTRELLA"PAY2LLEVE3" 14PQ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00030</v>
          </cell>
          <cell r="B259" t="str">
            <v>PULIDORES</v>
          </cell>
          <cell r="C259" t="str">
            <v>12118</v>
          </cell>
          <cell r="D259" t="str">
            <v>BIC LAGAR CLO.DIS 24TX400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00030</v>
          </cell>
          <cell r="B260" t="str">
            <v>PULIDORES</v>
          </cell>
          <cell r="C260" t="str">
            <v>10996</v>
          </cell>
          <cell r="D260" t="str">
            <v>C I F  LIQUIDO   12B 750C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00030</v>
          </cell>
          <cell r="B261" t="str">
            <v>PULIDORES</v>
          </cell>
          <cell r="C261" t="str">
            <v>11910</v>
          </cell>
          <cell r="D261" t="str">
            <v>CIF LIMON 750GR 12 BT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00030</v>
          </cell>
          <cell r="B262" t="str">
            <v>PULIDORES</v>
          </cell>
          <cell r="C262" t="str">
            <v>12101</v>
          </cell>
          <cell r="D262" t="str">
            <v>CIF BLANCO 375G X12B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00030</v>
          </cell>
          <cell r="B263" t="str">
            <v>PULIDORES</v>
          </cell>
          <cell r="C263" t="str">
            <v>12102</v>
          </cell>
          <cell r="D263" t="str">
            <v>CIF LIMON 375G X12B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00030</v>
          </cell>
          <cell r="B264" t="str">
            <v>PULIDORES</v>
          </cell>
          <cell r="C264" t="str">
            <v>12488</v>
          </cell>
          <cell r="D264" t="str">
            <v>CIF BL 750G+375G X12B GRA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00033</v>
          </cell>
          <cell r="B265" t="str">
            <v>LIMPIADORES DE BA¥O</v>
          </cell>
          <cell r="C265" t="str">
            <v>12389</v>
          </cell>
          <cell r="D265" t="str">
            <v>CIF BA¥OS GATI.500MLX12BO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00034</v>
          </cell>
          <cell r="B266" t="str">
            <v>ESPONJA BA¥O</v>
          </cell>
          <cell r="C266" t="str">
            <v>12295</v>
          </cell>
          <cell r="D266" t="str">
            <v>ESPONJA CHINAX180U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00034</v>
          </cell>
          <cell r="B267" t="str">
            <v>ESPONJA BA¥O</v>
          </cell>
          <cell r="C267" t="str">
            <v>13067</v>
          </cell>
          <cell r="D267" t="str">
            <v>ESPONJA DOVE 28 GRMS 300X</v>
          </cell>
          <cell r="E267">
            <v>89</v>
          </cell>
          <cell r="F267">
            <v>0</v>
          </cell>
          <cell r="G267">
            <v>85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00035</v>
          </cell>
          <cell r="B268" t="str">
            <v>TOCADOR</v>
          </cell>
          <cell r="C268" t="str">
            <v>12484</v>
          </cell>
          <cell r="D268" t="str">
            <v>ROSAS RSD 24 FU(3X75G)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00035</v>
          </cell>
          <cell r="B269" t="str">
            <v>TOCADOR</v>
          </cell>
          <cell r="C269" t="str">
            <v>12382</v>
          </cell>
          <cell r="D269" t="str">
            <v>CREMA 12 ROSADO 2X175G+1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00035</v>
          </cell>
          <cell r="B270" t="str">
            <v>TOCADOR</v>
          </cell>
          <cell r="C270" t="str">
            <v>12482</v>
          </cell>
          <cell r="D270" t="str">
            <v>CREMA 12 BLA.ANTI.175GX48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00035</v>
          </cell>
          <cell r="B271" t="str">
            <v>TOCADOR</v>
          </cell>
          <cell r="C271" t="str">
            <v>10857</v>
          </cell>
          <cell r="D271" t="str">
            <v>LUX HUM. 2X150G+75G 1PQX3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00035</v>
          </cell>
          <cell r="B272" t="str">
            <v>TOCADOR</v>
          </cell>
          <cell r="C272" t="str">
            <v>12041</v>
          </cell>
          <cell r="D272" t="str">
            <v>Lux.Hum.2x3 450X16</v>
          </cell>
          <cell r="E272">
            <v>43</v>
          </cell>
          <cell r="F272">
            <v>0</v>
          </cell>
          <cell r="G272">
            <v>43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00035</v>
          </cell>
          <cell r="B273" t="str">
            <v>TOCADOR</v>
          </cell>
          <cell r="C273" t="str">
            <v>12196</v>
          </cell>
          <cell r="D273" t="str">
            <v>LUX SHOWER GEL 200ML X 12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00035</v>
          </cell>
          <cell r="B274" t="str">
            <v>TOCADOR</v>
          </cell>
          <cell r="C274" t="str">
            <v>12657</v>
          </cell>
          <cell r="D274" t="str">
            <v>LUX HUM.150GX48P(P.SECA)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00035</v>
          </cell>
          <cell r="B275" t="str">
            <v>TOCADOR</v>
          </cell>
          <cell r="C275" t="str">
            <v>12705</v>
          </cell>
          <cell r="D275" t="str">
            <v>LUX HUM PROLONGADA 150GX4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00035</v>
          </cell>
          <cell r="B276" t="str">
            <v>TOCADOR</v>
          </cell>
          <cell r="C276" t="str">
            <v>12706</v>
          </cell>
          <cell r="D276" t="str">
            <v>LUX RENOVACION PIEL 150GX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00035</v>
          </cell>
          <cell r="B277" t="str">
            <v>TOCADOR</v>
          </cell>
          <cell r="C277" t="str">
            <v>12707</v>
          </cell>
          <cell r="D277" t="str">
            <v>LUX AST. EQUIL. 150GX48U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00035</v>
          </cell>
          <cell r="B278" t="str">
            <v>TOCADOR</v>
          </cell>
          <cell r="C278" t="str">
            <v>12709</v>
          </cell>
          <cell r="D278" t="str">
            <v>LUX CUIDADO NATURAL  150G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00035</v>
          </cell>
          <cell r="B279" t="str">
            <v>TOCADOR</v>
          </cell>
          <cell r="C279" t="str">
            <v>12812</v>
          </cell>
          <cell r="D279" t="str">
            <v>LuxHumeMUESTREO 30gX200u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00035</v>
          </cell>
          <cell r="B280" t="str">
            <v>TOCADOR</v>
          </cell>
          <cell r="C280" t="str">
            <v>12813</v>
          </cell>
          <cell r="D280" t="str">
            <v>LuxCuidNaturMUESTREO 30gX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00035</v>
          </cell>
          <cell r="B281" t="str">
            <v>TOCADOR</v>
          </cell>
          <cell r="C281" t="str">
            <v>12814</v>
          </cell>
          <cell r="D281" t="str">
            <v>LuxHumectaci¢nProlon 150g</v>
          </cell>
          <cell r="E281">
            <v>1118</v>
          </cell>
          <cell r="F281">
            <v>0</v>
          </cell>
          <cell r="G281">
            <v>1018</v>
          </cell>
          <cell r="H281">
            <v>0</v>
          </cell>
          <cell r="I281">
            <v>0</v>
          </cell>
          <cell r="J281">
            <v>0</v>
          </cell>
          <cell r="K281">
            <v>668</v>
          </cell>
        </row>
        <row r="282">
          <cell r="A282" t="str">
            <v>00035</v>
          </cell>
          <cell r="B282" t="str">
            <v>TOCADOR</v>
          </cell>
          <cell r="C282" t="str">
            <v>12816</v>
          </cell>
          <cell r="D282" t="str">
            <v>LuxHumectaci¢nProlon 90gX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00035</v>
          </cell>
          <cell r="B283" t="str">
            <v>TOCADOR</v>
          </cell>
          <cell r="C283" t="str">
            <v>12817</v>
          </cell>
          <cell r="D283" t="str">
            <v>LuxHumectaci¢nProlon 450g</v>
          </cell>
          <cell r="E283">
            <v>86</v>
          </cell>
          <cell r="F283">
            <v>0</v>
          </cell>
          <cell r="G283">
            <v>85</v>
          </cell>
          <cell r="H283">
            <v>0</v>
          </cell>
          <cell r="I283">
            <v>0</v>
          </cell>
          <cell r="J283">
            <v>0</v>
          </cell>
          <cell r="K283">
            <v>500</v>
          </cell>
        </row>
        <row r="284">
          <cell r="A284" t="str">
            <v>00035</v>
          </cell>
          <cell r="B284" t="str">
            <v>TOCADOR</v>
          </cell>
          <cell r="C284" t="str">
            <v>12818</v>
          </cell>
          <cell r="D284" t="str">
            <v>LuxAstringenciaEquil 150g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00035</v>
          </cell>
          <cell r="B285" t="str">
            <v>TOCADOR</v>
          </cell>
          <cell r="C285" t="str">
            <v>12819</v>
          </cell>
          <cell r="D285" t="str">
            <v>LuxAstringenciaEquil 90gX</v>
          </cell>
          <cell r="E285">
            <v>67</v>
          </cell>
          <cell r="F285">
            <v>0</v>
          </cell>
          <cell r="G285">
            <v>67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00035</v>
          </cell>
          <cell r="B286" t="str">
            <v>TOCADOR</v>
          </cell>
          <cell r="C286" t="str">
            <v>12825</v>
          </cell>
          <cell r="D286" t="str">
            <v>LuxCuidadoNatural 150gX48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00035</v>
          </cell>
          <cell r="B287" t="str">
            <v>TOCADOR</v>
          </cell>
          <cell r="C287" t="str">
            <v>12826</v>
          </cell>
          <cell r="D287" t="str">
            <v>LuxCuidadoNatural 90gX48u</v>
          </cell>
          <cell r="E287">
            <v>56</v>
          </cell>
          <cell r="F287">
            <v>0</v>
          </cell>
          <cell r="G287">
            <v>56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</row>
        <row r="288">
          <cell r="A288" t="str">
            <v>00035</v>
          </cell>
          <cell r="B288" t="str">
            <v>TOCADOR</v>
          </cell>
          <cell r="C288" t="str">
            <v>12827</v>
          </cell>
          <cell r="D288" t="str">
            <v>LuxRenovaci¢nPiel 150gX48</v>
          </cell>
          <cell r="E288">
            <v>1140</v>
          </cell>
          <cell r="F288">
            <v>0</v>
          </cell>
          <cell r="G288">
            <v>973</v>
          </cell>
          <cell r="H288">
            <v>0</v>
          </cell>
          <cell r="I288">
            <v>0</v>
          </cell>
          <cell r="J288">
            <v>0</v>
          </cell>
          <cell r="K288">
            <v>668</v>
          </cell>
        </row>
        <row r="289">
          <cell r="A289" t="str">
            <v>00035</v>
          </cell>
          <cell r="B289" t="str">
            <v>TOCADOR</v>
          </cell>
          <cell r="C289" t="str">
            <v>12828</v>
          </cell>
          <cell r="D289" t="str">
            <v>LuxRenovaci¢nPiel 90gX48u</v>
          </cell>
          <cell r="E289">
            <v>54</v>
          </cell>
          <cell r="F289">
            <v>0</v>
          </cell>
          <cell r="G289">
            <v>54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</row>
        <row r="290">
          <cell r="A290" t="str">
            <v>00035</v>
          </cell>
          <cell r="B290" t="str">
            <v>TOCADOR</v>
          </cell>
          <cell r="C290" t="str">
            <v>12829</v>
          </cell>
          <cell r="D290" t="str">
            <v>LuxNutrici¢nPiel 150gX48u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</row>
        <row r="291">
          <cell r="A291" t="str">
            <v>00035</v>
          </cell>
          <cell r="B291" t="str">
            <v>TOCADOR</v>
          </cell>
          <cell r="C291" t="str">
            <v>12830</v>
          </cell>
          <cell r="D291" t="str">
            <v>LuxNutrici¢nPiel 90gX48</v>
          </cell>
          <cell r="E291">
            <v>39</v>
          </cell>
          <cell r="F291">
            <v>0</v>
          </cell>
          <cell r="G291">
            <v>39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</row>
        <row r="292">
          <cell r="A292" t="str">
            <v>00035</v>
          </cell>
          <cell r="B292" t="str">
            <v>TOCADOR</v>
          </cell>
          <cell r="C292" t="str">
            <v>12872</v>
          </cell>
          <cell r="D292" t="str">
            <v>Lux Renovaci¢n Piel 90gX4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</row>
        <row r="293">
          <cell r="A293" t="str">
            <v>00035</v>
          </cell>
          <cell r="B293" t="str">
            <v>TOCADOR</v>
          </cell>
          <cell r="C293" t="str">
            <v>12900</v>
          </cell>
          <cell r="D293" t="str">
            <v>LuxAstrinEquilibrada 90gX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</row>
        <row r="294">
          <cell r="A294" t="str">
            <v>00035</v>
          </cell>
          <cell r="B294" t="str">
            <v>TOCADOR</v>
          </cell>
          <cell r="C294" t="str">
            <v>12901</v>
          </cell>
          <cell r="D294" t="str">
            <v>Lux Cuidado Natural 90gX4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</row>
        <row r="295">
          <cell r="A295" t="str">
            <v>00035</v>
          </cell>
          <cell r="B295" t="str">
            <v>TOCADOR</v>
          </cell>
          <cell r="C295" t="str">
            <v>12911</v>
          </cell>
          <cell r="D295" t="str">
            <v>Lux Ceramidas 150gX48u</v>
          </cell>
          <cell r="E295">
            <v>621</v>
          </cell>
          <cell r="F295">
            <v>0</v>
          </cell>
          <cell r="G295">
            <v>521</v>
          </cell>
          <cell r="H295">
            <v>0</v>
          </cell>
          <cell r="I295">
            <v>0</v>
          </cell>
          <cell r="J295">
            <v>0</v>
          </cell>
          <cell r="K295">
            <v>668</v>
          </cell>
        </row>
        <row r="296">
          <cell r="A296" t="str">
            <v>00035</v>
          </cell>
          <cell r="B296" t="str">
            <v>TOCADOR</v>
          </cell>
          <cell r="C296" t="str">
            <v>12915</v>
          </cell>
          <cell r="D296" t="str">
            <v>Lux Humect.Prolong.90g.X4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</row>
        <row r="297">
          <cell r="A297" t="str">
            <v>00035</v>
          </cell>
          <cell r="B297" t="str">
            <v>TOCADOR</v>
          </cell>
          <cell r="C297" t="str">
            <v>12943</v>
          </cell>
          <cell r="D297" t="str">
            <v>Lux Ceramidas 90gX48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</row>
        <row r="298">
          <cell r="A298" t="str">
            <v>00035</v>
          </cell>
          <cell r="B298" t="str">
            <v>TOCADOR</v>
          </cell>
          <cell r="C298" t="str">
            <v>13055</v>
          </cell>
          <cell r="D298" t="str">
            <v>LUX SC GREEN TEA 150 150X</v>
          </cell>
          <cell r="E298">
            <v>2293</v>
          </cell>
          <cell r="F298">
            <v>0</v>
          </cell>
          <cell r="G298">
            <v>2066</v>
          </cell>
          <cell r="H298">
            <v>0</v>
          </cell>
          <cell r="I298">
            <v>0</v>
          </cell>
          <cell r="J298">
            <v>0</v>
          </cell>
          <cell r="K298">
            <v>1000</v>
          </cell>
        </row>
        <row r="299">
          <cell r="A299" t="str">
            <v>00035</v>
          </cell>
          <cell r="B299" t="str">
            <v>TOCADOR</v>
          </cell>
          <cell r="C299" t="str">
            <v>13056</v>
          </cell>
          <cell r="D299" t="str">
            <v>LUX  SC EXT. FRUTAS 150X4</v>
          </cell>
          <cell r="E299">
            <v>2478</v>
          </cell>
          <cell r="F299">
            <v>0</v>
          </cell>
          <cell r="G299">
            <v>2255</v>
          </cell>
          <cell r="H299">
            <v>0</v>
          </cell>
          <cell r="I299">
            <v>0</v>
          </cell>
          <cell r="J299">
            <v>0</v>
          </cell>
          <cell r="K299">
            <v>832</v>
          </cell>
        </row>
        <row r="300">
          <cell r="A300" t="str">
            <v>00035</v>
          </cell>
          <cell r="B300" t="str">
            <v>TOCADOR</v>
          </cell>
          <cell r="C300" t="str">
            <v>13057</v>
          </cell>
          <cell r="D300" t="str">
            <v>LUX SC GREEN TEA TRI 450X</v>
          </cell>
          <cell r="E300">
            <v>911</v>
          </cell>
          <cell r="F300">
            <v>0</v>
          </cell>
          <cell r="G300">
            <v>511</v>
          </cell>
          <cell r="H300">
            <v>0</v>
          </cell>
          <cell r="I300">
            <v>0</v>
          </cell>
          <cell r="J300">
            <v>0</v>
          </cell>
          <cell r="K300">
            <v>832</v>
          </cell>
        </row>
        <row r="301">
          <cell r="A301" t="str">
            <v>00035</v>
          </cell>
          <cell r="B301" t="str">
            <v>TOCADOR</v>
          </cell>
          <cell r="C301" t="str">
            <v>13058</v>
          </cell>
          <cell r="D301" t="str">
            <v>LUX SC EXT.FRUT TRIP 450X</v>
          </cell>
          <cell r="E301">
            <v>585</v>
          </cell>
          <cell r="F301">
            <v>0</v>
          </cell>
          <cell r="G301">
            <v>164</v>
          </cell>
          <cell r="H301">
            <v>0</v>
          </cell>
          <cell r="I301">
            <v>0</v>
          </cell>
          <cell r="J301">
            <v>0</v>
          </cell>
          <cell r="K301">
            <v>832</v>
          </cell>
        </row>
        <row r="302">
          <cell r="A302" t="str">
            <v>00035</v>
          </cell>
          <cell r="B302" t="str">
            <v>TOCADOR</v>
          </cell>
          <cell r="C302" t="str">
            <v>13059</v>
          </cell>
          <cell r="D302" t="str">
            <v>LUX CERAMIDAS MUESTR 30X2</v>
          </cell>
          <cell r="E302">
            <v>20</v>
          </cell>
          <cell r="F302">
            <v>0</v>
          </cell>
          <cell r="G302">
            <v>20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</row>
        <row r="303">
          <cell r="A303" t="str">
            <v>00035</v>
          </cell>
          <cell r="B303" t="str">
            <v>TOCADOR</v>
          </cell>
          <cell r="C303" t="str">
            <v>13189</v>
          </cell>
          <cell r="D303" t="str">
            <v>Lux Celebraci¢n Gold 150X</v>
          </cell>
          <cell r="E303">
            <v>550</v>
          </cell>
          <cell r="F303">
            <v>0</v>
          </cell>
          <cell r="G303">
            <v>530</v>
          </cell>
          <cell r="H303">
            <v>0</v>
          </cell>
          <cell r="I303">
            <v>0</v>
          </cell>
          <cell r="J303">
            <v>0</v>
          </cell>
          <cell r="K303">
            <v>1168</v>
          </cell>
        </row>
        <row r="304">
          <cell r="A304" t="str">
            <v>00035</v>
          </cell>
          <cell r="B304" t="str">
            <v>TOCADOR</v>
          </cell>
          <cell r="C304" t="str">
            <v>13190</v>
          </cell>
          <cell r="D304" t="str">
            <v>Lux Celebraci¢n Silv 150X</v>
          </cell>
          <cell r="E304">
            <v>909</v>
          </cell>
          <cell r="F304">
            <v>0</v>
          </cell>
          <cell r="G304">
            <v>889</v>
          </cell>
          <cell r="H304">
            <v>0</v>
          </cell>
          <cell r="I304">
            <v>0</v>
          </cell>
          <cell r="J304">
            <v>0</v>
          </cell>
          <cell r="K304">
            <v>1168</v>
          </cell>
        </row>
        <row r="305">
          <cell r="A305" t="str">
            <v>00035</v>
          </cell>
          <cell r="B305" t="str">
            <v>TOCADOR</v>
          </cell>
          <cell r="C305" t="str">
            <v>13231</v>
          </cell>
          <cell r="D305" t="str">
            <v>2 Lux ceram+1 Rex.S  350X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</row>
        <row r="306">
          <cell r="A306" t="str">
            <v>00035</v>
          </cell>
          <cell r="B306" t="str">
            <v>TOCADOR</v>
          </cell>
          <cell r="C306" t="str">
            <v>13232</v>
          </cell>
          <cell r="D306" t="str">
            <v>2 Lux Cera 150+1RexR 353X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</row>
        <row r="307">
          <cell r="A307" t="str">
            <v>00035</v>
          </cell>
          <cell r="B307" t="str">
            <v>TOCADOR</v>
          </cell>
          <cell r="C307" t="str">
            <v>10692</v>
          </cell>
          <cell r="D307" t="str">
            <v>LUX HUMECT.3X150G 450GX16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</row>
        <row r="308">
          <cell r="A308" t="str">
            <v>00035</v>
          </cell>
          <cell r="B308" t="str">
            <v>TOCADOR</v>
          </cell>
          <cell r="C308" t="str">
            <v>10712</v>
          </cell>
          <cell r="D308" t="str">
            <v>LUX HUMECTANCIA 75GX96UN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</row>
        <row r="309">
          <cell r="A309" t="str">
            <v>00035</v>
          </cell>
          <cell r="B309" t="str">
            <v>TOCADOR</v>
          </cell>
          <cell r="C309" t="str">
            <v>10713</v>
          </cell>
          <cell r="D309" t="str">
            <v>LUX ASTRINGENCIA  75GX96U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</row>
        <row r="310">
          <cell r="A310" t="str">
            <v>00035</v>
          </cell>
          <cell r="B310" t="str">
            <v>TOCADOR</v>
          </cell>
          <cell r="C310" t="str">
            <v>10714</v>
          </cell>
          <cell r="D310" t="str">
            <v>LUX EQUILIBRIO  75GX96UN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</row>
        <row r="311">
          <cell r="A311" t="str">
            <v>00035</v>
          </cell>
          <cell r="B311" t="str">
            <v>TOCADOR</v>
          </cell>
          <cell r="C311" t="str">
            <v>12197</v>
          </cell>
          <cell r="D311" t="str">
            <v>Lux Hum. 3x4 4x75X24p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</row>
        <row r="312">
          <cell r="A312" t="str">
            <v>00035</v>
          </cell>
          <cell r="B312" t="str">
            <v>TOCADOR</v>
          </cell>
          <cell r="C312" t="str">
            <v>12892</v>
          </cell>
          <cell r="D312" t="str">
            <v>LuxNutrici¢nPiel 90gX48u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</row>
        <row r="313">
          <cell r="A313" t="str">
            <v>00035</v>
          </cell>
          <cell r="B313" t="str">
            <v>TOCADOR</v>
          </cell>
          <cell r="C313" t="str">
            <v>12658</v>
          </cell>
          <cell r="D313" t="str">
            <v>LUX EQU.150GX48P(P.COMBI)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</row>
        <row r="314">
          <cell r="A314" t="str">
            <v>00035</v>
          </cell>
          <cell r="B314" t="str">
            <v>TOCADOR</v>
          </cell>
          <cell r="C314" t="str">
            <v>12659</v>
          </cell>
          <cell r="D314" t="str">
            <v>LUX AST.150GX48P(P.GRASA)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</row>
        <row r="315">
          <cell r="A315" t="str">
            <v>00035</v>
          </cell>
          <cell r="B315" t="str">
            <v>TOCADOR</v>
          </cell>
          <cell r="C315" t="str">
            <v>12913</v>
          </cell>
          <cell r="D315" t="str">
            <v>Lux Suave Avena 90g X48u.</v>
          </cell>
          <cell r="E315">
            <v>13032</v>
          </cell>
          <cell r="F315">
            <v>0</v>
          </cell>
          <cell r="G315">
            <v>13032</v>
          </cell>
          <cell r="H315">
            <v>0</v>
          </cell>
          <cell r="I315">
            <v>0</v>
          </cell>
          <cell r="J315">
            <v>0</v>
          </cell>
          <cell r="K315">
            <v>2316</v>
          </cell>
        </row>
        <row r="316">
          <cell r="A316" t="str">
            <v>00035</v>
          </cell>
          <cell r="B316" t="str">
            <v>TOCADOR</v>
          </cell>
          <cell r="C316" t="str">
            <v>12914</v>
          </cell>
          <cell r="D316" t="str">
            <v>Lux Suave Leche 90g.X48u</v>
          </cell>
          <cell r="E316">
            <v>13868</v>
          </cell>
          <cell r="F316">
            <v>0</v>
          </cell>
          <cell r="G316">
            <v>13868</v>
          </cell>
          <cell r="H316">
            <v>0</v>
          </cell>
          <cell r="I316">
            <v>0</v>
          </cell>
          <cell r="J316">
            <v>0</v>
          </cell>
          <cell r="K316">
            <v>2316</v>
          </cell>
        </row>
        <row r="317">
          <cell r="A317" t="str">
            <v>00035</v>
          </cell>
          <cell r="B317" t="str">
            <v>TOCADOR</v>
          </cell>
          <cell r="C317" t="str">
            <v>12944</v>
          </cell>
          <cell r="D317" t="str">
            <v>Lux SuaveBipackAvena 180g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</row>
        <row r="318">
          <cell r="A318" t="str">
            <v>00035</v>
          </cell>
          <cell r="B318" t="str">
            <v>TOCADOR</v>
          </cell>
          <cell r="C318" t="str">
            <v>12945</v>
          </cell>
          <cell r="D318" t="str">
            <v>Lux SuaveBipackLeche 180g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</row>
        <row r="319">
          <cell r="A319" t="str">
            <v>00035</v>
          </cell>
          <cell r="B319" t="str">
            <v>TOCADOR</v>
          </cell>
          <cell r="C319" t="str">
            <v>11481</v>
          </cell>
          <cell r="D319" t="str">
            <v>REX.ICEB.OCEAN  100G  96P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00035</v>
          </cell>
          <cell r="B320" t="str">
            <v>TOCADOR</v>
          </cell>
          <cell r="C320" t="str">
            <v>11658</v>
          </cell>
          <cell r="D320" t="str">
            <v>REXONA AB. TRIPACK  16FX4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</row>
        <row r="321">
          <cell r="A321" t="str">
            <v>00035</v>
          </cell>
          <cell r="B321" t="str">
            <v>TOCADOR</v>
          </cell>
          <cell r="C321" t="str">
            <v>11755</v>
          </cell>
          <cell r="D321" t="str">
            <v>REXONA HOM 24PQ(2X100G+HO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</row>
        <row r="322">
          <cell r="A322" t="str">
            <v>00035</v>
          </cell>
          <cell r="B322" t="str">
            <v>TOCADOR</v>
          </cell>
          <cell r="C322" t="str">
            <v>12507</v>
          </cell>
          <cell r="D322" t="str">
            <v>REX.FRESH 150GX48P(N.EMBA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</row>
        <row r="323">
          <cell r="A323" t="str">
            <v>00035</v>
          </cell>
          <cell r="B323" t="str">
            <v>TOCADOR</v>
          </cell>
          <cell r="C323" t="str">
            <v>12508</v>
          </cell>
          <cell r="D323" t="str">
            <v>REX.OCEAN 150GX48P(N.EMBA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</row>
        <row r="324">
          <cell r="A324" t="str">
            <v>00035</v>
          </cell>
          <cell r="B324" t="str">
            <v>TOCADOR</v>
          </cell>
          <cell r="C324" t="str">
            <v>12534</v>
          </cell>
          <cell r="D324" t="str">
            <v>REX POLAR CONFIA.150GX48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</row>
        <row r="325">
          <cell r="A325" t="str">
            <v>00035</v>
          </cell>
          <cell r="B325" t="str">
            <v>TOCADOR</v>
          </cell>
          <cell r="C325" t="str">
            <v>12536</v>
          </cell>
          <cell r="D325" t="str">
            <v>REX POLAR EXCL.150GX48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</row>
        <row r="326">
          <cell r="A326" t="str">
            <v>00035</v>
          </cell>
          <cell r="B326" t="str">
            <v>TOCADOR</v>
          </cell>
          <cell r="C326" t="str">
            <v>12565</v>
          </cell>
          <cell r="D326" t="str">
            <v>REX POLAR A.BAC 150GX48</v>
          </cell>
          <cell r="E326">
            <v>74</v>
          </cell>
          <cell r="F326">
            <v>0</v>
          </cell>
          <cell r="G326">
            <v>74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</row>
        <row r="327">
          <cell r="A327" t="str">
            <v>00035</v>
          </cell>
          <cell r="B327" t="str">
            <v>TOCADOR</v>
          </cell>
          <cell r="C327" t="str">
            <v>12875</v>
          </cell>
          <cell r="D327" t="str">
            <v>Rexona Excel 150gX48u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</row>
        <row r="328">
          <cell r="A328" t="str">
            <v>00035</v>
          </cell>
          <cell r="B328" t="str">
            <v>TOCADOR</v>
          </cell>
          <cell r="C328" t="str">
            <v>12878</v>
          </cell>
          <cell r="D328" t="str">
            <v>Rexona AntiBacterial 150g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</row>
        <row r="329">
          <cell r="A329" t="str">
            <v>00035</v>
          </cell>
          <cell r="B329" t="str">
            <v>TOCADOR</v>
          </cell>
          <cell r="C329" t="str">
            <v>12890</v>
          </cell>
          <cell r="D329" t="str">
            <v>REXONA SPORT R. 96P 90G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</row>
        <row r="330">
          <cell r="A330" t="str">
            <v>00035</v>
          </cell>
          <cell r="B330" t="str">
            <v>TOCADOR</v>
          </cell>
          <cell r="C330" t="str">
            <v>12899</v>
          </cell>
          <cell r="D330" t="str">
            <v>Rexona Confiance 150gX48u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</row>
        <row r="331">
          <cell r="A331" t="str">
            <v>00035</v>
          </cell>
          <cell r="B331" t="str">
            <v>TOCADOR</v>
          </cell>
          <cell r="C331" t="str">
            <v>12907</v>
          </cell>
          <cell r="D331" t="str">
            <v>REXONA CONTRA BACTER 150G</v>
          </cell>
          <cell r="E331">
            <v>80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500</v>
          </cell>
        </row>
        <row r="332">
          <cell r="A332" t="str">
            <v>00035</v>
          </cell>
          <cell r="B332" t="str">
            <v>TOCADOR</v>
          </cell>
          <cell r="C332" t="str">
            <v>12908</v>
          </cell>
          <cell r="D332" t="str">
            <v>REXONA SPORT 150GX48U</v>
          </cell>
          <cell r="E332">
            <v>163</v>
          </cell>
          <cell r="F332">
            <v>0</v>
          </cell>
          <cell r="G332">
            <v>163</v>
          </cell>
          <cell r="H332">
            <v>0</v>
          </cell>
          <cell r="I332">
            <v>0</v>
          </cell>
          <cell r="J332">
            <v>0</v>
          </cell>
          <cell r="K332">
            <v>332</v>
          </cell>
        </row>
        <row r="333">
          <cell r="A333" t="str">
            <v>00035</v>
          </cell>
          <cell r="B333" t="str">
            <v>TOCADOR</v>
          </cell>
          <cell r="C333" t="str">
            <v>12909</v>
          </cell>
          <cell r="D333" t="str">
            <v>REXONA CLASICO 150GX48U.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</row>
        <row r="334">
          <cell r="A334" t="str">
            <v>00035</v>
          </cell>
          <cell r="B334" t="str">
            <v>TOCADOR</v>
          </cell>
          <cell r="C334" t="str">
            <v>12910</v>
          </cell>
          <cell r="D334" t="str">
            <v>REXONA FRESH 150GX48U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</row>
        <row r="335">
          <cell r="A335" t="str">
            <v>00035</v>
          </cell>
          <cell r="B335" t="str">
            <v>TOCADOR</v>
          </cell>
          <cell r="C335" t="str">
            <v>13243</v>
          </cell>
          <cell r="D335" t="str">
            <v>Rexona Bamboo  150X48</v>
          </cell>
          <cell r="E335">
            <v>233</v>
          </cell>
          <cell r="F335">
            <v>0</v>
          </cell>
          <cell r="G335">
            <v>233</v>
          </cell>
          <cell r="H335">
            <v>0</v>
          </cell>
          <cell r="I335">
            <v>0</v>
          </cell>
          <cell r="J335">
            <v>0</v>
          </cell>
          <cell r="K335">
            <v>416</v>
          </cell>
        </row>
        <row r="336">
          <cell r="A336" t="str">
            <v>00035</v>
          </cell>
          <cell r="B336" t="str">
            <v>TOCADOR</v>
          </cell>
          <cell r="C336" t="str">
            <v>13244</v>
          </cell>
          <cell r="D336" t="str">
            <v>Rexona Oxygen  150X48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360</v>
          </cell>
        </row>
        <row r="337">
          <cell r="A337" t="str">
            <v>00035</v>
          </cell>
          <cell r="B337" t="str">
            <v>TOCADOR</v>
          </cell>
          <cell r="C337" t="str">
            <v>13275</v>
          </cell>
          <cell r="D337" t="str">
            <v>Rexona Creme 150X48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416</v>
          </cell>
        </row>
        <row r="338">
          <cell r="A338" t="str">
            <v>00035</v>
          </cell>
          <cell r="B338" t="str">
            <v>TOCADOR</v>
          </cell>
          <cell r="C338" t="str">
            <v>13282</v>
          </cell>
          <cell r="D338" t="str">
            <v>Rexona Contrabacteri 150X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</row>
        <row r="339">
          <cell r="A339" t="str">
            <v>00035</v>
          </cell>
          <cell r="B339" t="str">
            <v>TOCADOR</v>
          </cell>
          <cell r="C339" t="str">
            <v>13283</v>
          </cell>
          <cell r="D339" t="str">
            <v>Rexona Sport 150X48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</row>
        <row r="340">
          <cell r="A340" t="str">
            <v>00035</v>
          </cell>
          <cell r="B340" t="str">
            <v>TOCADOR</v>
          </cell>
          <cell r="C340" t="str">
            <v>12683</v>
          </cell>
          <cell r="D340" t="str">
            <v>LE SANCY AZUL 72X160G.EXP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</row>
        <row r="341">
          <cell r="A341" t="str">
            <v>00035</v>
          </cell>
          <cell r="B341" t="str">
            <v>TOCADOR</v>
          </cell>
          <cell r="C341" t="str">
            <v>12687</v>
          </cell>
          <cell r="D341" t="str">
            <v>LE SANCY ROSADO 72X160G.E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</row>
        <row r="342">
          <cell r="A342" t="str">
            <v>00035</v>
          </cell>
          <cell r="B342" t="str">
            <v>TOCADOR</v>
          </cell>
          <cell r="C342" t="str">
            <v>12688</v>
          </cell>
          <cell r="D342" t="str">
            <v>LE SANCY BLANCO 72X160G.E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</row>
        <row r="343">
          <cell r="A343" t="str">
            <v>00035</v>
          </cell>
          <cell r="B343" t="str">
            <v>TOCADOR</v>
          </cell>
          <cell r="C343" t="str">
            <v>10890</v>
          </cell>
          <cell r="D343" t="str">
            <v>DOVE BLANCO   100G X 48P</v>
          </cell>
          <cell r="E343">
            <v>101</v>
          </cell>
          <cell r="F343">
            <v>0</v>
          </cell>
          <cell r="G343">
            <v>101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</row>
        <row r="344">
          <cell r="A344" t="str">
            <v>00035</v>
          </cell>
          <cell r="B344" t="str">
            <v>TOCADOR</v>
          </cell>
          <cell r="C344" t="str">
            <v>11959</v>
          </cell>
          <cell r="D344" t="str">
            <v>DOVE  25Gx126U(Muestra gr</v>
          </cell>
          <cell r="E344">
            <v>44</v>
          </cell>
          <cell r="F344">
            <v>0</v>
          </cell>
          <cell r="G344">
            <v>44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</row>
        <row r="345">
          <cell r="A345" t="str">
            <v>00035</v>
          </cell>
          <cell r="B345" t="str">
            <v>TOCADOR</v>
          </cell>
          <cell r="C345" t="str">
            <v>12114</v>
          </cell>
          <cell r="D345" t="str">
            <v>DOVE SHOWER LIQ 200M X 12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</row>
        <row r="346">
          <cell r="A346" t="str">
            <v>00035</v>
          </cell>
          <cell r="B346" t="str">
            <v>TOCADOR</v>
          </cell>
          <cell r="C346" t="str">
            <v>12116</v>
          </cell>
          <cell r="D346" t="str">
            <v>DOVE BL 2X100G X 24P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</row>
        <row r="347">
          <cell r="A347" t="str">
            <v>00035</v>
          </cell>
          <cell r="B347" t="str">
            <v>TOCADOR</v>
          </cell>
          <cell r="C347" t="str">
            <v>12176</v>
          </cell>
          <cell r="D347" t="str">
            <v>DOVE SHOW.LIQ+ESP 229G X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</row>
        <row r="348">
          <cell r="A348" t="str">
            <v>00035</v>
          </cell>
          <cell r="B348" t="str">
            <v>TOCADOR</v>
          </cell>
          <cell r="C348" t="str">
            <v>12435</v>
          </cell>
          <cell r="D348" t="str">
            <v>DOVE BABY 75G X 24P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</row>
        <row r="349">
          <cell r="A349" t="str">
            <v>00035</v>
          </cell>
          <cell r="B349" t="str">
            <v>TOCADOR</v>
          </cell>
          <cell r="C349" t="str">
            <v>12540</v>
          </cell>
          <cell r="D349" t="str">
            <v>DOVE BABY 3X75G X 25P</v>
          </cell>
          <cell r="E349">
            <v>19</v>
          </cell>
          <cell r="F349">
            <v>0</v>
          </cell>
          <cell r="G349">
            <v>19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</row>
        <row r="350">
          <cell r="A350" t="str">
            <v>00035</v>
          </cell>
          <cell r="B350" t="str">
            <v>TOCADOR</v>
          </cell>
          <cell r="C350" t="str">
            <v>12728</v>
          </cell>
          <cell r="D350" t="str">
            <v>Dove 300 300gX16 p</v>
          </cell>
          <cell r="E350">
            <v>450</v>
          </cell>
          <cell r="F350">
            <v>0</v>
          </cell>
          <cell r="G350">
            <v>450</v>
          </cell>
          <cell r="H350">
            <v>0</v>
          </cell>
          <cell r="I350">
            <v>0</v>
          </cell>
          <cell r="J350">
            <v>0</v>
          </cell>
          <cell r="K350">
            <v>4376</v>
          </cell>
        </row>
        <row r="351">
          <cell r="A351" t="str">
            <v>00035</v>
          </cell>
          <cell r="B351" t="str">
            <v>TOCADOR</v>
          </cell>
          <cell r="C351" t="str">
            <v>12792</v>
          </cell>
          <cell r="D351" t="str">
            <v>DOVE BABY 75GX48U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668</v>
          </cell>
        </row>
        <row r="352">
          <cell r="A352" t="str">
            <v>00035</v>
          </cell>
          <cell r="B352" t="str">
            <v>TOCADOR</v>
          </cell>
          <cell r="C352" t="str">
            <v>12930</v>
          </cell>
          <cell r="D352" t="str">
            <v>Dove BL 100gX48u.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</row>
        <row r="353">
          <cell r="A353" t="str">
            <v>00035</v>
          </cell>
          <cell r="B353" t="str">
            <v>TOCADOR</v>
          </cell>
          <cell r="C353" t="str">
            <v>12933</v>
          </cell>
          <cell r="D353" t="str">
            <v>Dove Estuche 329gX12p.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</row>
        <row r="354">
          <cell r="A354" t="str">
            <v>00035</v>
          </cell>
          <cell r="B354" t="str">
            <v>TOCADOR</v>
          </cell>
          <cell r="C354" t="str">
            <v>13019</v>
          </cell>
          <cell r="D354" t="str">
            <v>DoveShowerLiquid 200mX12u</v>
          </cell>
          <cell r="E354">
            <v>6</v>
          </cell>
          <cell r="F354">
            <v>0</v>
          </cell>
          <cell r="G354">
            <v>6</v>
          </cell>
          <cell r="H354">
            <v>0</v>
          </cell>
          <cell r="I354">
            <v>0</v>
          </cell>
          <cell r="J354">
            <v>0</v>
          </cell>
          <cell r="K354">
            <v>444</v>
          </cell>
        </row>
        <row r="355">
          <cell r="C355" t="str">
            <v>13088</v>
          </cell>
          <cell r="D355" t="str">
            <v>Dove shower+esponja 235X1</v>
          </cell>
          <cell r="E355">
            <v>570</v>
          </cell>
          <cell r="F355">
            <v>0</v>
          </cell>
          <cell r="G355">
            <v>460</v>
          </cell>
          <cell r="H355">
            <v>0</v>
          </cell>
          <cell r="I355">
            <v>0</v>
          </cell>
          <cell r="J355">
            <v>0</v>
          </cell>
          <cell r="K355">
            <v>212</v>
          </cell>
        </row>
        <row r="356">
          <cell r="C356" t="str">
            <v>13150</v>
          </cell>
          <cell r="D356" t="str">
            <v>Jab¢n Dove  48X100</v>
          </cell>
          <cell r="E356">
            <v>4284</v>
          </cell>
          <cell r="F356">
            <v>0</v>
          </cell>
          <cell r="G356">
            <v>3984</v>
          </cell>
          <cell r="H356">
            <v>0</v>
          </cell>
          <cell r="I356">
            <v>0</v>
          </cell>
          <cell r="J356">
            <v>0</v>
          </cell>
          <cell r="K356">
            <v>2000</v>
          </cell>
        </row>
        <row r="357">
          <cell r="C357" t="str">
            <v>13205</v>
          </cell>
          <cell r="D357" t="str">
            <v>Jab¢n Dove Exfoliant 100X</v>
          </cell>
          <cell r="E357">
            <v>2796</v>
          </cell>
          <cell r="F357">
            <v>0</v>
          </cell>
          <cell r="G357">
            <v>2796</v>
          </cell>
          <cell r="H357">
            <v>0</v>
          </cell>
          <cell r="I357">
            <v>0</v>
          </cell>
          <cell r="J357">
            <v>0</v>
          </cell>
          <cell r="K357">
            <v>1252</v>
          </cell>
        </row>
        <row r="358">
          <cell r="C358" t="str">
            <v>13229</v>
          </cell>
          <cell r="D358" t="str">
            <v>Blister 2Dove+1DoveS 400X</v>
          </cell>
          <cell r="E358">
            <v>1652</v>
          </cell>
          <cell r="F358">
            <v>0</v>
          </cell>
          <cell r="G358">
            <v>1652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</row>
        <row r="359">
          <cell r="C359" t="str">
            <v>13230</v>
          </cell>
          <cell r="D359" t="str">
            <v>2Dove100+1Rexona Sti 250X</v>
          </cell>
          <cell r="E359">
            <v>1163</v>
          </cell>
          <cell r="F359">
            <v>0</v>
          </cell>
          <cell r="G359">
            <v>1163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</row>
        <row r="360">
          <cell r="C360" t="str">
            <v>11951</v>
          </cell>
          <cell r="D360" t="str">
            <v>CIF VIDRIOS GATILLO(500M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</row>
        <row r="361">
          <cell r="C361" t="str">
            <v>12663</v>
          </cell>
          <cell r="D361" t="str">
            <v>CIF VIDR.G500+PA¥.BALLX12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</row>
        <row r="362">
          <cell r="C362" t="str">
            <v>11368</v>
          </cell>
          <cell r="D362" t="str">
            <v>CLOSE-UP VERDE       125C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</row>
        <row r="363">
          <cell r="C363" t="str">
            <v>11631</v>
          </cell>
          <cell r="D363" t="str">
            <v>Close-Up Lim¢n Menta 75cc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</row>
        <row r="364">
          <cell r="C364" t="str">
            <v>11698</v>
          </cell>
          <cell r="D364" t="str">
            <v>C-Up Verde 100cX72 T</v>
          </cell>
          <cell r="E364">
            <v>17</v>
          </cell>
          <cell r="F364">
            <v>0</v>
          </cell>
          <cell r="G364">
            <v>17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</row>
        <row r="365">
          <cell r="C365" t="str">
            <v>11700</v>
          </cell>
          <cell r="D365" t="str">
            <v>C-Up Blanca 150cX72 T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</row>
        <row r="366">
          <cell r="C366" t="str">
            <v>11702</v>
          </cell>
          <cell r="D366" t="str">
            <v>C-Up Roja 100cX72 T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</row>
        <row r="367">
          <cell r="C367" t="str">
            <v>11705</v>
          </cell>
          <cell r="D367" t="str">
            <v>C-Up Microp. 100cX72 T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</row>
        <row r="368">
          <cell r="C368" t="str">
            <v>11707</v>
          </cell>
          <cell r="D368" t="str">
            <v>C-Up Verde 25cc 25ccX72 T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</row>
        <row r="369">
          <cell r="C369" t="str">
            <v>11708</v>
          </cell>
          <cell r="D369" t="str">
            <v>C-Up Lim¢n&amp;Menta 100cX72T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</row>
        <row r="370">
          <cell r="C370" t="str">
            <v>11715</v>
          </cell>
          <cell r="D370" t="str">
            <v>C-Up Microp. (C) 75ccX72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</row>
        <row r="371">
          <cell r="C371" t="str">
            <v>11768</v>
          </cell>
          <cell r="D371" t="str">
            <v>C-Up Verde (C) 75ccX72 T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</row>
        <row r="372">
          <cell r="C372" t="str">
            <v>11769</v>
          </cell>
          <cell r="D372" t="str">
            <v>C-Up Roja (C) 75ccX72 T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C373" t="str">
            <v>11878</v>
          </cell>
          <cell r="D373" t="str">
            <v>CLOSE UP LIQU100CC 72T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</row>
        <row r="374">
          <cell r="C374" t="str">
            <v>12296</v>
          </cell>
          <cell r="D374" t="str">
            <v>CLOSE VD NUEVO D.25X144 T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C375" t="str">
            <v>12501</v>
          </cell>
          <cell r="D375" t="str">
            <v>CLOSE-UP VERDE 75CC X 72T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C376" t="str">
            <v>12502</v>
          </cell>
          <cell r="D376" t="str">
            <v>CLOSE-UP ROJO 75CC X 72T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</row>
        <row r="377">
          <cell r="C377" t="str">
            <v>12516</v>
          </cell>
          <cell r="D377" t="str">
            <v>CLOSE-UP MICRO 75CC X 72T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</row>
        <row r="378">
          <cell r="C378" t="str">
            <v>12559</v>
          </cell>
          <cell r="D378" t="str">
            <v>CLOSE-UP BLANC 72X75CC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</row>
        <row r="379">
          <cell r="C379" t="str">
            <v>12562</v>
          </cell>
          <cell r="D379" t="str">
            <v>CL-UP VD 1TU+CEP 75CX72P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</row>
        <row r="380">
          <cell r="C380" t="str">
            <v>12679</v>
          </cell>
          <cell r="D380" t="str">
            <v>CLO.UP VERD.75+VERD.25CCX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</row>
        <row r="381">
          <cell r="C381" t="str">
            <v>12681</v>
          </cell>
          <cell r="D381" t="str">
            <v>CLO-UP ROJO.75+ROJO25CCX7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</row>
        <row r="382">
          <cell r="C382" t="str">
            <v>12808</v>
          </cell>
          <cell r="D382" t="str">
            <v>C-UpL&amp;M+Art.Escolar 99gX7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</row>
        <row r="383">
          <cell r="C383" t="str">
            <v>12809</v>
          </cell>
          <cell r="D383" t="str">
            <v>C-UpB+Art. Escolar 98gX72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</row>
        <row r="384">
          <cell r="C384" t="str">
            <v>12810</v>
          </cell>
          <cell r="D384" t="str">
            <v>C-UpM+Art. Escolar 102gX7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</row>
        <row r="385">
          <cell r="C385" t="str">
            <v>12888</v>
          </cell>
          <cell r="D385" t="str">
            <v>Close-Up Verde tubo 37ccX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</row>
        <row r="386">
          <cell r="C386" t="str">
            <v>12893</v>
          </cell>
          <cell r="D386" t="str">
            <v>Close-Up L&amp;M tubo 66ccX72</v>
          </cell>
          <cell r="E386">
            <v>300</v>
          </cell>
          <cell r="F386">
            <v>0</v>
          </cell>
          <cell r="G386">
            <v>300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</row>
        <row r="387">
          <cell r="C387" t="str">
            <v>12894</v>
          </cell>
          <cell r="D387" t="str">
            <v>Close-Up Roja tubo 66ccX7</v>
          </cell>
          <cell r="E387">
            <v>1</v>
          </cell>
          <cell r="F387">
            <v>0</v>
          </cell>
          <cell r="G387">
            <v>1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</row>
        <row r="388">
          <cell r="C388" t="str">
            <v>12895</v>
          </cell>
          <cell r="D388" t="str">
            <v>Close-Up Micro tubo 66ccX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</row>
        <row r="389">
          <cell r="C389" t="str">
            <v>12896</v>
          </cell>
          <cell r="D389" t="str">
            <v>Close-Up Plus tubo 66ccX7</v>
          </cell>
          <cell r="E389">
            <v>3022</v>
          </cell>
          <cell r="F389">
            <v>0</v>
          </cell>
          <cell r="G389">
            <v>3022</v>
          </cell>
          <cell r="H389">
            <v>0</v>
          </cell>
          <cell r="I389">
            <v>0</v>
          </cell>
          <cell r="J389">
            <v>0</v>
          </cell>
          <cell r="K389">
            <v>308</v>
          </cell>
        </row>
        <row r="390">
          <cell r="C390" t="str">
            <v>12931</v>
          </cell>
          <cell r="D390" t="str">
            <v>Close-Up Verde tubo 66ccX</v>
          </cell>
          <cell r="E390">
            <v>71</v>
          </cell>
          <cell r="F390">
            <v>0</v>
          </cell>
          <cell r="G390">
            <v>71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</row>
        <row r="391">
          <cell r="C391" t="str">
            <v>12974</v>
          </cell>
          <cell r="D391" t="str">
            <v>Close-Up Lim¢n&amp;Menta 150c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</row>
        <row r="392">
          <cell r="C392" t="str">
            <v>12975</v>
          </cell>
          <cell r="D392" t="str">
            <v>Close-Up Blanca 150ccx36p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</row>
        <row r="393">
          <cell r="C393" t="str">
            <v>12976</v>
          </cell>
          <cell r="D393" t="str">
            <v>Close-Up Micropart¡c 150c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</row>
        <row r="394">
          <cell r="C394" t="str">
            <v>13062</v>
          </cell>
          <cell r="D394" t="str">
            <v>Close up verde tubo 96X36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</row>
        <row r="395">
          <cell r="C395" t="str">
            <v>13063</v>
          </cell>
          <cell r="D395" t="str">
            <v>Close-up roja tubo 96X36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</row>
        <row r="396">
          <cell r="C396" t="str">
            <v>13089</v>
          </cell>
          <cell r="D396" t="str">
            <v>Close up Menta   130gx36T</v>
          </cell>
          <cell r="E396">
            <v>12273</v>
          </cell>
          <cell r="F396">
            <v>0</v>
          </cell>
          <cell r="G396">
            <v>12273</v>
          </cell>
          <cell r="H396">
            <v>0</v>
          </cell>
          <cell r="I396">
            <v>0</v>
          </cell>
          <cell r="J396">
            <v>0</v>
          </cell>
          <cell r="K396">
            <v>1024</v>
          </cell>
        </row>
        <row r="397">
          <cell r="C397" t="str">
            <v>13100</v>
          </cell>
          <cell r="D397" t="str">
            <v>Close Up Vd+1cepil 36X130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</row>
        <row r="398">
          <cell r="C398" t="str">
            <v>13123</v>
          </cell>
          <cell r="D398" t="str">
            <v>Close up vd+cepillo 130X3</v>
          </cell>
          <cell r="E398">
            <v>2483</v>
          </cell>
          <cell r="F398">
            <v>0</v>
          </cell>
          <cell r="G398">
            <v>2483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</row>
        <row r="399">
          <cell r="C399" t="str">
            <v>13124</v>
          </cell>
          <cell r="D399" t="str">
            <v>Close up L&amp;M 66X72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</row>
        <row r="400">
          <cell r="C400" t="str">
            <v>13125</v>
          </cell>
          <cell r="D400" t="str">
            <v>Close up verde  66X72</v>
          </cell>
          <cell r="E400">
            <v>4767</v>
          </cell>
          <cell r="F400">
            <v>0</v>
          </cell>
          <cell r="G400">
            <v>4767</v>
          </cell>
          <cell r="H400">
            <v>0</v>
          </cell>
          <cell r="I400">
            <v>0</v>
          </cell>
          <cell r="J400">
            <v>0</v>
          </cell>
          <cell r="K400">
            <v>1080</v>
          </cell>
        </row>
        <row r="401">
          <cell r="C401" t="str">
            <v>13126</v>
          </cell>
          <cell r="D401" t="str">
            <v>Close Up Plus 66X72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</row>
        <row r="402">
          <cell r="C402" t="str">
            <v>13127</v>
          </cell>
          <cell r="D402" t="str">
            <v>Close up Rojo 66X72</v>
          </cell>
          <cell r="E402">
            <v>122</v>
          </cell>
          <cell r="F402">
            <v>0</v>
          </cell>
          <cell r="G402">
            <v>122</v>
          </cell>
          <cell r="H402">
            <v>0</v>
          </cell>
          <cell r="I402">
            <v>0</v>
          </cell>
          <cell r="J402">
            <v>0</v>
          </cell>
          <cell r="K402">
            <v>1080</v>
          </cell>
        </row>
        <row r="403">
          <cell r="C403" t="str">
            <v>12736</v>
          </cell>
          <cell r="D403" t="str">
            <v>C-UpV+sachDimenA/C 130X72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</row>
        <row r="404">
          <cell r="C404" t="str">
            <v>12737</v>
          </cell>
          <cell r="D404" t="str">
            <v>C-UpR+sachDimenA/C 130X72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C405" t="str">
            <v>12738</v>
          </cell>
          <cell r="D405" t="str">
            <v>C-UpL&amp;M+sachDimenA/C 130X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C406" t="str">
            <v>11704</v>
          </cell>
          <cell r="D406" t="str">
            <v>C-Up Blanca 100cX72 T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</row>
        <row r="407">
          <cell r="C407" t="str">
            <v>12805</v>
          </cell>
          <cell r="D407" t="str">
            <v>C-UpV+Art.Escolar  99gX72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</row>
        <row r="408">
          <cell r="C408" t="str">
            <v>12806</v>
          </cell>
          <cell r="D408" t="str">
            <v>C-UpR+Art.Escolar 99gX72u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</row>
        <row r="409">
          <cell r="C409" t="str">
            <v>12897</v>
          </cell>
          <cell r="D409" t="str">
            <v>Close-Up Eucal tubo 66ccX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</row>
        <row r="410">
          <cell r="C410" t="str">
            <v>10732</v>
          </cell>
          <cell r="D410" t="str">
            <v>REX.CON.SP M.GR. 20G X 24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</row>
        <row r="411">
          <cell r="C411" t="str">
            <v>11066</v>
          </cell>
          <cell r="D411" t="str">
            <v>RexSprCon+MiniConf X12u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</row>
        <row r="412">
          <cell r="C412" t="str">
            <v>11908</v>
          </cell>
          <cell r="D412" t="str">
            <v>Rex Mini Roll-on Hom 25 g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</row>
        <row r="413">
          <cell r="C413" t="str">
            <v>12470</v>
          </cell>
          <cell r="D413" t="str">
            <v>REXONA SP.HOM. 149G X 12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</row>
        <row r="414">
          <cell r="C414" t="str">
            <v>12471</v>
          </cell>
          <cell r="D414" t="str">
            <v>REXONA SP.MUS. 149G X 12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</row>
        <row r="415">
          <cell r="C415" t="str">
            <v>12472</v>
          </cell>
          <cell r="D415" t="str">
            <v>REXONA SP.CON. 126G X 12</v>
          </cell>
          <cell r="E415">
            <v>1</v>
          </cell>
          <cell r="F415">
            <v>0</v>
          </cell>
          <cell r="G415">
            <v>1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</row>
        <row r="416">
          <cell r="C416" t="str">
            <v>12473</v>
          </cell>
          <cell r="D416" t="str">
            <v>REXONA SP.EXC. 126G X 12</v>
          </cell>
          <cell r="E416">
            <v>1</v>
          </cell>
          <cell r="F416">
            <v>0</v>
          </cell>
          <cell r="G416">
            <v>1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</row>
        <row r="417">
          <cell r="C417" t="str">
            <v>12474</v>
          </cell>
          <cell r="D417" t="str">
            <v>REXONA BB.HOM. 50G X 12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</row>
        <row r="418">
          <cell r="C418" t="str">
            <v>12475</v>
          </cell>
          <cell r="D418" t="str">
            <v>REXONA BB.MUS. 50G X 12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</row>
        <row r="419">
          <cell r="C419" t="str">
            <v>12476</v>
          </cell>
          <cell r="D419" t="str">
            <v>REXONA BB.CON. 50G X 12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</row>
        <row r="420">
          <cell r="C420" t="str">
            <v>12477</v>
          </cell>
          <cell r="D420" t="str">
            <v>REXONA BB.EXC. 50G X 12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</row>
        <row r="421">
          <cell r="C421" t="str">
            <v>12479</v>
          </cell>
          <cell r="D421" t="str">
            <v>REXONA ST.CON. 50G X 12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</row>
        <row r="422">
          <cell r="C422" t="str">
            <v>12716</v>
          </cell>
          <cell r="D422" t="str">
            <v>Rexona BB Confiance 60gX1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</row>
        <row r="423">
          <cell r="C423" t="str">
            <v>12717</v>
          </cell>
          <cell r="D423" t="str">
            <v>Rexona BB Excel 60X12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</row>
        <row r="424">
          <cell r="C424" t="str">
            <v>12719</v>
          </cell>
          <cell r="D424" t="str">
            <v>Rexona BB Hombre 60X12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</row>
        <row r="425">
          <cell r="C425" t="str">
            <v>12720</v>
          </cell>
          <cell r="D425" t="str">
            <v>Rexona BB Musk 60X12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</row>
        <row r="426">
          <cell r="C426" t="str">
            <v>12799</v>
          </cell>
          <cell r="D426" t="str">
            <v>RexMiniRoll-OnExcel 25gX2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</row>
        <row r="427">
          <cell r="C427" t="str">
            <v>12800</v>
          </cell>
          <cell r="D427" t="str">
            <v>RexMiniRoll-On Confi 25gX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</row>
        <row r="428">
          <cell r="C428" t="str">
            <v>12863</v>
          </cell>
          <cell r="D428" t="str">
            <v>Rexona Sp Cotton 126gX12u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</row>
        <row r="429">
          <cell r="C429" t="str">
            <v>12867</v>
          </cell>
          <cell r="D429" t="str">
            <v>Rexona Sp Forces  126gX12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</row>
        <row r="430">
          <cell r="C430" t="str">
            <v>12868</v>
          </cell>
          <cell r="D430" t="str">
            <v>Rexona Sp Ionic 126gX12u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C431" t="str">
            <v>12869</v>
          </cell>
          <cell r="D431" t="str">
            <v>Rexona Sp Ionic  20gX24u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</row>
        <row r="432">
          <cell r="C432" t="str">
            <v>12870</v>
          </cell>
          <cell r="D432" t="str">
            <v>Rexona Sp Oxygen 126gX12u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</row>
        <row r="433">
          <cell r="C433" t="str">
            <v>12871</v>
          </cell>
          <cell r="D433" t="str">
            <v>Rexona Sp Oxygen 20gX24u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</row>
        <row r="434">
          <cell r="C434" t="str">
            <v>12884</v>
          </cell>
          <cell r="D434" t="str">
            <v>Rexona Stick Cotton 50gX1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</row>
        <row r="435">
          <cell r="C435" t="str">
            <v>12885</v>
          </cell>
          <cell r="D435" t="str">
            <v>Rexona Stick Forces 50gX1</v>
          </cell>
          <cell r="E435">
            <v>709</v>
          </cell>
          <cell r="F435">
            <v>0</v>
          </cell>
          <cell r="G435">
            <v>709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</row>
        <row r="436">
          <cell r="C436" t="str">
            <v>12886</v>
          </cell>
          <cell r="D436" t="str">
            <v>Rexona Stick Ionic 50gX12</v>
          </cell>
          <cell r="E436">
            <v>2973</v>
          </cell>
          <cell r="F436">
            <v>0</v>
          </cell>
          <cell r="G436">
            <v>2973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</row>
        <row r="437">
          <cell r="C437" t="str">
            <v>12887</v>
          </cell>
          <cell r="D437" t="str">
            <v>Rexona Stick Oxygen 50gX1</v>
          </cell>
          <cell r="E437">
            <v>556</v>
          </cell>
          <cell r="F437">
            <v>0</v>
          </cell>
          <cell r="G437">
            <v>556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</row>
        <row r="438">
          <cell r="C438" t="str">
            <v>12902</v>
          </cell>
          <cell r="D438" t="str">
            <v>Rex.AlcaballCotton 53gX12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876</v>
          </cell>
        </row>
        <row r="439">
          <cell r="C439" t="str">
            <v>12903</v>
          </cell>
          <cell r="D439" t="str">
            <v>Rex.AlcaballForces 53gX12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</row>
        <row r="440">
          <cell r="C440" t="str">
            <v>12905</v>
          </cell>
          <cell r="D440" t="str">
            <v>Rex Alcaball Ionic 53gX12</v>
          </cell>
          <cell r="E440">
            <v>2477</v>
          </cell>
          <cell r="F440">
            <v>0</v>
          </cell>
          <cell r="G440">
            <v>1287</v>
          </cell>
          <cell r="H440">
            <v>0</v>
          </cell>
          <cell r="I440">
            <v>0</v>
          </cell>
          <cell r="J440">
            <v>0</v>
          </cell>
          <cell r="K440">
            <v>1384</v>
          </cell>
        </row>
        <row r="441">
          <cell r="C441" t="str">
            <v>12906</v>
          </cell>
          <cell r="D441" t="str">
            <v>Rex.AlcaballOxygen 53gX12</v>
          </cell>
          <cell r="E441">
            <v>3133</v>
          </cell>
          <cell r="F441">
            <v>0</v>
          </cell>
          <cell r="G441">
            <v>3133</v>
          </cell>
          <cell r="H441">
            <v>0</v>
          </cell>
          <cell r="I441">
            <v>0</v>
          </cell>
          <cell r="J441">
            <v>0</v>
          </cell>
          <cell r="K441">
            <v>1384</v>
          </cell>
        </row>
        <row r="442">
          <cell r="C442" t="str">
            <v>13022</v>
          </cell>
          <cell r="D442" t="str">
            <v>RexonaSprayCobalt 126gX12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1424</v>
          </cell>
        </row>
        <row r="443">
          <cell r="C443" t="str">
            <v>13023</v>
          </cell>
          <cell r="D443" t="str">
            <v>Rexona Stick Cobalt 50gX1</v>
          </cell>
          <cell r="E443">
            <v>3503</v>
          </cell>
          <cell r="F443">
            <v>0</v>
          </cell>
          <cell r="G443">
            <v>3503</v>
          </cell>
          <cell r="H443">
            <v>0</v>
          </cell>
          <cell r="I443">
            <v>0</v>
          </cell>
          <cell r="J443">
            <v>0</v>
          </cell>
          <cell r="K443">
            <v>1832</v>
          </cell>
        </row>
        <row r="444">
          <cell r="C444" t="str">
            <v>13024</v>
          </cell>
          <cell r="D444" t="str">
            <v>Rexona  Alcab Cobalt 53gX</v>
          </cell>
          <cell r="E444">
            <v>2377</v>
          </cell>
          <cell r="F444">
            <v>0</v>
          </cell>
          <cell r="G444">
            <v>2377</v>
          </cell>
          <cell r="H444">
            <v>0</v>
          </cell>
          <cell r="I444">
            <v>0</v>
          </cell>
          <cell r="J444">
            <v>0</v>
          </cell>
          <cell r="K444">
            <v>1728</v>
          </cell>
        </row>
        <row r="445">
          <cell r="C445" t="str">
            <v>13036</v>
          </cell>
          <cell r="D445" t="str">
            <v>REX CON SP SENSOR 126GX12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</row>
        <row r="446">
          <cell r="C446" t="str">
            <v>13037</v>
          </cell>
          <cell r="D446" t="str">
            <v>REX EXC SP SENSOR 126GX12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</row>
        <row r="447">
          <cell r="C447" t="str">
            <v>13038</v>
          </cell>
          <cell r="D447" t="str">
            <v>REX FOR SP SENSOR 126GX12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</row>
        <row r="448">
          <cell r="C448" t="str">
            <v>13039</v>
          </cell>
          <cell r="D448" t="str">
            <v>REX COT SP SENSOR 126GX12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</row>
        <row r="449">
          <cell r="C449" t="str">
            <v>13040</v>
          </cell>
          <cell r="D449" t="str">
            <v>REX ION SP SENSOR 126GX12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</row>
        <row r="450">
          <cell r="C450" t="str">
            <v>13041</v>
          </cell>
          <cell r="D450" t="str">
            <v>REX OXI SP SENSOR 126GX12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</row>
        <row r="451">
          <cell r="C451" t="str">
            <v>13042</v>
          </cell>
          <cell r="D451" t="str">
            <v>REX CON ST SENSOR 50GX12B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</row>
        <row r="452">
          <cell r="C452" t="str">
            <v>13043</v>
          </cell>
          <cell r="D452" t="str">
            <v>REX COT ST SENSOR 50GX12B</v>
          </cell>
          <cell r="E452">
            <v>388</v>
          </cell>
          <cell r="F452">
            <v>0</v>
          </cell>
          <cell r="G452">
            <v>388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</row>
        <row r="453">
          <cell r="C453" t="str">
            <v>13044</v>
          </cell>
          <cell r="D453" t="str">
            <v>REX FOR ST SENSOR 50GX12B</v>
          </cell>
          <cell r="E453">
            <v>279</v>
          </cell>
          <cell r="F453">
            <v>0</v>
          </cell>
          <cell r="G453">
            <v>279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</row>
        <row r="454">
          <cell r="C454" t="str">
            <v>13045</v>
          </cell>
          <cell r="D454" t="str">
            <v>REX ION ST SENSOR 50GX12B</v>
          </cell>
          <cell r="E454">
            <v>30</v>
          </cell>
          <cell r="F454">
            <v>0</v>
          </cell>
          <cell r="G454">
            <v>9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</row>
        <row r="455">
          <cell r="C455" t="str">
            <v>13046</v>
          </cell>
          <cell r="D455" t="str">
            <v>REX OXI ST SENSOR 50GX12B</v>
          </cell>
          <cell r="E455">
            <v>2</v>
          </cell>
          <cell r="F455">
            <v>0</v>
          </cell>
          <cell r="G455">
            <v>2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</row>
        <row r="456">
          <cell r="C456" t="str">
            <v>13047</v>
          </cell>
          <cell r="D456" t="str">
            <v>REX COT BB SENSOR 53GX12B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</row>
        <row r="457">
          <cell r="C457" t="str">
            <v>13048</v>
          </cell>
          <cell r="D457" t="str">
            <v>REX FOR BB SENSOR 53GX12B</v>
          </cell>
          <cell r="E457">
            <v>38</v>
          </cell>
          <cell r="F457">
            <v>0</v>
          </cell>
          <cell r="G457">
            <v>38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</row>
        <row r="458">
          <cell r="C458" t="str">
            <v>13049</v>
          </cell>
          <cell r="D458" t="str">
            <v>REX ION BB SENSOR 53GX12B</v>
          </cell>
          <cell r="E458">
            <v>253</v>
          </cell>
          <cell r="F458">
            <v>0</v>
          </cell>
          <cell r="G458">
            <v>1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</row>
        <row r="459">
          <cell r="C459" t="str">
            <v>13050</v>
          </cell>
          <cell r="D459" t="str">
            <v>REX OXI BB SENSOR 53GX12B</v>
          </cell>
          <cell r="E459">
            <v>18</v>
          </cell>
          <cell r="F459">
            <v>0</v>
          </cell>
          <cell r="G459">
            <v>18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</row>
        <row r="460">
          <cell r="C460" t="str">
            <v>13051</v>
          </cell>
          <cell r="D460" t="str">
            <v>REX CON BB SENSOR 50GX12B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</row>
        <row r="461">
          <cell r="C461" t="str">
            <v>13052</v>
          </cell>
          <cell r="D461" t="str">
            <v>REX HOM BB SENSOR 50GX12B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</row>
        <row r="462">
          <cell r="C462" t="str">
            <v>13053</v>
          </cell>
          <cell r="D462" t="str">
            <v>REX MUS BB SENSOR 50GX12B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</row>
        <row r="463">
          <cell r="C463" t="str">
            <v>13054</v>
          </cell>
          <cell r="D463" t="str">
            <v>REX EXC BB SENSOR 50GX12B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</row>
        <row r="464">
          <cell r="C464" t="str">
            <v>13146</v>
          </cell>
          <cell r="D464" t="str">
            <v>Rexona Bamboo Spray 105X1</v>
          </cell>
          <cell r="E464">
            <v>1679</v>
          </cell>
          <cell r="F464">
            <v>0</v>
          </cell>
          <cell r="G464">
            <v>1679</v>
          </cell>
          <cell r="H464">
            <v>0</v>
          </cell>
          <cell r="I464">
            <v>0</v>
          </cell>
          <cell r="J464">
            <v>0</v>
          </cell>
          <cell r="K464">
            <v>872</v>
          </cell>
        </row>
        <row r="465">
          <cell r="C465" t="str">
            <v>13147</v>
          </cell>
          <cell r="D465" t="str">
            <v>Rexona Bamboo Stick 50X12</v>
          </cell>
          <cell r="E465">
            <v>4411</v>
          </cell>
          <cell r="F465">
            <v>0</v>
          </cell>
          <cell r="G465">
            <v>4411</v>
          </cell>
          <cell r="H465">
            <v>0</v>
          </cell>
          <cell r="I465">
            <v>0</v>
          </cell>
          <cell r="J465">
            <v>0</v>
          </cell>
          <cell r="K465">
            <v>1832</v>
          </cell>
        </row>
        <row r="466">
          <cell r="C466" t="str">
            <v>13148</v>
          </cell>
          <cell r="D466" t="str">
            <v>Rexona Bamboo Roll O 53X1</v>
          </cell>
          <cell r="E466">
            <v>5852</v>
          </cell>
          <cell r="F466">
            <v>0</v>
          </cell>
          <cell r="G466">
            <v>5852</v>
          </cell>
          <cell r="H466">
            <v>0</v>
          </cell>
          <cell r="I466">
            <v>0</v>
          </cell>
          <cell r="J466">
            <v>0</v>
          </cell>
          <cell r="K466">
            <v>1384</v>
          </cell>
        </row>
        <row r="467">
          <cell r="C467" t="str">
            <v>13191</v>
          </cell>
          <cell r="D467" t="str">
            <v>Rexona Forces Spray 105X1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</row>
        <row r="468">
          <cell r="C468" t="str">
            <v>13206</v>
          </cell>
          <cell r="D468" t="str">
            <v>Estuche Rexona Ionic 53X2</v>
          </cell>
          <cell r="E468">
            <v>3119</v>
          </cell>
          <cell r="F468">
            <v>0</v>
          </cell>
          <cell r="G468">
            <v>3119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</row>
        <row r="469">
          <cell r="C469" t="str">
            <v>13207</v>
          </cell>
          <cell r="D469" t="str">
            <v>Estuche Rexona Cotto 53X2</v>
          </cell>
          <cell r="E469">
            <v>989</v>
          </cell>
          <cell r="F469">
            <v>0</v>
          </cell>
          <cell r="G469">
            <v>989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</row>
        <row r="470">
          <cell r="C470" t="str">
            <v>13208</v>
          </cell>
          <cell r="D470" t="str">
            <v>Estuche Rexona Oxyge 53X2</v>
          </cell>
          <cell r="E470">
            <v>3068</v>
          </cell>
          <cell r="F470">
            <v>0</v>
          </cell>
          <cell r="G470">
            <v>3068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</row>
        <row r="471">
          <cell r="C471" t="str">
            <v>13216</v>
          </cell>
          <cell r="D471" t="str">
            <v>Rexona Forces Spray 105X1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</row>
        <row r="472">
          <cell r="C472" t="str">
            <v>13219</v>
          </cell>
          <cell r="D472" t="str">
            <v>Rexona Spray Ionic 105X12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440</v>
          </cell>
        </row>
        <row r="473">
          <cell r="C473" t="str">
            <v>13220</v>
          </cell>
          <cell r="D473" t="str">
            <v>Rexona Spray Oxygen  105X</v>
          </cell>
          <cell r="E473">
            <v>1217</v>
          </cell>
          <cell r="F473">
            <v>0</v>
          </cell>
          <cell r="G473">
            <v>1217</v>
          </cell>
          <cell r="H473">
            <v>0</v>
          </cell>
          <cell r="I473">
            <v>0</v>
          </cell>
          <cell r="J473">
            <v>0</v>
          </cell>
          <cell r="K473">
            <v>440</v>
          </cell>
        </row>
        <row r="474">
          <cell r="C474" t="str">
            <v>13221</v>
          </cell>
          <cell r="D474" t="str">
            <v>Rexona Spray Cotton  105X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348</v>
          </cell>
        </row>
        <row r="475">
          <cell r="C475" t="str">
            <v>13235</v>
          </cell>
          <cell r="D475" t="str">
            <v>Rexona Alcab Cotton  53X1</v>
          </cell>
          <cell r="E475">
            <v>810</v>
          </cell>
          <cell r="F475">
            <v>0</v>
          </cell>
          <cell r="G475">
            <v>810</v>
          </cell>
          <cell r="H475">
            <v>0</v>
          </cell>
          <cell r="I475">
            <v>0</v>
          </cell>
          <cell r="J475">
            <v>0</v>
          </cell>
          <cell r="K475">
            <v>876</v>
          </cell>
        </row>
        <row r="476">
          <cell r="C476" t="str">
            <v>13242</v>
          </cell>
          <cell r="D476" t="str">
            <v>Rexona Stic. Cotton 50X12</v>
          </cell>
          <cell r="E476">
            <v>284</v>
          </cell>
          <cell r="F476">
            <v>0</v>
          </cell>
          <cell r="G476">
            <v>284</v>
          </cell>
          <cell r="H476">
            <v>0</v>
          </cell>
          <cell r="I476">
            <v>0</v>
          </cell>
          <cell r="J476">
            <v>0</v>
          </cell>
          <cell r="K476">
            <v>732</v>
          </cell>
        </row>
        <row r="477">
          <cell r="C477" t="str">
            <v>11696</v>
          </cell>
          <cell r="D477" t="str">
            <v>Rex BB Hombre 150gX4P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</row>
        <row r="478">
          <cell r="C478" t="str">
            <v>11663</v>
          </cell>
          <cell r="D478" t="str">
            <v>AXE MUSK        113G  12B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</row>
        <row r="479">
          <cell r="C479" t="str">
            <v>12007</v>
          </cell>
          <cell r="D479" t="str">
            <v>AXE ADRENALINE 113Gx12BT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</row>
        <row r="480">
          <cell r="C480" t="str">
            <v>12076</v>
          </cell>
          <cell r="D480" t="str">
            <v>AXE SPRAY ECLYPSE 113G 12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</row>
        <row r="481">
          <cell r="C481" t="str">
            <v>12635</v>
          </cell>
          <cell r="D481" t="str">
            <v>AXE HYPNOTIC 113G X12BOT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</row>
        <row r="482">
          <cell r="C482" t="str">
            <v>12714</v>
          </cell>
          <cell r="D482" t="str">
            <v>AxeSprMus+LuShoGel 319X12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</row>
        <row r="483">
          <cell r="C483" t="str">
            <v>12932</v>
          </cell>
          <cell r="D483" t="str">
            <v>Axe Spray Fusion 113gX12u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</row>
        <row r="484">
          <cell r="C484" t="str">
            <v>13032</v>
          </cell>
          <cell r="D484" t="str">
            <v>AXE ADR SP SENSOR 113GX12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</row>
        <row r="485">
          <cell r="C485" t="str">
            <v>13033</v>
          </cell>
          <cell r="D485" t="str">
            <v>AXE HYP SP SENSOR 113GX12</v>
          </cell>
          <cell r="E485">
            <v>29</v>
          </cell>
          <cell r="F485">
            <v>0</v>
          </cell>
          <cell r="G485">
            <v>7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</row>
        <row r="486">
          <cell r="C486" t="str">
            <v>13034</v>
          </cell>
          <cell r="D486" t="str">
            <v>AXE MUS SP SENSOR 113GX12</v>
          </cell>
          <cell r="E486">
            <v>1</v>
          </cell>
          <cell r="F486">
            <v>0</v>
          </cell>
          <cell r="G486">
            <v>1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</row>
        <row r="487">
          <cell r="C487" t="str">
            <v>13035</v>
          </cell>
          <cell r="D487" t="str">
            <v>AXE FUS SP SENSOR 113GX12</v>
          </cell>
          <cell r="E487">
            <v>202</v>
          </cell>
          <cell r="F487">
            <v>0</v>
          </cell>
          <cell r="G487">
            <v>202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</row>
        <row r="488">
          <cell r="C488" t="str">
            <v>13098</v>
          </cell>
          <cell r="D488" t="str">
            <v>Estuche Axe  3X113g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</row>
        <row r="489">
          <cell r="C489" t="str">
            <v>13114</v>
          </cell>
          <cell r="D489" t="str">
            <v>Estuche de Mano Axe 3X113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</row>
        <row r="490">
          <cell r="C490" t="str">
            <v>13131</v>
          </cell>
          <cell r="D490" t="str">
            <v>Axe Fusyon   113X12</v>
          </cell>
          <cell r="E490">
            <v>2057</v>
          </cell>
          <cell r="F490">
            <v>0</v>
          </cell>
          <cell r="G490">
            <v>2057</v>
          </cell>
          <cell r="H490">
            <v>0</v>
          </cell>
          <cell r="I490">
            <v>0</v>
          </cell>
          <cell r="J490">
            <v>0</v>
          </cell>
          <cell r="K490">
            <v>3244</v>
          </cell>
        </row>
        <row r="491">
          <cell r="C491" t="str">
            <v>13132</v>
          </cell>
          <cell r="D491" t="str">
            <v>Axe Adrenaline 113X12</v>
          </cell>
          <cell r="E491">
            <v>30</v>
          </cell>
          <cell r="F491">
            <v>0</v>
          </cell>
          <cell r="G491">
            <v>30</v>
          </cell>
          <cell r="H491">
            <v>0</v>
          </cell>
          <cell r="I491">
            <v>0</v>
          </cell>
          <cell r="J491">
            <v>0</v>
          </cell>
          <cell r="K491">
            <v>1624</v>
          </cell>
        </row>
        <row r="492">
          <cell r="C492" t="str">
            <v>13133</v>
          </cell>
          <cell r="D492" t="str">
            <v>Axe Musk  113X12</v>
          </cell>
          <cell r="E492">
            <v>2059</v>
          </cell>
          <cell r="F492">
            <v>0</v>
          </cell>
          <cell r="G492">
            <v>2044</v>
          </cell>
          <cell r="H492">
            <v>0</v>
          </cell>
          <cell r="I492">
            <v>0</v>
          </cell>
          <cell r="J492">
            <v>0</v>
          </cell>
          <cell r="K492">
            <v>2432</v>
          </cell>
        </row>
        <row r="493">
          <cell r="C493" t="str">
            <v>13134</v>
          </cell>
          <cell r="D493" t="str">
            <v>Axe Conviction 113X12</v>
          </cell>
          <cell r="E493">
            <v>4803</v>
          </cell>
          <cell r="F493">
            <v>0</v>
          </cell>
          <cell r="G493">
            <v>4803</v>
          </cell>
          <cell r="H493">
            <v>0</v>
          </cell>
          <cell r="I493">
            <v>0</v>
          </cell>
          <cell r="J493">
            <v>0</v>
          </cell>
          <cell r="K493">
            <v>3244</v>
          </cell>
        </row>
        <row r="494">
          <cell r="C494" t="str">
            <v>13135</v>
          </cell>
          <cell r="D494" t="str">
            <v>Axe Hypnotic  113X12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</row>
        <row r="495">
          <cell r="C495" t="str">
            <v>13154</v>
          </cell>
          <cell r="D495" t="str">
            <v>Axe Fus¡on Sensor 12X113</v>
          </cell>
          <cell r="E495">
            <v>68</v>
          </cell>
          <cell r="F495">
            <v>0</v>
          </cell>
          <cell r="G495">
            <v>68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</row>
        <row r="496">
          <cell r="C496" t="str">
            <v>13155</v>
          </cell>
          <cell r="D496" t="str">
            <v>Axe Musk Sensor  12X113</v>
          </cell>
          <cell r="E496">
            <v>114</v>
          </cell>
          <cell r="F496">
            <v>0</v>
          </cell>
          <cell r="G496">
            <v>114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</row>
        <row r="497">
          <cell r="C497" t="str">
            <v>13156</v>
          </cell>
          <cell r="D497" t="str">
            <v>Axe Adrenaline Senso 12X1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</row>
        <row r="498">
          <cell r="C498" t="str">
            <v>13195</v>
          </cell>
          <cell r="D498" t="str">
            <v>Axe hypnotic sensor 12X11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</row>
        <row r="499">
          <cell r="C499" t="str">
            <v>13196</v>
          </cell>
          <cell r="D499" t="str">
            <v>Axe conviction senso 12X1</v>
          </cell>
          <cell r="E499">
            <v>812</v>
          </cell>
          <cell r="F499">
            <v>0</v>
          </cell>
          <cell r="G499">
            <v>812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</row>
        <row r="500">
          <cell r="C500" t="str">
            <v>13218</v>
          </cell>
          <cell r="D500" t="str">
            <v>Axe hypnotic+lintern 226X</v>
          </cell>
          <cell r="E500">
            <v>98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</row>
        <row r="501">
          <cell r="C501" t="str">
            <v>13252</v>
          </cell>
          <cell r="D501" t="str">
            <v>Axe Conviction Sp 24X20</v>
          </cell>
          <cell r="E501">
            <v>2953</v>
          </cell>
          <cell r="F501">
            <v>0</v>
          </cell>
          <cell r="G501">
            <v>2953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</row>
        <row r="502">
          <cell r="C502" t="str">
            <v>13284</v>
          </cell>
          <cell r="D502" t="str">
            <v>Est.Axe Conv+Preserv 113X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</row>
        <row r="503">
          <cell r="C503" t="str">
            <v>13233</v>
          </cell>
          <cell r="D503" t="str">
            <v>Rexona Alc. Ionic  53X12</v>
          </cell>
          <cell r="E503">
            <v>2838</v>
          </cell>
          <cell r="F503">
            <v>0</v>
          </cell>
          <cell r="G503">
            <v>2838</v>
          </cell>
          <cell r="H503">
            <v>0</v>
          </cell>
          <cell r="I503">
            <v>0</v>
          </cell>
          <cell r="J503">
            <v>0</v>
          </cell>
          <cell r="K503">
            <v>876</v>
          </cell>
        </row>
        <row r="504">
          <cell r="C504" t="str">
            <v>13234</v>
          </cell>
          <cell r="D504" t="str">
            <v>Rex Alcaball Oxygen 53X12</v>
          </cell>
          <cell r="E504">
            <v>2853</v>
          </cell>
          <cell r="F504">
            <v>0</v>
          </cell>
          <cell r="G504">
            <v>2853</v>
          </cell>
          <cell r="H504">
            <v>0</v>
          </cell>
          <cell r="I504">
            <v>0</v>
          </cell>
          <cell r="J504">
            <v>0</v>
          </cell>
          <cell r="K504">
            <v>876</v>
          </cell>
        </row>
        <row r="505">
          <cell r="C505" t="str">
            <v>13239</v>
          </cell>
          <cell r="D505" t="str">
            <v>Rexona Stic. Ionic  50X12</v>
          </cell>
          <cell r="E505">
            <v>1201</v>
          </cell>
          <cell r="F505">
            <v>0</v>
          </cell>
          <cell r="G505">
            <v>1201</v>
          </cell>
          <cell r="H505">
            <v>0</v>
          </cell>
          <cell r="I505">
            <v>0</v>
          </cell>
          <cell r="J505">
            <v>0</v>
          </cell>
          <cell r="K505">
            <v>928</v>
          </cell>
        </row>
        <row r="506">
          <cell r="C506" t="str">
            <v>13241</v>
          </cell>
          <cell r="D506" t="str">
            <v>Rexona Stic. Oxygen 50X12</v>
          </cell>
          <cell r="E506">
            <v>2395</v>
          </cell>
          <cell r="F506">
            <v>0</v>
          </cell>
          <cell r="G506">
            <v>2395</v>
          </cell>
          <cell r="H506">
            <v>0</v>
          </cell>
          <cell r="I506">
            <v>0</v>
          </cell>
          <cell r="J506">
            <v>0</v>
          </cell>
          <cell r="K506">
            <v>928</v>
          </cell>
        </row>
        <row r="507">
          <cell r="C507" t="str">
            <v>13253</v>
          </cell>
          <cell r="D507" t="str">
            <v>Rexona Bamboo St 12X10</v>
          </cell>
          <cell r="E507">
            <v>3758</v>
          </cell>
          <cell r="F507">
            <v>0</v>
          </cell>
          <cell r="G507">
            <v>3758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</row>
        <row r="508">
          <cell r="C508" t="str">
            <v>13267</v>
          </cell>
          <cell r="D508" t="str">
            <v>Rex.Bam BB Sensor 53X12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</row>
        <row r="509">
          <cell r="C509" t="str">
            <v>13268</v>
          </cell>
          <cell r="D509" t="str">
            <v>Rex.Bam St Sensor  50X12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</row>
        <row r="510">
          <cell r="C510" t="str">
            <v>13269</v>
          </cell>
          <cell r="D510" t="str">
            <v>Rex.Bam.Sp Sensor  105X12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</row>
        <row r="511">
          <cell r="C511" t="str">
            <v>13270</v>
          </cell>
          <cell r="D511" t="str">
            <v>Rex.Cot.Sp Sensor 105X12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</row>
        <row r="512">
          <cell r="C512" t="str">
            <v>13271</v>
          </cell>
          <cell r="D512" t="str">
            <v>Rex.Ion Sp Sensor 105X12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</row>
        <row r="513">
          <cell r="C513" t="str">
            <v>13272</v>
          </cell>
          <cell r="D513" t="str">
            <v>Rex.Oxy.Sp Sensor 105X12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</row>
        <row r="514">
          <cell r="C514" t="str">
            <v>13273</v>
          </cell>
          <cell r="D514" t="str">
            <v>Rexona Cobalt Spray 105X1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</row>
        <row r="515">
          <cell r="C515" t="str">
            <v>13274</v>
          </cell>
          <cell r="D515" t="str">
            <v>Rex.Cob.Sp Sensor 105X12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</row>
        <row r="516">
          <cell r="C516" t="str">
            <v>12760</v>
          </cell>
          <cell r="D516" t="str">
            <v>RexMiniRoll-OnHomDis 150g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</row>
        <row r="517">
          <cell r="C517" t="str">
            <v>12877</v>
          </cell>
          <cell r="D517" t="str">
            <v>Rex MiniRoll Cotton 25gX2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</row>
        <row r="518">
          <cell r="C518" t="str">
            <v>11385</v>
          </cell>
          <cell r="D518" t="str">
            <v>DIMENSION A/C NVO 10ML 6D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</row>
        <row r="519">
          <cell r="C519" t="str">
            <v>12080</v>
          </cell>
          <cell r="D519" t="str">
            <v>DIMENSION AZUL SEC.400X6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</row>
        <row r="520">
          <cell r="C520" t="str">
            <v>12090</v>
          </cell>
          <cell r="D520" t="str">
            <v>DIMENSION VITAMINAS 10X6D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</row>
        <row r="521">
          <cell r="C521" t="str">
            <v>12835</v>
          </cell>
          <cell r="D521" t="str">
            <v>Sedal SH ADN 200mX12u</v>
          </cell>
          <cell r="E521">
            <v>283</v>
          </cell>
          <cell r="F521">
            <v>0</v>
          </cell>
          <cell r="G521">
            <v>273</v>
          </cell>
          <cell r="H521">
            <v>0</v>
          </cell>
          <cell r="I521">
            <v>0</v>
          </cell>
          <cell r="J521">
            <v>0</v>
          </cell>
          <cell r="K521">
            <v>1052</v>
          </cell>
        </row>
        <row r="522">
          <cell r="C522" t="str">
            <v>12836</v>
          </cell>
          <cell r="D522" t="str">
            <v>Sedal SH ADN 400mX12u</v>
          </cell>
          <cell r="E522">
            <v>123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524</v>
          </cell>
        </row>
        <row r="523">
          <cell r="C523" t="str">
            <v>12838</v>
          </cell>
          <cell r="D523" t="str">
            <v>Sedal SH CERA Sachet 10ml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2104</v>
          </cell>
        </row>
        <row r="524">
          <cell r="C524" t="str">
            <v>12839</v>
          </cell>
          <cell r="D524" t="str">
            <v>Sedal SH MIE GER Sac 10ml</v>
          </cell>
          <cell r="E524">
            <v>2731</v>
          </cell>
          <cell r="F524">
            <v>0</v>
          </cell>
          <cell r="G524">
            <v>2731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</row>
        <row r="525">
          <cell r="C525" t="str">
            <v>12840</v>
          </cell>
          <cell r="D525" t="str">
            <v>Sedal SH CERAMIDAS 200mX1</v>
          </cell>
          <cell r="E525">
            <v>5888</v>
          </cell>
          <cell r="F525">
            <v>0</v>
          </cell>
          <cell r="G525">
            <v>5043</v>
          </cell>
          <cell r="H525">
            <v>0</v>
          </cell>
          <cell r="I525">
            <v>0</v>
          </cell>
          <cell r="J525">
            <v>0</v>
          </cell>
          <cell r="K525">
            <v>8000</v>
          </cell>
        </row>
        <row r="526">
          <cell r="C526" t="str">
            <v>12841</v>
          </cell>
          <cell r="D526" t="str">
            <v>Sedal SH CERAMIDAS 400mX1</v>
          </cell>
          <cell r="E526">
            <v>15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7140</v>
          </cell>
        </row>
        <row r="527">
          <cell r="C527" t="str">
            <v>12842</v>
          </cell>
          <cell r="D527" t="str">
            <v>Sedal SH SELECTIVE 200mX1</v>
          </cell>
          <cell r="E527">
            <v>113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</row>
        <row r="528">
          <cell r="C528" t="str">
            <v>12843</v>
          </cell>
          <cell r="D528" t="str">
            <v>Sedal SH SELECTIVE 400mX1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524</v>
          </cell>
        </row>
        <row r="529">
          <cell r="C529" t="str">
            <v>12845</v>
          </cell>
          <cell r="D529" t="str">
            <v>Sedal SH MIEL Y GERM 200m</v>
          </cell>
          <cell r="E529">
            <v>641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13092</v>
          </cell>
        </row>
        <row r="530">
          <cell r="C530" t="str">
            <v>12846</v>
          </cell>
          <cell r="D530" t="str">
            <v>Sedal SH MIEL Y GERM 400m</v>
          </cell>
          <cell r="E530">
            <v>2370</v>
          </cell>
          <cell r="F530">
            <v>0</v>
          </cell>
          <cell r="G530">
            <v>1615</v>
          </cell>
          <cell r="H530">
            <v>0</v>
          </cell>
          <cell r="I530">
            <v>0</v>
          </cell>
          <cell r="J530">
            <v>0</v>
          </cell>
          <cell r="K530">
            <v>11252</v>
          </cell>
        </row>
        <row r="531">
          <cell r="C531" t="str">
            <v>12847</v>
          </cell>
          <cell r="D531" t="str">
            <v>Sedal AC ADN 200mX12u</v>
          </cell>
          <cell r="E531">
            <v>741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</row>
        <row r="532">
          <cell r="C532" t="str">
            <v>12848</v>
          </cell>
          <cell r="D532" t="str">
            <v>Sedal AC CERAMIDAS 200mX1</v>
          </cell>
          <cell r="E532">
            <v>5356</v>
          </cell>
          <cell r="F532">
            <v>0</v>
          </cell>
          <cell r="G532">
            <v>5162</v>
          </cell>
          <cell r="H532">
            <v>0</v>
          </cell>
          <cell r="I532">
            <v>0</v>
          </cell>
          <cell r="J532">
            <v>0</v>
          </cell>
          <cell r="K532">
            <v>3252</v>
          </cell>
        </row>
        <row r="533">
          <cell r="C533" t="str">
            <v>12850</v>
          </cell>
          <cell r="D533" t="str">
            <v>Sedal AC MIEL Y GERM 200m</v>
          </cell>
          <cell r="E533">
            <v>5633</v>
          </cell>
          <cell r="F533">
            <v>0</v>
          </cell>
          <cell r="G533">
            <v>4766</v>
          </cell>
          <cell r="H533">
            <v>0</v>
          </cell>
          <cell r="I533">
            <v>0</v>
          </cell>
          <cell r="J533">
            <v>0</v>
          </cell>
          <cell r="K533">
            <v>3252</v>
          </cell>
        </row>
        <row r="534">
          <cell r="C534" t="str">
            <v>12916</v>
          </cell>
          <cell r="D534" t="str">
            <v>SEDAL ADN (Sampling) 60ml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</row>
        <row r="535">
          <cell r="C535" t="str">
            <v>12917</v>
          </cell>
          <cell r="D535" t="str">
            <v>SEDAL M&amp;G (Sampling) 60ml</v>
          </cell>
          <cell r="E535">
            <v>47</v>
          </cell>
          <cell r="F535">
            <v>0</v>
          </cell>
          <cell r="G535">
            <v>47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</row>
        <row r="536">
          <cell r="C536" t="str">
            <v>12970</v>
          </cell>
          <cell r="D536" t="str">
            <v>Sedal ADN + Acon.ADN 600m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</row>
        <row r="537">
          <cell r="C537" t="str">
            <v>12972</v>
          </cell>
          <cell r="D537" t="str">
            <v>Sedal Ceram.+Aco.Cer 600m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</row>
        <row r="538">
          <cell r="C538" t="str">
            <v>12973</v>
          </cell>
          <cell r="D538" t="str">
            <v>Sedal M&amp;G + Aco.M&amp;G 600mX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</row>
        <row r="539">
          <cell r="C539" t="str">
            <v>13007</v>
          </cell>
          <cell r="D539" t="str">
            <v>Sedal SH Hidraloe 10mlX10</v>
          </cell>
          <cell r="E539">
            <v>7454</v>
          </cell>
          <cell r="F539">
            <v>0</v>
          </cell>
          <cell r="G539">
            <v>7454</v>
          </cell>
          <cell r="H539">
            <v>0</v>
          </cell>
          <cell r="I539">
            <v>0</v>
          </cell>
          <cell r="J539">
            <v>0</v>
          </cell>
          <cell r="K539">
            <v>1264</v>
          </cell>
        </row>
        <row r="540">
          <cell r="C540" t="str">
            <v>13008</v>
          </cell>
          <cell r="D540" t="str">
            <v>Sedal H.C/tratamiento 450</v>
          </cell>
          <cell r="E540">
            <v>21297</v>
          </cell>
          <cell r="F540">
            <v>0</v>
          </cell>
          <cell r="G540">
            <v>21084</v>
          </cell>
          <cell r="H540">
            <v>0</v>
          </cell>
          <cell r="I540">
            <v>0</v>
          </cell>
          <cell r="J540">
            <v>0</v>
          </cell>
          <cell r="K540">
            <v>1628</v>
          </cell>
        </row>
        <row r="541">
          <cell r="C541" t="str">
            <v>13009</v>
          </cell>
          <cell r="D541" t="str">
            <v>AC SEDAL HIDRALOE 200X12</v>
          </cell>
          <cell r="E541">
            <v>3661</v>
          </cell>
          <cell r="F541">
            <v>0</v>
          </cell>
          <cell r="G541">
            <v>3131</v>
          </cell>
          <cell r="H541">
            <v>0</v>
          </cell>
          <cell r="I541">
            <v>0</v>
          </cell>
          <cell r="J541">
            <v>0</v>
          </cell>
          <cell r="K541">
            <v>2168</v>
          </cell>
        </row>
        <row r="542">
          <cell r="C542" t="str">
            <v>13010</v>
          </cell>
          <cell r="D542" t="str">
            <v>SH Sedal Hidraloe 200X12</v>
          </cell>
          <cell r="E542">
            <v>12748</v>
          </cell>
          <cell r="F542">
            <v>0</v>
          </cell>
          <cell r="G542">
            <v>12604</v>
          </cell>
          <cell r="H542">
            <v>0</v>
          </cell>
          <cell r="I542">
            <v>0</v>
          </cell>
          <cell r="J542">
            <v>0</v>
          </cell>
          <cell r="K542">
            <v>4208</v>
          </cell>
        </row>
        <row r="543">
          <cell r="C543" t="str">
            <v>13011</v>
          </cell>
          <cell r="D543" t="str">
            <v>SH Sedal Hidraloe 400X12</v>
          </cell>
          <cell r="E543">
            <v>5955</v>
          </cell>
          <cell r="F543">
            <v>0</v>
          </cell>
          <cell r="G543">
            <v>5398</v>
          </cell>
          <cell r="H543">
            <v>0</v>
          </cell>
          <cell r="I543">
            <v>0</v>
          </cell>
          <cell r="J543">
            <v>0</v>
          </cell>
          <cell r="K543">
            <v>5596</v>
          </cell>
        </row>
        <row r="544">
          <cell r="C544" t="str">
            <v>13017</v>
          </cell>
          <cell r="D544" t="str">
            <v>Sedal H.C/Peinar 293mX12</v>
          </cell>
          <cell r="E544">
            <v>10567</v>
          </cell>
          <cell r="F544">
            <v>0</v>
          </cell>
          <cell r="G544">
            <v>10567</v>
          </cell>
          <cell r="H544">
            <v>0</v>
          </cell>
          <cell r="I544">
            <v>0</v>
          </cell>
          <cell r="J544">
            <v>0</v>
          </cell>
          <cell r="K544">
            <v>2504</v>
          </cell>
        </row>
        <row r="545">
          <cell r="C545" t="str">
            <v>13065</v>
          </cell>
          <cell r="D545" t="str">
            <v>Sedal Ceramd. C/pein 300X</v>
          </cell>
          <cell r="E545">
            <v>3648</v>
          </cell>
          <cell r="F545">
            <v>0</v>
          </cell>
          <cell r="G545">
            <v>3648</v>
          </cell>
          <cell r="H545">
            <v>0</v>
          </cell>
          <cell r="I545">
            <v>0</v>
          </cell>
          <cell r="J545">
            <v>0</v>
          </cell>
          <cell r="K545">
            <v>2504</v>
          </cell>
        </row>
        <row r="546">
          <cell r="C546" t="str">
            <v>13066</v>
          </cell>
          <cell r="D546" t="str">
            <v>Sedal Ceramd. C/Trat 450X</v>
          </cell>
          <cell r="E546">
            <v>19680</v>
          </cell>
          <cell r="F546">
            <v>0</v>
          </cell>
          <cell r="G546">
            <v>19680</v>
          </cell>
          <cell r="H546">
            <v>0</v>
          </cell>
          <cell r="I546">
            <v>0</v>
          </cell>
          <cell r="J546">
            <v>0</v>
          </cell>
          <cell r="K546">
            <v>1628</v>
          </cell>
        </row>
        <row r="547">
          <cell r="C547" t="str">
            <v>13109</v>
          </cell>
          <cell r="D547" t="str">
            <v>Sedal Sh Control Hum.400X</v>
          </cell>
          <cell r="E547">
            <v>532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6512</v>
          </cell>
        </row>
        <row r="548">
          <cell r="C548" t="str">
            <v>13111</v>
          </cell>
          <cell r="D548" t="str">
            <v>Sedal Sh Control Hum.200X</v>
          </cell>
          <cell r="E548">
            <v>1039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7848</v>
          </cell>
        </row>
        <row r="549">
          <cell r="C549" t="str">
            <v>13113</v>
          </cell>
          <cell r="D549" t="str">
            <v>Sedal Sh sachet Control 1</v>
          </cell>
          <cell r="E549">
            <v>344</v>
          </cell>
          <cell r="F549">
            <v>0</v>
          </cell>
          <cell r="G549">
            <v>344</v>
          </cell>
          <cell r="H549">
            <v>0</v>
          </cell>
          <cell r="I549">
            <v>0</v>
          </cell>
          <cell r="J549">
            <v>0</v>
          </cell>
          <cell r="K549">
            <v>2104</v>
          </cell>
        </row>
        <row r="550">
          <cell r="C550" t="str">
            <v>13137</v>
          </cell>
          <cell r="D550" t="str">
            <v>Sedal Est. Cer SH+AC 600X</v>
          </cell>
          <cell r="E550">
            <v>3</v>
          </cell>
          <cell r="F550">
            <v>0</v>
          </cell>
          <cell r="G550">
            <v>3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</row>
        <row r="551">
          <cell r="C551" t="str">
            <v>13138</v>
          </cell>
          <cell r="D551" t="str">
            <v>Sedal Est. M&amp;G SH+AC 600X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</row>
        <row r="552">
          <cell r="C552" t="str">
            <v>13139</v>
          </cell>
          <cell r="D552" t="str">
            <v>Sedal Est. ADN SH+AC 600X</v>
          </cell>
          <cell r="E552">
            <v>1</v>
          </cell>
          <cell r="F552">
            <v>0</v>
          </cell>
          <cell r="G552">
            <v>1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</row>
        <row r="553">
          <cell r="C553" t="str">
            <v>13140</v>
          </cell>
          <cell r="D553" t="str">
            <v>Sedal Est. Hid SH+AC 400X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</row>
        <row r="554">
          <cell r="C554" t="str">
            <v>13149</v>
          </cell>
          <cell r="D554" t="str">
            <v>Sedal C/Pei Hidra(C) 300X</v>
          </cell>
          <cell r="E554">
            <v>2798</v>
          </cell>
          <cell r="F554">
            <v>0</v>
          </cell>
          <cell r="G554">
            <v>2798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</row>
        <row r="555">
          <cell r="C555" t="str">
            <v>13157</v>
          </cell>
          <cell r="D555" t="str">
            <v>Sedal SH Ver.Intenso 200X</v>
          </cell>
          <cell r="E555">
            <v>7734</v>
          </cell>
          <cell r="F555">
            <v>0</v>
          </cell>
          <cell r="G555">
            <v>7084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</row>
        <row r="556">
          <cell r="C556" t="str">
            <v>13159</v>
          </cell>
          <cell r="D556" t="str">
            <v>Sedal AC Ver.Intenso 200X</v>
          </cell>
          <cell r="E556">
            <v>7937</v>
          </cell>
          <cell r="F556">
            <v>0</v>
          </cell>
          <cell r="G556">
            <v>7787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</row>
        <row r="557">
          <cell r="C557" t="str">
            <v>13179</v>
          </cell>
          <cell r="D557" t="str">
            <v>Sedal C/Peinar V.Int 300X</v>
          </cell>
          <cell r="E557">
            <v>13556</v>
          </cell>
          <cell r="F557">
            <v>0</v>
          </cell>
          <cell r="G557">
            <v>13556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</row>
        <row r="558">
          <cell r="C558" t="str">
            <v>13180</v>
          </cell>
          <cell r="D558" t="str">
            <v>Sedal C/Trat V.Inten 450X</v>
          </cell>
          <cell r="E558">
            <v>14524</v>
          </cell>
          <cell r="F558">
            <v>0</v>
          </cell>
          <cell r="G558">
            <v>14524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</row>
        <row r="559">
          <cell r="C559" t="str">
            <v>13181</v>
          </cell>
          <cell r="D559" t="str">
            <v>Sedal Sachet Ver.Int 10X1</v>
          </cell>
          <cell r="E559">
            <v>8561</v>
          </cell>
          <cell r="F559">
            <v>0</v>
          </cell>
          <cell r="G559">
            <v>8561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</row>
        <row r="560">
          <cell r="C560" t="str">
            <v>13182</v>
          </cell>
          <cell r="D560" t="str">
            <v>Sedal SH Ver.Intenso 350X</v>
          </cell>
          <cell r="E560">
            <v>153</v>
          </cell>
          <cell r="F560">
            <v>0</v>
          </cell>
          <cell r="G560">
            <v>1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</row>
        <row r="561">
          <cell r="C561" t="str">
            <v>13188</v>
          </cell>
          <cell r="D561" t="str">
            <v>Sedal SH Control Hum.50X2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</row>
        <row r="562">
          <cell r="C562" t="str">
            <v>13192</v>
          </cell>
          <cell r="D562" t="str">
            <v>Sedal C/Peinar Veran 15X4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</row>
        <row r="563">
          <cell r="C563" t="str">
            <v>13210</v>
          </cell>
          <cell r="D563" t="str">
            <v>Sedal SH Lissage 400X12</v>
          </cell>
          <cell r="E563">
            <v>2163</v>
          </cell>
          <cell r="F563">
            <v>0</v>
          </cell>
          <cell r="G563">
            <v>1468</v>
          </cell>
          <cell r="H563">
            <v>0</v>
          </cell>
          <cell r="I563">
            <v>0</v>
          </cell>
          <cell r="J563">
            <v>0</v>
          </cell>
          <cell r="K563">
            <v>7928</v>
          </cell>
        </row>
        <row r="564">
          <cell r="C564" t="str">
            <v>13211</v>
          </cell>
          <cell r="D564" t="str">
            <v>Sedal SH Lissage 200X12</v>
          </cell>
          <cell r="E564">
            <v>13208</v>
          </cell>
          <cell r="F564">
            <v>0</v>
          </cell>
          <cell r="G564">
            <v>13208</v>
          </cell>
          <cell r="H564">
            <v>0</v>
          </cell>
          <cell r="I564">
            <v>0</v>
          </cell>
          <cell r="J564">
            <v>0</v>
          </cell>
          <cell r="K564">
            <v>11244</v>
          </cell>
        </row>
        <row r="565">
          <cell r="C565" t="str">
            <v>13212</v>
          </cell>
          <cell r="D565" t="str">
            <v>Sedal AC Lissage 200X12</v>
          </cell>
          <cell r="E565">
            <v>6233</v>
          </cell>
          <cell r="F565">
            <v>0</v>
          </cell>
          <cell r="G565">
            <v>6233</v>
          </cell>
          <cell r="H565">
            <v>0</v>
          </cell>
          <cell r="I565">
            <v>0</v>
          </cell>
          <cell r="J565">
            <v>0</v>
          </cell>
          <cell r="K565">
            <v>4876</v>
          </cell>
        </row>
        <row r="566">
          <cell r="C566" t="str">
            <v>13213</v>
          </cell>
          <cell r="D566" t="str">
            <v>Sedal C/Trat Lissage 450X</v>
          </cell>
          <cell r="E566">
            <v>7730</v>
          </cell>
          <cell r="F566">
            <v>0</v>
          </cell>
          <cell r="G566">
            <v>7730</v>
          </cell>
          <cell r="H566">
            <v>0</v>
          </cell>
          <cell r="I566">
            <v>0</v>
          </cell>
          <cell r="J566">
            <v>0</v>
          </cell>
          <cell r="K566">
            <v>3260</v>
          </cell>
        </row>
        <row r="567">
          <cell r="C567" t="str">
            <v>13214</v>
          </cell>
          <cell r="D567" t="str">
            <v>Sedal C/Pein.Lissag 300X1</v>
          </cell>
          <cell r="E567">
            <v>6216</v>
          </cell>
          <cell r="F567">
            <v>0</v>
          </cell>
          <cell r="G567">
            <v>6216</v>
          </cell>
          <cell r="H567">
            <v>0</v>
          </cell>
          <cell r="I567">
            <v>0</v>
          </cell>
          <cell r="J567">
            <v>0</v>
          </cell>
          <cell r="K567">
            <v>3228</v>
          </cell>
        </row>
        <row r="568">
          <cell r="C568" t="str">
            <v>13215</v>
          </cell>
          <cell r="D568" t="str">
            <v>Sedal Sachet Lissage 10X1</v>
          </cell>
          <cell r="E568">
            <v>1372</v>
          </cell>
          <cell r="F568">
            <v>0</v>
          </cell>
          <cell r="G568">
            <v>1372</v>
          </cell>
          <cell r="H568">
            <v>0</v>
          </cell>
          <cell r="I568">
            <v>0</v>
          </cell>
          <cell r="J568">
            <v>0</v>
          </cell>
          <cell r="K568">
            <v>2104</v>
          </cell>
        </row>
        <row r="569">
          <cell r="C569" t="str">
            <v>13263</v>
          </cell>
          <cell r="D569" t="str">
            <v>Sedal SH Color Vital 200X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</row>
        <row r="570">
          <cell r="C570" t="str">
            <v>13264</v>
          </cell>
          <cell r="D570" t="str">
            <v>Sedal SH Color Vital 400X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</row>
        <row r="571">
          <cell r="C571" t="str">
            <v>13265</v>
          </cell>
          <cell r="D571" t="str">
            <v>Sedal AC Color Vital 200X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</row>
        <row r="572">
          <cell r="C572" t="str">
            <v>13266</v>
          </cell>
          <cell r="D572" t="str">
            <v>Sedal C.Tr ColorVita 450X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</row>
        <row r="573">
          <cell r="C573" t="str">
            <v>13276</v>
          </cell>
          <cell r="D573" t="str">
            <v>Sedal Sh.Ceram.Nuevo 200X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</row>
        <row r="574">
          <cell r="C574" t="str">
            <v>13277</v>
          </cell>
          <cell r="D574" t="str">
            <v>Sedal SH.Ceram.Nuevo 400X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</row>
        <row r="575">
          <cell r="C575" t="str">
            <v>13278</v>
          </cell>
          <cell r="D575" t="str">
            <v>Sedal AC Ceram.Nuevo 200X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</row>
        <row r="576">
          <cell r="C576" t="str">
            <v>13279</v>
          </cell>
          <cell r="D576" t="str">
            <v>Sedal C/P Cerm.Nuevo 300X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</row>
        <row r="577">
          <cell r="C577" t="str">
            <v>13280</v>
          </cell>
          <cell r="D577" t="str">
            <v>Sedal C/Trt.Cerm.Neo 450X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</row>
        <row r="578">
          <cell r="C578" t="str">
            <v>13281</v>
          </cell>
          <cell r="D578" t="str">
            <v>Sedal Sch.Cerm.Nuevo 10X1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</row>
        <row r="579">
          <cell r="C579" t="str">
            <v>10694</v>
          </cell>
          <cell r="D579" t="str">
            <v>Crema C 45Gx12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</row>
        <row r="580">
          <cell r="C580" t="str">
            <v>10696</v>
          </cell>
          <cell r="D580" t="str">
            <v>Crema S 50Gx12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</row>
        <row r="581">
          <cell r="C581" t="str">
            <v>10698</v>
          </cell>
          <cell r="D581" t="str">
            <v>Crema Clarant B3 50 gX12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792</v>
          </cell>
        </row>
        <row r="582">
          <cell r="C582" t="str">
            <v>11136</v>
          </cell>
          <cell r="D582" t="str">
            <v>CREMA C 150Gx12</v>
          </cell>
          <cell r="E582">
            <v>2</v>
          </cell>
          <cell r="F582">
            <v>0</v>
          </cell>
          <cell r="G582">
            <v>2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</row>
        <row r="583">
          <cell r="C583" t="str">
            <v>11139</v>
          </cell>
          <cell r="D583" t="str">
            <v>CREMA S 165Gx12</v>
          </cell>
          <cell r="E583">
            <v>12</v>
          </cell>
          <cell r="F583">
            <v>0</v>
          </cell>
          <cell r="G583">
            <v>12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</row>
        <row r="584">
          <cell r="C584" t="str">
            <v>11143</v>
          </cell>
          <cell r="D584" t="str">
            <v>CREMA -H- POND'S 12F 165G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</row>
        <row r="585">
          <cell r="C585" t="str">
            <v>11354</v>
          </cell>
          <cell r="D585" t="str">
            <v>LOC.TON.A 207Gx48</v>
          </cell>
          <cell r="E585">
            <v>65</v>
          </cell>
          <cell r="F585">
            <v>0</v>
          </cell>
          <cell r="G585">
            <v>65</v>
          </cell>
          <cell r="H585">
            <v>0</v>
          </cell>
          <cell r="I585">
            <v>0</v>
          </cell>
          <cell r="J585">
            <v>0</v>
          </cell>
          <cell r="K585">
            <v>44</v>
          </cell>
        </row>
        <row r="586">
          <cell r="C586" t="str">
            <v>11372</v>
          </cell>
          <cell r="D586" t="str">
            <v>HIDROESPUMA LIM  12F 113G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</row>
        <row r="587">
          <cell r="C587" t="str">
            <v>11462</v>
          </cell>
          <cell r="D587" t="str">
            <v>CREMA C 30Gx24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</row>
        <row r="588">
          <cell r="C588" t="str">
            <v>11721</v>
          </cell>
          <cell r="D588" t="str">
            <v>CREMA HN  50G 24F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</row>
        <row r="589">
          <cell r="C589" t="str">
            <v>11722</v>
          </cell>
          <cell r="D589" t="str">
            <v>CREMA HN 165Gx12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</row>
        <row r="590">
          <cell r="C590" t="str">
            <v>11967</v>
          </cell>
          <cell r="D590" t="str">
            <v>LOC.DUAL 203MLx6</v>
          </cell>
          <cell r="E590">
            <v>833</v>
          </cell>
          <cell r="F590">
            <v>0</v>
          </cell>
          <cell r="G590">
            <v>833</v>
          </cell>
          <cell r="H590">
            <v>0</v>
          </cell>
          <cell r="I590">
            <v>0</v>
          </cell>
          <cell r="J590">
            <v>0</v>
          </cell>
          <cell r="K590">
            <v>444</v>
          </cell>
        </row>
        <row r="591">
          <cell r="C591" t="str">
            <v>12048</v>
          </cell>
          <cell r="D591" t="str">
            <v>CREMA H 30Gx24</v>
          </cell>
          <cell r="E591">
            <v>901</v>
          </cell>
          <cell r="F591">
            <v>0</v>
          </cell>
          <cell r="G591">
            <v>901</v>
          </cell>
          <cell r="H591">
            <v>0</v>
          </cell>
          <cell r="I591">
            <v>0</v>
          </cell>
          <cell r="J591">
            <v>0</v>
          </cell>
          <cell r="K591">
            <v>452</v>
          </cell>
        </row>
        <row r="592">
          <cell r="C592" t="str">
            <v>12049</v>
          </cell>
          <cell r="D592" t="str">
            <v>CREMA H 50Gx24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</row>
        <row r="593">
          <cell r="C593" t="str">
            <v>12050</v>
          </cell>
          <cell r="D593" t="str">
            <v>CREMA H 165Gx12</v>
          </cell>
          <cell r="E593">
            <v>235</v>
          </cell>
          <cell r="F593">
            <v>0</v>
          </cell>
          <cell r="G593">
            <v>235</v>
          </cell>
          <cell r="H593">
            <v>0</v>
          </cell>
          <cell r="I593">
            <v>0</v>
          </cell>
          <cell r="J593">
            <v>0</v>
          </cell>
          <cell r="K593">
            <v>212</v>
          </cell>
        </row>
        <row r="594">
          <cell r="C594" t="str">
            <v>12051</v>
          </cell>
          <cell r="D594" t="str">
            <v>CREMA H 110Gx12</v>
          </cell>
          <cell r="E594">
            <v>343</v>
          </cell>
          <cell r="F594">
            <v>0</v>
          </cell>
          <cell r="G594">
            <v>343</v>
          </cell>
          <cell r="H594">
            <v>0</v>
          </cell>
          <cell r="I594">
            <v>0</v>
          </cell>
          <cell r="J594">
            <v>0</v>
          </cell>
          <cell r="K594">
            <v>244</v>
          </cell>
        </row>
        <row r="595">
          <cell r="C595" t="str">
            <v>12062</v>
          </cell>
          <cell r="D595" t="str">
            <v>CREMA E 50Gx24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</row>
        <row r="596">
          <cell r="C596" t="str">
            <v>12063</v>
          </cell>
          <cell r="D596" t="str">
            <v>CREMA E 165Gx12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</row>
        <row r="597">
          <cell r="C597" t="str">
            <v>12252</v>
          </cell>
          <cell r="D597" t="str">
            <v>PONDS REMOV.PUNT.NEG.9G 1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</row>
        <row r="598">
          <cell r="C598" t="str">
            <v>12337</v>
          </cell>
          <cell r="D598" t="str">
            <v>CLARANT B3 50Gx24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</row>
        <row r="599">
          <cell r="C599" t="str">
            <v>12338</v>
          </cell>
          <cell r="D599" t="str">
            <v>CLARANT B3 150Gx12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232</v>
          </cell>
        </row>
        <row r="600">
          <cell r="C600" t="str">
            <v>12351</v>
          </cell>
          <cell r="D600" t="str">
            <v>TONICO SUAVE 207GX48 UNID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</row>
        <row r="601">
          <cell r="C601" t="str">
            <v>12539</v>
          </cell>
          <cell r="D601" t="str">
            <v>CREMA LIFT 62Gx12</v>
          </cell>
          <cell r="E601">
            <v>1002</v>
          </cell>
          <cell r="F601">
            <v>0</v>
          </cell>
          <cell r="G601">
            <v>1002</v>
          </cell>
          <cell r="H601">
            <v>0</v>
          </cell>
          <cell r="I601">
            <v>0</v>
          </cell>
          <cell r="J601">
            <v>0</v>
          </cell>
          <cell r="K601">
            <v>292</v>
          </cell>
        </row>
        <row r="602">
          <cell r="C602" t="str">
            <v>12797</v>
          </cell>
          <cell r="D602" t="str">
            <v>Pond's Clarant B3 PG 100g</v>
          </cell>
          <cell r="E602">
            <v>124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308</v>
          </cell>
        </row>
        <row r="603">
          <cell r="C603" t="str">
            <v>12798</v>
          </cell>
          <cell r="D603" t="str">
            <v>Pond's Clarant B3 PS 100g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308</v>
          </cell>
        </row>
        <row r="604">
          <cell r="C604" t="str">
            <v>12837</v>
          </cell>
          <cell r="D604" t="str">
            <v>Pond's Loc.Dual 202gX48 u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</row>
        <row r="605">
          <cell r="C605" t="str">
            <v>12854</v>
          </cell>
          <cell r="D605" t="str">
            <v>Pond's Crema C new  30 gX</v>
          </cell>
          <cell r="E605">
            <v>15</v>
          </cell>
          <cell r="F605">
            <v>0</v>
          </cell>
          <cell r="G605">
            <v>15</v>
          </cell>
          <cell r="H605">
            <v>0</v>
          </cell>
          <cell r="I605">
            <v>0</v>
          </cell>
          <cell r="J605">
            <v>0</v>
          </cell>
          <cell r="K605">
            <v>812</v>
          </cell>
        </row>
        <row r="606">
          <cell r="C606" t="str">
            <v>12855</v>
          </cell>
          <cell r="D606" t="str">
            <v>Pond's Crema C new 45X12</v>
          </cell>
          <cell r="E606">
            <v>539</v>
          </cell>
          <cell r="F606">
            <v>0</v>
          </cell>
          <cell r="G606">
            <v>539</v>
          </cell>
          <cell r="H606">
            <v>0</v>
          </cell>
          <cell r="I606">
            <v>0</v>
          </cell>
          <cell r="J606">
            <v>0</v>
          </cell>
          <cell r="K606">
            <v>776</v>
          </cell>
        </row>
        <row r="607">
          <cell r="C607" t="str">
            <v>12856</v>
          </cell>
          <cell r="D607" t="str">
            <v>Pond's Crema C new 150X12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324</v>
          </cell>
        </row>
        <row r="608">
          <cell r="C608" t="str">
            <v>12926</v>
          </cell>
          <cell r="D608" t="str">
            <v>Crema S nuevo 30 gX24 f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812</v>
          </cell>
        </row>
        <row r="609">
          <cell r="C609" t="str">
            <v>12927</v>
          </cell>
          <cell r="D609" t="str">
            <v>Crema S Nuevo 50X12</v>
          </cell>
          <cell r="E609">
            <v>797</v>
          </cell>
          <cell r="F609">
            <v>0</v>
          </cell>
          <cell r="G609">
            <v>797</v>
          </cell>
          <cell r="H609">
            <v>0</v>
          </cell>
          <cell r="I609">
            <v>0</v>
          </cell>
          <cell r="J609">
            <v>0</v>
          </cell>
          <cell r="K609">
            <v>700</v>
          </cell>
        </row>
        <row r="610">
          <cell r="C610" t="str">
            <v>12928</v>
          </cell>
          <cell r="D610" t="str">
            <v>Crema S nuevo 100X12</v>
          </cell>
          <cell r="E610">
            <v>347</v>
          </cell>
          <cell r="F610">
            <v>0</v>
          </cell>
          <cell r="G610">
            <v>347</v>
          </cell>
          <cell r="H610">
            <v>0</v>
          </cell>
          <cell r="I610">
            <v>0</v>
          </cell>
          <cell r="J610">
            <v>0</v>
          </cell>
          <cell r="K610">
            <v>440</v>
          </cell>
        </row>
        <row r="611">
          <cell r="C611" t="str">
            <v>12929</v>
          </cell>
          <cell r="D611" t="str">
            <v>Crema S nuevo 165X12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296</v>
          </cell>
        </row>
        <row r="612">
          <cell r="C612" t="str">
            <v>13018</v>
          </cell>
          <cell r="D612" t="str">
            <v>Ponds Renascent 60X6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1024</v>
          </cell>
        </row>
        <row r="613">
          <cell r="C613" t="str">
            <v>13245</v>
          </cell>
          <cell r="D613" t="str">
            <v>Pond's Renas+portaco 6X60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</row>
        <row r="614">
          <cell r="C614" t="str">
            <v>11138</v>
          </cell>
          <cell r="D614" t="str">
            <v>CREMA S 100Gx12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</row>
        <row r="615">
          <cell r="C615" t="str">
            <v>11463</v>
          </cell>
          <cell r="D615" t="str">
            <v>CREMA S 30Gx24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</row>
        <row r="616">
          <cell r="C616" t="str">
            <v>13255</v>
          </cell>
          <cell r="D616" t="str">
            <v>Pond's Cr. Biohidrat 30X2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</row>
        <row r="617">
          <cell r="C617" t="str">
            <v>13256</v>
          </cell>
          <cell r="D617" t="str">
            <v>Pond's Cr. Biohidrat 50X2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</row>
        <row r="618">
          <cell r="C618" t="str">
            <v>13257</v>
          </cell>
          <cell r="D618" t="str">
            <v>Pond's Cr. Biohidrat 100X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</row>
        <row r="619">
          <cell r="C619" t="str">
            <v>13258</v>
          </cell>
          <cell r="D619" t="str">
            <v>Pond's Cr. Biohidrat 160X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</row>
        <row r="620">
          <cell r="C620" t="str">
            <v>13259</v>
          </cell>
          <cell r="D620" t="str">
            <v>Pond's Locion Biohid 120X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</row>
        <row r="621">
          <cell r="C621" t="str">
            <v>13260</v>
          </cell>
          <cell r="D621" t="str">
            <v>Pond's Loc.Bio.Dual  200X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</row>
        <row r="622">
          <cell r="C622" t="str">
            <v>12643</v>
          </cell>
          <cell r="D622" t="str">
            <v>CREMA"E" 165+E165 12PQ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</row>
        <row r="623">
          <cell r="C623" t="str">
            <v>11726</v>
          </cell>
          <cell r="D623" t="str">
            <v>PREVENT &amp; CORRECT 12X70.8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</row>
        <row r="624">
          <cell r="C624" t="str">
            <v>11160</v>
          </cell>
          <cell r="D624" t="str">
            <v>VASENOL P/SECA   12B 450C</v>
          </cell>
          <cell r="E624">
            <v>129</v>
          </cell>
          <cell r="F624">
            <v>0</v>
          </cell>
          <cell r="G624">
            <v>129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</row>
        <row r="625">
          <cell r="C625" t="str">
            <v>11165</v>
          </cell>
          <cell r="D625" t="str">
            <v>VASENOL P/SENSIB.12B 450C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</row>
        <row r="626">
          <cell r="C626" t="str">
            <v>11214</v>
          </cell>
          <cell r="D626" t="str">
            <v>VASENOL P/SECA   12B 220C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</row>
        <row r="627">
          <cell r="C627" t="str">
            <v>11220</v>
          </cell>
          <cell r="D627" t="str">
            <v>VASENOL P/SECA   12B 100C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</row>
        <row r="628">
          <cell r="C628" t="str">
            <v>11221</v>
          </cell>
          <cell r="D628" t="str">
            <v>VASENOL P/SENSIB.12B 220C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</row>
        <row r="629">
          <cell r="C629" t="str">
            <v>11671</v>
          </cell>
          <cell r="D629" t="str">
            <v>VASENOL HUM.REAF 48X220CC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</row>
        <row r="630">
          <cell r="C630" t="str">
            <v>11789</v>
          </cell>
          <cell r="D630" t="str">
            <v>VASENOL HUM.REAF 72X100CC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</row>
        <row r="631">
          <cell r="C631" t="str">
            <v>12117</v>
          </cell>
          <cell r="D631" t="str">
            <v>VASENOL HUM.REAF 12X450CC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</row>
        <row r="632">
          <cell r="C632" t="str">
            <v>12521</v>
          </cell>
          <cell r="D632" t="str">
            <v>VASE.M&amp;S MAN&amp;UNAS 220G 48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</row>
        <row r="633">
          <cell r="C633" t="str">
            <v>12567</v>
          </cell>
          <cell r="D633" t="str">
            <v>VASENOL ANTI-CELULIT.220G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</row>
        <row r="634">
          <cell r="C634" t="str">
            <v>12568</v>
          </cell>
          <cell r="D634" t="str">
            <v>VASENOL ANTI-CELULIT.450G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</row>
        <row r="635">
          <cell r="C635" t="str">
            <v>12751</v>
          </cell>
          <cell r="D635" t="str">
            <v>Vasenol P.Seca Prom. 450X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</row>
        <row r="636">
          <cell r="C636" t="str">
            <v>12752</v>
          </cell>
          <cell r="D636" t="str">
            <v>Vasenol P.Sens.Prom. 450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</row>
        <row r="637">
          <cell r="C637" t="str">
            <v>12753</v>
          </cell>
          <cell r="D637" t="str">
            <v>Vasenol Reafirm.Prom 450X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</row>
        <row r="638">
          <cell r="C638" t="str">
            <v>12754</v>
          </cell>
          <cell r="D638" t="str">
            <v>Vasenol AntiCel.Prom 450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</row>
        <row r="639">
          <cell r="C639" t="str">
            <v>12873</v>
          </cell>
          <cell r="D639" t="str">
            <v>Vasenol Anti+Pareo 450X10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</row>
        <row r="640">
          <cell r="C640" t="str">
            <v>12985</v>
          </cell>
          <cell r="D640" t="str">
            <v>Vasenol PSeca PCarib 220X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</row>
        <row r="641">
          <cell r="C641" t="str">
            <v>12986</v>
          </cell>
          <cell r="D641" t="str">
            <v>Vasenol PSeca PCarib 450X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</row>
        <row r="642">
          <cell r="C642" t="str">
            <v>12987</v>
          </cell>
          <cell r="D642" t="str">
            <v>Vasenol Reaf. PCarib 220X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</row>
        <row r="643">
          <cell r="C643" t="str">
            <v>12988</v>
          </cell>
          <cell r="D643" t="str">
            <v>Vasenol Reaf. PCarib 450X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</row>
        <row r="644">
          <cell r="C644" t="str">
            <v>12989</v>
          </cell>
          <cell r="D644" t="str">
            <v>Vasenol Antic.PCarib 450X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</row>
        <row r="645">
          <cell r="C645" t="str">
            <v>12990</v>
          </cell>
          <cell r="D645" t="str">
            <v>Vasenol PSensPCaribe 450X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</row>
        <row r="646">
          <cell r="C646" t="str">
            <v>13096</v>
          </cell>
          <cell r="D646" t="str">
            <v>Vasenol PS 450+220ml 670X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</row>
        <row r="647">
          <cell r="C647" t="str">
            <v>13097</v>
          </cell>
          <cell r="D647" t="str">
            <v>Vasenol HR 450+220ml 670X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</row>
        <row r="648">
          <cell r="C648" t="str">
            <v>13107</v>
          </cell>
          <cell r="D648" t="str">
            <v>Vasenol Anti+PSeca   670X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</row>
        <row r="649">
          <cell r="C649" t="str">
            <v>13108</v>
          </cell>
          <cell r="D649" t="str">
            <v>Vasenol PSen+HRef 670X12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</row>
        <row r="650">
          <cell r="C650" t="str">
            <v>13115</v>
          </cell>
          <cell r="D650" t="str">
            <v>VAsenol PSeca 400X12</v>
          </cell>
          <cell r="E650">
            <v>3</v>
          </cell>
          <cell r="F650">
            <v>0</v>
          </cell>
          <cell r="G650">
            <v>3</v>
          </cell>
          <cell r="H650">
            <v>0</v>
          </cell>
          <cell r="I650">
            <v>0</v>
          </cell>
          <cell r="J650">
            <v>0</v>
          </cell>
          <cell r="K650">
            <v>436</v>
          </cell>
        </row>
        <row r="651">
          <cell r="C651" t="str">
            <v>13116</v>
          </cell>
          <cell r="D651" t="str">
            <v>Vasenol P. Seca 200X12</v>
          </cell>
          <cell r="E651">
            <v>584</v>
          </cell>
          <cell r="F651">
            <v>0</v>
          </cell>
          <cell r="G651">
            <v>584</v>
          </cell>
          <cell r="H651">
            <v>0</v>
          </cell>
          <cell r="I651">
            <v>0</v>
          </cell>
          <cell r="J651">
            <v>0</v>
          </cell>
          <cell r="K651">
            <v>524</v>
          </cell>
        </row>
        <row r="652">
          <cell r="C652" t="str">
            <v>13117</v>
          </cell>
          <cell r="D652" t="str">
            <v>Vasenol Hum.Reaf.Hid 400X</v>
          </cell>
          <cell r="E652">
            <v>170</v>
          </cell>
          <cell r="F652">
            <v>0</v>
          </cell>
          <cell r="G652">
            <v>170</v>
          </cell>
          <cell r="H652">
            <v>0</v>
          </cell>
          <cell r="I652">
            <v>0</v>
          </cell>
          <cell r="J652">
            <v>0</v>
          </cell>
          <cell r="K652">
            <v>436</v>
          </cell>
        </row>
        <row r="653">
          <cell r="C653" t="str">
            <v>13118</v>
          </cell>
          <cell r="D653" t="str">
            <v>Vasenol Hum.Reaf.Hid 200X</v>
          </cell>
          <cell r="E653">
            <v>200</v>
          </cell>
          <cell r="F653">
            <v>0</v>
          </cell>
          <cell r="G653">
            <v>200</v>
          </cell>
          <cell r="H653">
            <v>0</v>
          </cell>
          <cell r="I653">
            <v>0</v>
          </cell>
          <cell r="J653">
            <v>0</v>
          </cell>
          <cell r="K653">
            <v>524</v>
          </cell>
        </row>
        <row r="654">
          <cell r="C654" t="str">
            <v>13119</v>
          </cell>
          <cell r="D654" t="str">
            <v>Vasenol Camomila 400X12</v>
          </cell>
          <cell r="E654">
            <v>135</v>
          </cell>
          <cell r="F654">
            <v>0</v>
          </cell>
          <cell r="G654">
            <v>135</v>
          </cell>
          <cell r="H654">
            <v>0</v>
          </cell>
          <cell r="I654">
            <v>0</v>
          </cell>
          <cell r="J654">
            <v>0</v>
          </cell>
          <cell r="K654">
            <v>368</v>
          </cell>
        </row>
        <row r="655">
          <cell r="C655" t="str">
            <v>13120</v>
          </cell>
          <cell r="D655" t="str">
            <v>Vasenol Camomila 200X12</v>
          </cell>
          <cell r="E655">
            <v>1372</v>
          </cell>
          <cell r="F655">
            <v>0</v>
          </cell>
          <cell r="G655">
            <v>1216</v>
          </cell>
          <cell r="H655">
            <v>0</v>
          </cell>
          <cell r="I655">
            <v>0</v>
          </cell>
          <cell r="J655">
            <v>0</v>
          </cell>
          <cell r="K655">
            <v>524</v>
          </cell>
        </row>
        <row r="656">
          <cell r="C656" t="str">
            <v>13121</v>
          </cell>
          <cell r="D656" t="str">
            <v>Vasenol Camomila  100X72</v>
          </cell>
          <cell r="E656">
            <v>637</v>
          </cell>
          <cell r="F656">
            <v>0</v>
          </cell>
          <cell r="G656">
            <v>637</v>
          </cell>
          <cell r="H656">
            <v>0</v>
          </cell>
          <cell r="I656">
            <v>0</v>
          </cell>
          <cell r="J656">
            <v>0</v>
          </cell>
          <cell r="K656">
            <v>72</v>
          </cell>
        </row>
        <row r="657">
          <cell r="C657" t="str">
            <v>13122</v>
          </cell>
          <cell r="D657" t="str">
            <v>Vasenol Anti-celuliti 400</v>
          </cell>
          <cell r="E657">
            <v>411</v>
          </cell>
          <cell r="F657">
            <v>0</v>
          </cell>
          <cell r="G657">
            <v>246</v>
          </cell>
          <cell r="H657">
            <v>0</v>
          </cell>
          <cell r="I657">
            <v>0</v>
          </cell>
          <cell r="J657">
            <v>0</v>
          </cell>
          <cell r="K657">
            <v>332</v>
          </cell>
        </row>
        <row r="658">
          <cell r="C658" t="str">
            <v>12152</v>
          </cell>
          <cell r="D658" t="str">
            <v>VASE REAFIR 450+PANUE 10B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</row>
        <row r="659">
          <cell r="C659" t="str">
            <v>12156</v>
          </cell>
          <cell r="D659" t="str">
            <v>VASENOL SECA 450CC+ PANUE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</row>
        <row r="660">
          <cell r="C660" t="str">
            <v>12162</v>
          </cell>
          <cell r="D660" t="str">
            <v>VASE P.SEN. 450CC+PANU 10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</row>
        <row r="661">
          <cell r="C661" t="str">
            <v>13141</v>
          </cell>
          <cell r="D661" t="str">
            <v>Dove c.liq.Hidrat 400X12</v>
          </cell>
          <cell r="E661">
            <v>974</v>
          </cell>
          <cell r="F661">
            <v>0</v>
          </cell>
          <cell r="G661">
            <v>600</v>
          </cell>
          <cell r="H661">
            <v>0</v>
          </cell>
          <cell r="I661">
            <v>0</v>
          </cell>
          <cell r="J661">
            <v>0</v>
          </cell>
          <cell r="K661">
            <v>228</v>
          </cell>
        </row>
        <row r="662">
          <cell r="C662" t="str">
            <v>13142</v>
          </cell>
          <cell r="D662" t="str">
            <v>Dove C.Liq.Hidrad. 200X12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460</v>
          </cell>
        </row>
        <row r="663">
          <cell r="C663" t="str">
            <v>13143</v>
          </cell>
          <cell r="D663" t="str">
            <v>Dove C.Liq.Nutricare 400X</v>
          </cell>
          <cell r="E663">
            <v>190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236</v>
          </cell>
        </row>
        <row r="664">
          <cell r="C664" t="str">
            <v>13144</v>
          </cell>
          <cell r="D664" t="str">
            <v>Dove C.Liq.Nutricare 200X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472</v>
          </cell>
        </row>
        <row r="665">
          <cell r="C665" t="str">
            <v>13261</v>
          </cell>
          <cell r="D665" t="str">
            <v>Dove Cr.Corp.Reafirm 200X</v>
          </cell>
          <cell r="E665">
            <v>336</v>
          </cell>
          <cell r="F665">
            <v>0</v>
          </cell>
          <cell r="G665">
            <v>336</v>
          </cell>
          <cell r="H665">
            <v>0</v>
          </cell>
          <cell r="I665">
            <v>0</v>
          </cell>
          <cell r="J665">
            <v>0</v>
          </cell>
          <cell r="K665">
            <v>460</v>
          </cell>
        </row>
        <row r="666">
          <cell r="C666" t="str">
            <v>13262</v>
          </cell>
          <cell r="D666" t="str">
            <v>Dove Cr.Cor.Reafirma 400X</v>
          </cell>
          <cell r="E666">
            <v>238</v>
          </cell>
          <cell r="F666">
            <v>0</v>
          </cell>
          <cell r="G666">
            <v>238</v>
          </cell>
          <cell r="H666">
            <v>0</v>
          </cell>
          <cell r="I666">
            <v>0</v>
          </cell>
          <cell r="J666">
            <v>0</v>
          </cell>
          <cell r="K666">
            <v>228</v>
          </cell>
        </row>
        <row r="667">
          <cell r="C667" t="str">
            <v>11144</v>
          </cell>
          <cell r="D667" t="str">
            <v>ANGEL FACE CAR. 216C  11G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</row>
        <row r="668">
          <cell r="C668" t="str">
            <v>11145</v>
          </cell>
          <cell r="D668" t="str">
            <v>ANGEL FACE BRON.216C  11G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</row>
        <row r="669">
          <cell r="C669" t="str">
            <v>11147</v>
          </cell>
          <cell r="D669" t="str">
            <v>ANGEL FACE TRO. 216C  11G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</row>
        <row r="670">
          <cell r="C670" t="str">
            <v>11148</v>
          </cell>
          <cell r="D670" t="str">
            <v>ANGEL FACE CAN. 216C  11G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</row>
        <row r="671">
          <cell r="C671" t="str">
            <v>11719</v>
          </cell>
          <cell r="D671" t="str">
            <v>ANGEL FACE LIQ.CANELA 30G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</row>
        <row r="672">
          <cell r="C672" t="str">
            <v>11720</v>
          </cell>
          <cell r="D672" t="str">
            <v>ANGEL FACE LIQ.NATURAL 30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</row>
        <row r="673">
          <cell r="C673" t="str">
            <v>11724</v>
          </cell>
          <cell r="D673" t="str">
            <v>ANGEL FACE MOUSSE TOP 40G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</row>
        <row r="674">
          <cell r="C674" t="str">
            <v>11725</v>
          </cell>
          <cell r="D674" t="str">
            <v>ANGEL FACE MOUSSE CANEL 1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</row>
        <row r="675">
          <cell r="C675" t="str">
            <v>12342</v>
          </cell>
          <cell r="D675" t="str">
            <v>LAGA LIQ PINO 250CC 48BT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</row>
        <row r="676">
          <cell r="C676" t="str">
            <v>12352</v>
          </cell>
          <cell r="D676" t="str">
            <v>LAGA LIQ LIMON 250CC 48BT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</row>
        <row r="677">
          <cell r="C677" t="str">
            <v>12353</v>
          </cell>
          <cell r="D677" t="str">
            <v>LAGA LIQ. LAVANDA 250CC 4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</row>
        <row r="678">
          <cell r="C678" t="str">
            <v>12621</v>
          </cell>
          <cell r="D678" t="str">
            <v>LAG.LIQ LAVA 500CC 30BT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</row>
        <row r="679">
          <cell r="C679" t="str">
            <v>12622</v>
          </cell>
          <cell r="D679" t="str">
            <v>LAG.LIQ LAVA.1000CC 15BT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</row>
        <row r="680">
          <cell r="C680" t="str">
            <v>12623</v>
          </cell>
          <cell r="D680" t="str">
            <v>LAG.LIQ LAV 2000CC 8BT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</row>
        <row r="681">
          <cell r="C681" t="str">
            <v>12625</v>
          </cell>
          <cell r="D681" t="str">
            <v>LAG.LIQ.LIMON 1000CC 15BT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</row>
        <row r="682">
          <cell r="C682" t="str">
            <v>12626</v>
          </cell>
          <cell r="D682" t="str">
            <v>LAG.LIQ.LIMON 2000CC 8BT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</row>
        <row r="683">
          <cell r="C683" t="str">
            <v>12627</v>
          </cell>
          <cell r="D683" t="str">
            <v>LAG.LIQ PINO 500CCX30BT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</row>
        <row r="684">
          <cell r="C684" t="str">
            <v>12628</v>
          </cell>
          <cell r="D684" t="str">
            <v>LAG.LIQ.PINO.1000CCX15BT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</row>
        <row r="685">
          <cell r="C685" t="str">
            <v>12630</v>
          </cell>
          <cell r="D685" t="str">
            <v>LAG.LIQ MARINA 500CC 30BT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</row>
        <row r="686">
          <cell r="C686" t="str">
            <v>12631</v>
          </cell>
          <cell r="D686" t="str">
            <v>LAG.LIQ MARI.1000CC 15BT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</row>
        <row r="687">
          <cell r="C687" t="str">
            <v>12632</v>
          </cell>
          <cell r="D687" t="str">
            <v>LAG.LIQ MARI.2000CC 8BT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</row>
        <row r="688">
          <cell r="C688" t="str">
            <v>10169</v>
          </cell>
          <cell r="D688" t="str">
            <v>LAG. LIQ.LAVANDA 100CX24U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</row>
        <row r="689">
          <cell r="C689" t="str">
            <v>10241</v>
          </cell>
          <cell r="D689" t="str">
            <v>LAG.LIQ.PINO 100CX24U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</row>
        <row r="690">
          <cell r="C690" t="str">
            <v>10242</v>
          </cell>
          <cell r="D690" t="str">
            <v>LAG.LIQ.LIMàN 100CX24U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</row>
        <row r="691">
          <cell r="C691" t="str">
            <v>10301</v>
          </cell>
          <cell r="D691" t="str">
            <v>LAG.LIQ. MARINA 100CX24U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</row>
        <row r="692">
          <cell r="C692" t="str">
            <v>12721</v>
          </cell>
          <cell r="D692" t="str">
            <v>Lagarto Pino 100cm3  100X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</row>
        <row r="693">
          <cell r="C693" t="str">
            <v>12722</v>
          </cell>
          <cell r="D693" t="str">
            <v>Lagart Lavan 100cm3  100X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</row>
        <row r="694">
          <cell r="C694" t="str">
            <v>12723</v>
          </cell>
          <cell r="D694" t="str">
            <v>Lagarto Limon 100cm3 100X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</row>
        <row r="695">
          <cell r="C695" t="str">
            <v>12724</v>
          </cell>
          <cell r="D695" t="str">
            <v>Lagarto Marin 100cm3 100X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</row>
        <row r="696">
          <cell r="C696" t="str">
            <v>12624</v>
          </cell>
          <cell r="D696" t="str">
            <v>LAG.LIQ.LIMON 500CCX30B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</row>
        <row r="697">
          <cell r="C697" t="str">
            <v>12629</v>
          </cell>
          <cell r="D697" t="str">
            <v>LAG.LIQ.PINO.2000CCX8BT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</row>
        <row r="698">
          <cell r="C698" t="str">
            <v>11621</v>
          </cell>
          <cell r="D698" t="str">
            <v>VASELINE P.J.144UX49G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</row>
        <row r="699">
          <cell r="C699" t="str">
            <v>11623</v>
          </cell>
          <cell r="D699" t="str">
            <v>VASELINE P.J.72UX106G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</row>
        <row r="700">
          <cell r="C700" t="str">
            <v>11624</v>
          </cell>
          <cell r="D700" t="str">
            <v>VASELINE P.J.48UX212G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</row>
        <row r="701">
          <cell r="C701" t="str">
            <v>20280</v>
          </cell>
          <cell r="D701" t="str">
            <v>FAVORITA MANTECA 500G X 2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</row>
        <row r="702">
          <cell r="C702" t="str">
            <v>20090</v>
          </cell>
          <cell r="D702" t="str">
            <v>ESPECIAL T-C    1BL 15K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</row>
        <row r="703">
          <cell r="C703" t="str">
            <v>20091</v>
          </cell>
          <cell r="D703" t="str">
            <v>ESPECIAL T-K     1BL  15K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</row>
        <row r="704">
          <cell r="C704" t="str">
            <v>20092</v>
          </cell>
          <cell r="D704" t="str">
            <v>ESPECIAL T-L     1BL  15K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</row>
        <row r="705">
          <cell r="C705" t="str">
            <v>20149</v>
          </cell>
          <cell r="D705" t="str">
            <v>ESPECIAL T-C CAR.1TN  55K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</row>
        <row r="706">
          <cell r="C706" t="str">
            <v>20150</v>
          </cell>
          <cell r="D706" t="str">
            <v>ESPECIAL T-B CAR.1TN  55K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</row>
        <row r="707">
          <cell r="C707" t="str">
            <v>20209</v>
          </cell>
          <cell r="D707" t="str">
            <v>ESPECIAL B BL 15KG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</row>
        <row r="708">
          <cell r="C708" t="str">
            <v>20172</v>
          </cell>
          <cell r="D708" t="str">
            <v>ESPECIAL -H- CAR.1TN  55K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</row>
        <row r="709">
          <cell r="C709" t="str">
            <v>26028</v>
          </cell>
          <cell r="D709" t="str">
            <v>ESPECIAL B-U BL.15KG(SURI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</row>
        <row r="710">
          <cell r="C710" t="str">
            <v>20169</v>
          </cell>
          <cell r="D710" t="str">
            <v>MANTEPAN COS.CAR.1TN  55K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</row>
        <row r="711">
          <cell r="C711" t="str">
            <v>20171</v>
          </cell>
          <cell r="D711" t="str">
            <v>MANTEPAN SIE.CAR.1TN  55K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</row>
        <row r="712">
          <cell r="C712" t="str">
            <v>20113</v>
          </cell>
          <cell r="D712" t="str">
            <v>MANTEPAN -S-     1BL  15K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</row>
        <row r="713">
          <cell r="C713" t="str">
            <v>20116</v>
          </cell>
          <cell r="D713" t="str">
            <v>MANTEPAN -C-     1BL  15K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</row>
        <row r="714">
          <cell r="C714" t="str">
            <v>20219</v>
          </cell>
          <cell r="D714" t="str">
            <v>Bonella Vital 12X1000</v>
          </cell>
          <cell r="E714">
            <v>2952</v>
          </cell>
          <cell r="F714">
            <v>0</v>
          </cell>
          <cell r="G714">
            <v>2952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</row>
        <row r="715">
          <cell r="C715" t="str">
            <v>20247</v>
          </cell>
          <cell r="D715" t="str">
            <v>BONELLA balde 2K x 6 nuev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</row>
        <row r="716">
          <cell r="C716" t="str">
            <v>20267</v>
          </cell>
          <cell r="D716" t="str">
            <v>BONELLA 1K.PP X 12T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</row>
        <row r="717">
          <cell r="C717" t="str">
            <v>20269</v>
          </cell>
          <cell r="D717" t="str">
            <v>BONELLA 250G.PP X 36T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</row>
        <row r="718">
          <cell r="C718" t="str">
            <v>20274</v>
          </cell>
          <cell r="D718" t="str">
            <v>Bonella Vital 24X500</v>
          </cell>
          <cell r="E718">
            <v>10776</v>
          </cell>
          <cell r="F718">
            <v>0</v>
          </cell>
          <cell r="G718">
            <v>10776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</row>
        <row r="719">
          <cell r="C719" t="str">
            <v>20275</v>
          </cell>
          <cell r="D719" t="str">
            <v>Bonella Vital 36X250</v>
          </cell>
          <cell r="E719">
            <v>3490</v>
          </cell>
          <cell r="F719">
            <v>0</v>
          </cell>
          <cell r="G719">
            <v>3490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</row>
        <row r="720">
          <cell r="C720" t="str">
            <v>20276</v>
          </cell>
          <cell r="D720" t="str">
            <v>Bonella Vital Sac.6D 20X5</v>
          </cell>
          <cell r="E720">
            <v>1895</v>
          </cell>
          <cell r="F720">
            <v>0</v>
          </cell>
          <cell r="G720">
            <v>1895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</row>
        <row r="721">
          <cell r="C721" t="str">
            <v>20279</v>
          </cell>
          <cell r="D721" t="str">
            <v>BONELLA 200G X 50FU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</row>
        <row r="722">
          <cell r="C722" t="str">
            <v>20282</v>
          </cell>
          <cell r="D722" t="str">
            <v>BONELLA FUNDA 200G X 50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</row>
        <row r="723">
          <cell r="C723" t="str">
            <v>20283</v>
          </cell>
          <cell r="D723" t="str">
            <v>BONELLA NUEV.SACH.50GX6DI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</row>
        <row r="724">
          <cell r="C724" t="str">
            <v>29004</v>
          </cell>
          <cell r="D724" t="str">
            <v>BONELLA 1K.PP X 12T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</row>
        <row r="725">
          <cell r="C725" t="str">
            <v>29005</v>
          </cell>
          <cell r="D725" t="str">
            <v>BONELLA 500G.PP X 24T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</row>
        <row r="726">
          <cell r="C726" t="str">
            <v>29006</v>
          </cell>
          <cell r="D726" t="str">
            <v>BONELLA 250G.PP X 36T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</row>
        <row r="727">
          <cell r="C727" t="str">
            <v>29007</v>
          </cell>
          <cell r="D727" t="str">
            <v>BONELLA NUEV.SACH.50GX6DI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</row>
        <row r="728">
          <cell r="C728" t="str">
            <v>20268</v>
          </cell>
          <cell r="D728" t="str">
            <v>BONELLA 500G.PP X 24T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</row>
        <row r="729">
          <cell r="C729" t="str">
            <v>20045</v>
          </cell>
          <cell r="D729" t="str">
            <v>Bonella  1klX12u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</row>
        <row r="730">
          <cell r="C730" t="str">
            <v>20046</v>
          </cell>
          <cell r="D730" t="str">
            <v>Bonella  500gX24U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</row>
        <row r="731">
          <cell r="C731" t="str">
            <v>20047</v>
          </cell>
          <cell r="D731" t="str">
            <v>Bonella  250gX36U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</row>
        <row r="732">
          <cell r="C732" t="str">
            <v>20048</v>
          </cell>
          <cell r="D732" t="str">
            <v>Bonella Sachet 20SX6D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</row>
        <row r="733">
          <cell r="C733" t="str">
            <v>29001</v>
          </cell>
          <cell r="D733" t="str">
            <v>DORINA 1K.PP X 12T</v>
          </cell>
          <cell r="E733">
            <v>135</v>
          </cell>
          <cell r="F733">
            <v>0</v>
          </cell>
          <cell r="G733">
            <v>135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</row>
        <row r="734">
          <cell r="C734" t="str">
            <v>29002</v>
          </cell>
          <cell r="D734" t="str">
            <v>DORINA 500G.PP X 24T</v>
          </cell>
          <cell r="E734">
            <v>113</v>
          </cell>
          <cell r="F734">
            <v>0</v>
          </cell>
          <cell r="G734">
            <v>113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</row>
        <row r="735">
          <cell r="C735" t="str">
            <v>29003</v>
          </cell>
          <cell r="D735" t="str">
            <v>DORINA 250G.PP X 36T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</row>
        <row r="736">
          <cell r="C736" t="str">
            <v>20241</v>
          </cell>
          <cell r="D736" t="str">
            <v>MARG.DORINA 2 BOL 60SX50G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</row>
        <row r="737">
          <cell r="C737" t="str">
            <v>20271</v>
          </cell>
          <cell r="D737" t="str">
            <v>DORINA 1K.PP X12T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</row>
        <row r="738">
          <cell r="C738" t="str">
            <v>20272</v>
          </cell>
          <cell r="D738" t="str">
            <v>DORINA 500G.PP X24T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</row>
        <row r="739">
          <cell r="C739" t="str">
            <v>20273</v>
          </cell>
          <cell r="D739" t="str">
            <v>DORINA 250G.PP X36T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</row>
        <row r="740">
          <cell r="C740" t="str">
            <v>20049</v>
          </cell>
          <cell r="D740" t="str">
            <v>Dorina  1klX12U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</row>
        <row r="741">
          <cell r="C741" t="str">
            <v>20050</v>
          </cell>
          <cell r="D741" t="str">
            <v>Dorina  500gX24U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</row>
        <row r="742">
          <cell r="C742" t="str">
            <v>20051</v>
          </cell>
          <cell r="D742" t="str">
            <v>Dorina  250gX36U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</row>
        <row r="743">
          <cell r="C743" t="str">
            <v>20105</v>
          </cell>
          <cell r="D743" t="str">
            <v>Dorina 20 SX6DX50G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</row>
        <row r="744">
          <cell r="C744" t="str">
            <v>20088</v>
          </cell>
          <cell r="D744" t="str">
            <v>FLORA TARRINAS   12T 400G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</row>
        <row r="745">
          <cell r="C745" t="str">
            <v>20089</v>
          </cell>
          <cell r="D745" t="str">
            <v>FLORA TARRINAS   24T 200G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</row>
        <row r="746">
          <cell r="C746" t="str">
            <v>20170</v>
          </cell>
          <cell r="D746" t="str">
            <v>CREMAPAN CARTON  1TN  55K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</row>
        <row r="747">
          <cell r="C747" t="str">
            <v>20189</v>
          </cell>
          <cell r="D747" t="str">
            <v>GRASAPAN  CARTON 55 KG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</row>
        <row r="748">
          <cell r="C748" t="str">
            <v>20106</v>
          </cell>
          <cell r="D748" t="str">
            <v>PASTELPAN -C-    1BL  20K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</row>
        <row r="749">
          <cell r="C749" t="str">
            <v>20107</v>
          </cell>
          <cell r="D749" t="str">
            <v>PASTELPAN -S-    1BL  20K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</row>
        <row r="750">
          <cell r="C750" t="str">
            <v>20108</v>
          </cell>
          <cell r="D750" t="str">
            <v>GRASAPAN         1BL  15K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</row>
        <row r="751">
          <cell r="C751" t="str">
            <v>20112</v>
          </cell>
          <cell r="D751" t="str">
            <v>CREMAPAN         1BL  15K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</row>
        <row r="752">
          <cell r="C752" t="str">
            <v>20085</v>
          </cell>
          <cell r="D752" t="str">
            <v>MARVA BLOQUE 1BL  15K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</row>
        <row r="753">
          <cell r="C753" t="str">
            <v>29008</v>
          </cell>
          <cell r="D753" t="str">
            <v>MARVA CART.1TN 55K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</row>
        <row r="754">
          <cell r="C754" t="str">
            <v>29009</v>
          </cell>
          <cell r="D754" t="str">
            <v>MARVA BLOQUE 1BL  15K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</row>
        <row r="755">
          <cell r="C755" t="str">
            <v>20151</v>
          </cell>
          <cell r="D755" t="str">
            <v>MARVA CART.1TN 55K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</row>
        <row r="756">
          <cell r="C756" t="str">
            <v>29010</v>
          </cell>
          <cell r="D756" t="str">
            <v>HOJALDRINA COSTA 1BL  20K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</row>
        <row r="757">
          <cell r="C757" t="str">
            <v>29011</v>
          </cell>
          <cell r="D757" t="str">
            <v>HOJALDRINA SIERRA 1B  20K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</row>
        <row r="758">
          <cell r="C758" t="str">
            <v>20071</v>
          </cell>
          <cell r="D758" t="str">
            <v>HOJALDRINA COSTA 1BL  20K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</row>
        <row r="759">
          <cell r="C759" t="str">
            <v>20072</v>
          </cell>
          <cell r="D759" t="str">
            <v>HOJALDRINA SIERRA 1B  20K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</row>
        <row r="760">
          <cell r="C760" t="str">
            <v>20250</v>
          </cell>
          <cell r="D760" t="str">
            <v>FAVORITA C.PET 15B  1LT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</row>
        <row r="761">
          <cell r="C761" t="str">
            <v>20258</v>
          </cell>
          <cell r="D761" t="str">
            <v>FAVORITA LIGH.PET.8B   2L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</row>
        <row r="762">
          <cell r="C762" t="str">
            <v>20259</v>
          </cell>
          <cell r="D762" t="str">
            <v>FAVORITA LIGH-PET 15B 1LT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</row>
        <row r="763">
          <cell r="C763" t="str">
            <v>20260</v>
          </cell>
          <cell r="D763" t="str">
            <v>FAV.ACHIO.PET.30BX1/2LT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</row>
        <row r="764">
          <cell r="C764" t="str">
            <v>20277</v>
          </cell>
          <cell r="D764" t="str">
            <v>FAVORITA S.PET 30B 1/2L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</row>
        <row r="765">
          <cell r="C765" t="str">
            <v>29012</v>
          </cell>
          <cell r="D765" t="str">
            <v>FAVORITA C.PET 8B X 2LT</v>
          </cell>
          <cell r="E765">
            <v>5776</v>
          </cell>
          <cell r="F765">
            <v>0</v>
          </cell>
          <cell r="G765">
            <v>5776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</row>
        <row r="766">
          <cell r="C766" t="str">
            <v>29013</v>
          </cell>
          <cell r="D766" t="str">
            <v>FAVORITA C.PET 15B X 1LT</v>
          </cell>
          <cell r="E766">
            <v>10594</v>
          </cell>
          <cell r="F766">
            <v>0</v>
          </cell>
          <cell r="G766">
            <v>10594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</row>
        <row r="767">
          <cell r="C767" t="str">
            <v>29014</v>
          </cell>
          <cell r="D767" t="str">
            <v>FAVORITA C.PET 30B X 1/2L</v>
          </cell>
          <cell r="E767">
            <v>891</v>
          </cell>
          <cell r="F767">
            <v>0</v>
          </cell>
          <cell r="G767">
            <v>891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</row>
        <row r="768">
          <cell r="C768" t="str">
            <v>29015</v>
          </cell>
          <cell r="D768" t="str">
            <v>ACE.FAV.NUEV.CO 24SACX250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</row>
        <row r="769">
          <cell r="C769" t="str">
            <v>29016</v>
          </cell>
          <cell r="D769" t="str">
            <v>ACE.FAV.NUEV.CO 24SACX100</v>
          </cell>
          <cell r="E769">
            <v>13</v>
          </cell>
          <cell r="F769">
            <v>0</v>
          </cell>
          <cell r="G769">
            <v>13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</row>
        <row r="770">
          <cell r="C770" t="str">
            <v>29017</v>
          </cell>
          <cell r="D770" t="str">
            <v>FAVORITA S.PET 8B X 2LT</v>
          </cell>
          <cell r="E770">
            <v>8261</v>
          </cell>
          <cell r="F770">
            <v>0</v>
          </cell>
          <cell r="G770">
            <v>8261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</row>
        <row r="771">
          <cell r="C771" t="str">
            <v>29018</v>
          </cell>
          <cell r="D771" t="str">
            <v>FAVORITA S.PET 15B X 1LT</v>
          </cell>
          <cell r="E771">
            <v>25078</v>
          </cell>
          <cell r="F771">
            <v>0</v>
          </cell>
          <cell r="G771">
            <v>25078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</row>
        <row r="772">
          <cell r="C772" t="str">
            <v>29019</v>
          </cell>
          <cell r="D772" t="str">
            <v>FAVORITA S.PET 30B X 1/2L</v>
          </cell>
          <cell r="E772">
            <v>5275</v>
          </cell>
          <cell r="F772">
            <v>0</v>
          </cell>
          <cell r="G772">
            <v>5275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</row>
        <row r="773">
          <cell r="C773" t="str">
            <v>29020</v>
          </cell>
          <cell r="D773" t="str">
            <v>ACE.FAV.NUEV.SI 24SACX250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</row>
        <row r="774">
          <cell r="C774" t="str">
            <v>29021</v>
          </cell>
          <cell r="D774" t="str">
            <v>ACE.FAV.NUEV.SI 24SACX100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</row>
        <row r="775">
          <cell r="C775" t="str">
            <v>29022</v>
          </cell>
          <cell r="D775" t="str">
            <v>FAV.ACHIO.PET.30B X 1/2LT</v>
          </cell>
          <cell r="E775">
            <v>8066</v>
          </cell>
          <cell r="F775">
            <v>0</v>
          </cell>
          <cell r="G775">
            <v>8066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</row>
        <row r="776">
          <cell r="C776" t="str">
            <v>29023</v>
          </cell>
          <cell r="D776" t="str">
            <v>FAVORITA LIGH.PET.8B X 2L</v>
          </cell>
          <cell r="E776">
            <v>7235</v>
          </cell>
          <cell r="F776">
            <v>0</v>
          </cell>
          <cell r="G776">
            <v>7235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</row>
        <row r="777">
          <cell r="C777" t="str">
            <v>29024</v>
          </cell>
          <cell r="D777" t="str">
            <v>FAVORITA LIGH-PET 15B X 1</v>
          </cell>
          <cell r="E777">
            <v>8065</v>
          </cell>
          <cell r="F777">
            <v>0</v>
          </cell>
          <cell r="G777">
            <v>8064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</row>
        <row r="778">
          <cell r="C778" t="str">
            <v>29035</v>
          </cell>
          <cell r="D778" t="str">
            <v>FAVORITA SACHET PMA 24UX1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</row>
        <row r="779">
          <cell r="C779" t="str">
            <v>29036</v>
          </cell>
          <cell r="D779" t="str">
            <v>FAVORITA "PMA" 30B X 1/2L</v>
          </cell>
          <cell r="E779">
            <v>2285</v>
          </cell>
          <cell r="F779">
            <v>0</v>
          </cell>
          <cell r="G779">
            <v>2285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</row>
        <row r="780">
          <cell r="C780" t="str">
            <v>20191</v>
          </cell>
          <cell r="D780" t="str">
            <v>La Fav. Sachet "PMA" 100m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</row>
        <row r="781">
          <cell r="C781" t="str">
            <v>20213</v>
          </cell>
          <cell r="D781" t="str">
            <v>Favorita "PMA" 1/2LX30b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</row>
        <row r="782">
          <cell r="C782" t="str">
            <v>20251</v>
          </cell>
          <cell r="D782" t="str">
            <v>FAVORITA S.PET 15B  1LT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</row>
        <row r="783">
          <cell r="C783" t="str">
            <v>20252</v>
          </cell>
          <cell r="D783" t="str">
            <v>FAVORITA C.PET 8B  2L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</row>
        <row r="784">
          <cell r="C784" t="str">
            <v>20253</v>
          </cell>
          <cell r="D784" t="str">
            <v>FAVORITA S.PET 8B  2L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</row>
        <row r="785">
          <cell r="C785" t="str">
            <v>20254</v>
          </cell>
          <cell r="D785" t="str">
            <v>ACE.FAV.NUEV.CO 24SACX250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</row>
        <row r="786">
          <cell r="C786" t="str">
            <v>20255</v>
          </cell>
          <cell r="D786" t="str">
            <v>ACE.FAV.NUEV.SI 24SACX250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</row>
        <row r="787">
          <cell r="C787" t="str">
            <v>20256</v>
          </cell>
          <cell r="D787" t="str">
            <v>ACE.FAV.NUEV.SI 24SACX100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</row>
        <row r="788">
          <cell r="C788" t="str">
            <v>20257</v>
          </cell>
          <cell r="D788" t="str">
            <v>ACE.FAV.NUEV.CO 24SACX100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</row>
        <row r="789">
          <cell r="C789" t="str">
            <v>20261</v>
          </cell>
          <cell r="D789" t="str">
            <v>FAV.MAIZ  15B  1LT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</row>
        <row r="790">
          <cell r="C790" t="str">
            <v>20262</v>
          </cell>
          <cell r="D790" t="str">
            <v>FAV.MAIZ  8 BOT. 2LT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</row>
        <row r="791">
          <cell r="C791" t="str">
            <v>20263</v>
          </cell>
          <cell r="D791" t="str">
            <v>FAV.GIRASOL 15B X 1LT.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</row>
        <row r="792">
          <cell r="C792" t="str">
            <v>20278</v>
          </cell>
          <cell r="D792" t="str">
            <v>FAVORITA C.PET 30B 1/2L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</row>
        <row r="793">
          <cell r="C793" t="str">
            <v>20265</v>
          </cell>
          <cell r="D793" t="str">
            <v>CRIOLLO SIE.PET.15B.X1LT.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</row>
        <row r="794">
          <cell r="C794" t="str">
            <v>20266</v>
          </cell>
          <cell r="D794" t="str">
            <v>CRIOLLO COS.PET.15B.X1LT.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</row>
        <row r="795">
          <cell r="C795" t="str">
            <v>29025</v>
          </cell>
          <cell r="D795" t="str">
            <v>CRIOLLO COS.PET.15B.X 1LT</v>
          </cell>
          <cell r="E795">
            <v>17247</v>
          </cell>
          <cell r="F795">
            <v>0</v>
          </cell>
          <cell r="G795">
            <v>17247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</row>
        <row r="796">
          <cell r="C796" t="str">
            <v>29026</v>
          </cell>
          <cell r="D796" t="str">
            <v>CRIOLLO SIE.PET.15B.X 1LT</v>
          </cell>
          <cell r="E796">
            <v>9263</v>
          </cell>
          <cell r="F796">
            <v>0</v>
          </cell>
          <cell r="G796">
            <v>9263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</row>
        <row r="797">
          <cell r="C797" t="str">
            <v>20264</v>
          </cell>
          <cell r="D797" t="str">
            <v>FAV.GIRASOL 8B  2LT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</row>
        <row r="798">
          <cell r="C798" t="str">
            <v>20179</v>
          </cell>
          <cell r="D798" t="str">
            <v>INDUSTRIAL       FDA  20L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</row>
        <row r="799">
          <cell r="C799" t="str">
            <v>20237</v>
          </cell>
          <cell r="D799" t="str">
            <v>ACEITE INDUSTRIAL BULK 10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</row>
        <row r="800">
          <cell r="C800" t="str">
            <v>20208</v>
          </cell>
          <cell r="D800" t="str">
            <v>ACEITE DE SOYA 20LT(FUNDA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</row>
        <row r="801">
          <cell r="C801" t="str">
            <v>20227</v>
          </cell>
          <cell r="D801" t="str">
            <v>SOYA 1000LTS FUNDA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</row>
        <row r="802">
          <cell r="C802" t="str">
            <v>24171</v>
          </cell>
          <cell r="D802" t="str">
            <v>SOYA GRANEL      GRA  1KL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</row>
        <row r="803">
          <cell r="C803" t="str">
            <v>20285</v>
          </cell>
          <cell r="D803" t="str">
            <v>HELLMANN'S KETCHUP  24X20</v>
          </cell>
          <cell r="E803">
            <v>184</v>
          </cell>
          <cell r="F803">
            <v>0</v>
          </cell>
          <cell r="G803">
            <v>184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</row>
        <row r="804">
          <cell r="C804" t="str">
            <v>20286</v>
          </cell>
          <cell r="D804" t="str">
            <v>HELLMANN'S KETCHUP  24X40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</row>
        <row r="805">
          <cell r="C805" t="str">
            <v>20287</v>
          </cell>
          <cell r="D805" t="str">
            <v>HELL.KETCHUP SAC.12D 24x5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</row>
        <row r="806">
          <cell r="C806" t="str">
            <v>20295</v>
          </cell>
          <cell r="D806" t="str">
            <v>H. KETCHUP  MUESTRA  600X</v>
          </cell>
          <cell r="E806">
            <v>252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</row>
        <row r="807">
          <cell r="C807" t="str">
            <v>20306</v>
          </cell>
          <cell r="D807" t="str">
            <v>HELL.KETCHUP DOYPACK 24X4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</row>
        <row r="808">
          <cell r="C808" t="str">
            <v>20307</v>
          </cell>
          <cell r="D808" t="str">
            <v>HELL.KETCHUP DOYPACK 24X2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</row>
        <row r="809">
          <cell r="C809" t="str">
            <v>20314</v>
          </cell>
          <cell r="D809" t="str">
            <v>HELL.KETCHUP SAC. 6D 24X5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</row>
        <row r="810">
          <cell r="C810" t="str">
            <v>20284</v>
          </cell>
          <cell r="D810" t="str">
            <v>HELL.MAYOMANIA SAC.12D 24</v>
          </cell>
          <cell r="E810">
            <v>1780</v>
          </cell>
          <cell r="F810">
            <v>0</v>
          </cell>
          <cell r="G810">
            <v>1780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</row>
        <row r="811">
          <cell r="C811" t="str">
            <v>20296</v>
          </cell>
          <cell r="D811" t="str">
            <v>H. MAYOMANIA-MUESTRA 600X</v>
          </cell>
          <cell r="E811">
            <v>222</v>
          </cell>
          <cell r="F811">
            <v>0</v>
          </cell>
          <cell r="G811">
            <v>222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</row>
        <row r="812">
          <cell r="C812" t="str">
            <v>20298</v>
          </cell>
          <cell r="D812" t="str">
            <v>HELLMANNS MAYOMANIA 12X40</v>
          </cell>
          <cell r="E812">
            <v>427</v>
          </cell>
          <cell r="F812">
            <v>0</v>
          </cell>
          <cell r="G812">
            <v>427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</row>
        <row r="813">
          <cell r="C813" t="str">
            <v>20299</v>
          </cell>
          <cell r="D813" t="str">
            <v>HELLMANNS MAYOMANIA 24X20</v>
          </cell>
          <cell r="E813">
            <v>23561</v>
          </cell>
          <cell r="F813">
            <v>0</v>
          </cell>
          <cell r="G813">
            <v>23561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</row>
        <row r="814">
          <cell r="C814" t="str">
            <v>20315</v>
          </cell>
          <cell r="D814" t="str">
            <v>HELL.MAYOMANIA SAC.6D 24X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</row>
        <row r="815">
          <cell r="C815" t="str">
            <v>20288</v>
          </cell>
          <cell r="D815" t="str">
            <v>CALDO-GALLINA KNORR  48X8</v>
          </cell>
          <cell r="E815">
            <v>7482</v>
          </cell>
          <cell r="F815">
            <v>0</v>
          </cell>
          <cell r="G815">
            <v>7482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</row>
        <row r="816">
          <cell r="C816" t="str">
            <v>20289</v>
          </cell>
          <cell r="D816" t="str">
            <v>CALDO-GALLINA KNORR 24X50</v>
          </cell>
          <cell r="E816">
            <v>8630</v>
          </cell>
          <cell r="F816">
            <v>0</v>
          </cell>
          <cell r="G816">
            <v>8630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</row>
        <row r="817">
          <cell r="C817" t="str">
            <v>20316</v>
          </cell>
          <cell r="D817" t="str">
            <v>Caldo Knorr Muestra  440X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</row>
        <row r="818">
          <cell r="C818" t="str">
            <v>20320</v>
          </cell>
          <cell r="D818" t="str">
            <v>CUBOS KNORR-MUESTRA 440X2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</row>
        <row r="819">
          <cell r="C819" t="str">
            <v>20290</v>
          </cell>
          <cell r="D819" t="str">
            <v>S.POLLO-FIDEOS KNORR 6X72</v>
          </cell>
          <cell r="E819">
            <v>4807</v>
          </cell>
          <cell r="F819">
            <v>0</v>
          </cell>
          <cell r="G819">
            <v>4807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</row>
        <row r="820">
          <cell r="C820" t="str">
            <v>20291</v>
          </cell>
          <cell r="D820" t="str">
            <v>CREMA DE POLLO KNORR 6X90</v>
          </cell>
          <cell r="E820">
            <v>116</v>
          </cell>
          <cell r="F820">
            <v>0</v>
          </cell>
          <cell r="G820">
            <v>116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</row>
        <row r="821">
          <cell r="C821" t="str">
            <v>20292</v>
          </cell>
          <cell r="D821" t="str">
            <v>CREMA-VERDURAS KNORR 6X90</v>
          </cell>
          <cell r="E821">
            <v>4</v>
          </cell>
          <cell r="F821">
            <v>0</v>
          </cell>
          <cell r="G821">
            <v>4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</row>
        <row r="822">
          <cell r="C822" t="str">
            <v>20293</v>
          </cell>
          <cell r="D822" t="str">
            <v>CREMA-CEBOLLA  KNORR 6X84</v>
          </cell>
          <cell r="E822">
            <v>744</v>
          </cell>
          <cell r="F822">
            <v>0</v>
          </cell>
          <cell r="G822">
            <v>744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</row>
        <row r="823">
          <cell r="C823" t="str">
            <v>20294</v>
          </cell>
          <cell r="D823" t="str">
            <v>CREMA-CHAMPI¥ONES KN 6X84</v>
          </cell>
          <cell r="E823">
            <v>267</v>
          </cell>
          <cell r="F823">
            <v>0</v>
          </cell>
          <cell r="G823">
            <v>267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</row>
        <row r="824">
          <cell r="C824" t="str">
            <v>20300</v>
          </cell>
          <cell r="D824" t="str">
            <v>S.POLLO-FIDEOS KNORR 1X72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</row>
        <row r="825">
          <cell r="C825" t="str">
            <v>20301</v>
          </cell>
          <cell r="D825" t="str">
            <v>CREMA DE POLLO KNORR 1X90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</row>
        <row r="826">
          <cell r="C826" t="str">
            <v>20302</v>
          </cell>
          <cell r="D826" t="str">
            <v>CREMA VERDURAS KNORR 1X90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</row>
        <row r="827">
          <cell r="C827" t="str">
            <v>20304</v>
          </cell>
          <cell r="D827" t="str">
            <v>CREMA-CEBOLLA KNORR 1X840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</row>
        <row r="828">
          <cell r="C828" t="str">
            <v>20305</v>
          </cell>
          <cell r="D828" t="str">
            <v>CR-CHAMPI¥ONES KNORR 1X84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</row>
        <row r="829">
          <cell r="C829" t="str">
            <v>20308</v>
          </cell>
          <cell r="D829" t="str">
            <v>CR-CHAMPI¥ONES KN.4D 12X7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</row>
        <row r="830">
          <cell r="C830" t="str">
            <v>20309</v>
          </cell>
          <cell r="D830" t="str">
            <v>CR-CEBOLLA KNORR  4D 12X7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</row>
        <row r="831">
          <cell r="C831" t="str">
            <v>20310</v>
          </cell>
          <cell r="D831" t="str">
            <v>CR-VERDURAS KNORR 4D 12X7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</row>
        <row r="832">
          <cell r="C832" t="str">
            <v>20312</v>
          </cell>
          <cell r="D832" t="str">
            <v>CREMA POLLO KNORR 4D 12X7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</row>
        <row r="833">
          <cell r="C833" t="str">
            <v>20313</v>
          </cell>
          <cell r="D833" t="str">
            <v>S-POLLO-FIDEOS KN.4D 12X6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</row>
      </sheetData>
      <sheetData sheetId="5" refreshError="1">
        <row r="2">
          <cell r="A2" t="str">
            <v>20017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</row>
        <row r="3">
          <cell r="A3" t="str">
            <v>20025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20026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20045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20046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20047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20048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20049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20050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20051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20054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20057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20071</v>
          </cell>
          <cell r="B14">
            <v>1295</v>
          </cell>
          <cell r="C14">
            <v>819</v>
          </cell>
          <cell r="D14">
            <v>1238</v>
          </cell>
          <cell r="E14">
            <v>1624</v>
          </cell>
          <cell r="F14">
            <v>1130</v>
          </cell>
          <cell r="G14">
            <v>1941</v>
          </cell>
          <cell r="H14">
            <v>2329</v>
          </cell>
          <cell r="I14">
            <v>1480</v>
          </cell>
          <cell r="J14">
            <v>1465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20072</v>
          </cell>
          <cell r="B15">
            <v>1053</v>
          </cell>
          <cell r="C15">
            <v>846</v>
          </cell>
          <cell r="D15">
            <v>1019</v>
          </cell>
          <cell r="E15">
            <v>1338</v>
          </cell>
          <cell r="F15">
            <v>1043</v>
          </cell>
          <cell r="G15">
            <v>1233</v>
          </cell>
          <cell r="H15">
            <v>1169</v>
          </cell>
          <cell r="I15">
            <v>1145</v>
          </cell>
          <cell r="J15">
            <v>1150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20080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20085</v>
          </cell>
          <cell r="B17">
            <v>4168</v>
          </cell>
          <cell r="C17">
            <v>2388</v>
          </cell>
          <cell r="D17">
            <v>3086</v>
          </cell>
          <cell r="E17">
            <v>3612</v>
          </cell>
          <cell r="F17">
            <v>3001</v>
          </cell>
          <cell r="G17">
            <v>3428</v>
          </cell>
          <cell r="H17">
            <v>3658</v>
          </cell>
          <cell r="I17">
            <v>3805</v>
          </cell>
          <cell r="J17">
            <v>4202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20086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20088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-1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20089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-1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20090</v>
          </cell>
          <cell r="B21">
            <v>10794</v>
          </cell>
          <cell r="C21">
            <v>8372</v>
          </cell>
          <cell r="D21">
            <v>9556</v>
          </cell>
          <cell r="E21">
            <v>9429</v>
          </cell>
          <cell r="F21">
            <v>10562</v>
          </cell>
          <cell r="G21">
            <v>11364</v>
          </cell>
          <cell r="H21">
            <v>9061</v>
          </cell>
          <cell r="I21">
            <v>3701</v>
          </cell>
          <cell r="J21">
            <v>10791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20091</v>
          </cell>
          <cell r="B22">
            <v>599</v>
          </cell>
          <cell r="C22">
            <v>0</v>
          </cell>
          <cell r="D22">
            <v>0</v>
          </cell>
          <cell r="E22">
            <v>114</v>
          </cell>
          <cell r="F22">
            <v>25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20092</v>
          </cell>
          <cell r="B23">
            <v>1060</v>
          </cell>
          <cell r="C23">
            <v>558</v>
          </cell>
          <cell r="D23">
            <v>0</v>
          </cell>
          <cell r="E23">
            <v>1129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20101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20102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20106</v>
          </cell>
          <cell r="B26">
            <v>748</v>
          </cell>
          <cell r="C26">
            <v>344</v>
          </cell>
          <cell r="D26">
            <v>738</v>
          </cell>
          <cell r="E26">
            <v>661</v>
          </cell>
          <cell r="F26">
            <v>646</v>
          </cell>
          <cell r="G26">
            <v>835</v>
          </cell>
          <cell r="H26">
            <v>674</v>
          </cell>
          <cell r="I26">
            <v>527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20107</v>
          </cell>
          <cell r="B27">
            <v>577</v>
          </cell>
          <cell r="C27">
            <v>395</v>
          </cell>
          <cell r="D27">
            <v>454</v>
          </cell>
          <cell r="E27">
            <v>398</v>
          </cell>
          <cell r="F27">
            <v>346</v>
          </cell>
          <cell r="G27">
            <v>390</v>
          </cell>
          <cell r="H27">
            <v>420</v>
          </cell>
          <cell r="I27">
            <v>350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20108</v>
          </cell>
          <cell r="B28">
            <v>903</v>
          </cell>
          <cell r="C28">
            <v>1211</v>
          </cell>
          <cell r="D28">
            <v>1597</v>
          </cell>
          <cell r="E28">
            <v>1226</v>
          </cell>
          <cell r="F28">
            <v>1108</v>
          </cell>
          <cell r="G28">
            <v>1166</v>
          </cell>
          <cell r="H28">
            <v>1281</v>
          </cell>
          <cell r="I28">
            <v>412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20112</v>
          </cell>
          <cell r="B29">
            <v>1828</v>
          </cell>
          <cell r="C29">
            <v>1434</v>
          </cell>
          <cell r="D29">
            <v>2119</v>
          </cell>
          <cell r="E29">
            <v>2287</v>
          </cell>
          <cell r="F29">
            <v>1780</v>
          </cell>
          <cell r="G29">
            <v>1990</v>
          </cell>
          <cell r="H29">
            <v>2116</v>
          </cell>
          <cell r="I29">
            <v>1344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20113</v>
          </cell>
          <cell r="B30">
            <v>1261</v>
          </cell>
          <cell r="C30">
            <v>1553</v>
          </cell>
          <cell r="D30">
            <v>1848</v>
          </cell>
          <cell r="E30">
            <v>1393</v>
          </cell>
          <cell r="F30">
            <v>650</v>
          </cell>
          <cell r="G30">
            <v>1130</v>
          </cell>
          <cell r="H30">
            <v>1050</v>
          </cell>
          <cell r="I30">
            <v>1034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20116</v>
          </cell>
          <cell r="B31">
            <v>570</v>
          </cell>
          <cell r="C31">
            <v>900</v>
          </cell>
          <cell r="D31">
            <v>1120</v>
          </cell>
          <cell r="E31">
            <v>1142</v>
          </cell>
          <cell r="F31">
            <v>1062</v>
          </cell>
          <cell r="G31">
            <v>1360</v>
          </cell>
          <cell r="H31">
            <v>975</v>
          </cell>
          <cell r="I31">
            <v>710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20118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20119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20127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20139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-10</v>
          </cell>
          <cell r="I35">
            <v>0</v>
          </cell>
          <cell r="J35">
            <v>-1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20143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20149</v>
          </cell>
          <cell r="B37">
            <v>4650</v>
          </cell>
          <cell r="C37">
            <v>3285</v>
          </cell>
          <cell r="D37">
            <v>4133</v>
          </cell>
          <cell r="E37">
            <v>4698</v>
          </cell>
          <cell r="F37">
            <v>4730</v>
          </cell>
          <cell r="G37">
            <v>3742</v>
          </cell>
          <cell r="H37">
            <v>4839</v>
          </cell>
          <cell r="I37">
            <v>4669</v>
          </cell>
          <cell r="J37">
            <v>3141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20150</v>
          </cell>
          <cell r="B38">
            <v>4283</v>
          </cell>
          <cell r="C38">
            <v>2511</v>
          </cell>
          <cell r="D38">
            <v>3876</v>
          </cell>
          <cell r="E38">
            <v>3101</v>
          </cell>
          <cell r="F38">
            <v>3187</v>
          </cell>
          <cell r="G38">
            <v>3614</v>
          </cell>
          <cell r="H38">
            <v>3432</v>
          </cell>
          <cell r="I38">
            <v>3315</v>
          </cell>
          <cell r="J38">
            <v>3485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20151</v>
          </cell>
          <cell r="B39">
            <v>1390</v>
          </cell>
          <cell r="C39">
            <v>1191</v>
          </cell>
          <cell r="D39">
            <v>1665</v>
          </cell>
          <cell r="E39">
            <v>2173</v>
          </cell>
          <cell r="F39">
            <v>1554</v>
          </cell>
          <cell r="G39">
            <v>1414</v>
          </cell>
          <cell r="H39">
            <v>1902</v>
          </cell>
          <cell r="I39">
            <v>1875</v>
          </cell>
          <cell r="J39">
            <v>1958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20164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20165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20166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20169</v>
          </cell>
          <cell r="B43">
            <v>650</v>
          </cell>
          <cell r="C43">
            <v>1000</v>
          </cell>
          <cell r="D43">
            <v>1465</v>
          </cell>
          <cell r="E43">
            <v>991</v>
          </cell>
          <cell r="F43">
            <v>915</v>
          </cell>
          <cell r="G43">
            <v>1100</v>
          </cell>
          <cell r="H43">
            <v>855</v>
          </cell>
          <cell r="I43">
            <v>849</v>
          </cell>
          <cell r="J43">
            <v>-1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20170</v>
          </cell>
          <cell r="B44">
            <v>450</v>
          </cell>
          <cell r="C44">
            <v>473</v>
          </cell>
          <cell r="D44">
            <v>606</v>
          </cell>
          <cell r="E44">
            <v>373</v>
          </cell>
          <cell r="F44">
            <v>390</v>
          </cell>
          <cell r="G44">
            <v>450</v>
          </cell>
          <cell r="H44">
            <v>663</v>
          </cell>
          <cell r="I44">
            <v>265</v>
          </cell>
          <cell r="J44">
            <v>-1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20171</v>
          </cell>
          <cell r="B45">
            <v>2692</v>
          </cell>
          <cell r="C45">
            <v>2431</v>
          </cell>
          <cell r="D45">
            <v>2194</v>
          </cell>
          <cell r="E45">
            <v>1177</v>
          </cell>
          <cell r="F45">
            <v>2678</v>
          </cell>
          <cell r="G45">
            <v>2498</v>
          </cell>
          <cell r="H45">
            <v>1800</v>
          </cell>
          <cell r="I45">
            <v>1527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20172</v>
          </cell>
          <cell r="B46">
            <v>0</v>
          </cell>
          <cell r="C46">
            <v>91</v>
          </cell>
          <cell r="D46">
            <v>90</v>
          </cell>
          <cell r="E46">
            <v>270</v>
          </cell>
          <cell r="F46">
            <v>210</v>
          </cell>
          <cell r="G46">
            <v>158</v>
          </cell>
          <cell r="H46">
            <v>137</v>
          </cell>
          <cell r="I46">
            <v>291</v>
          </cell>
          <cell r="J46">
            <v>290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20173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20179</v>
          </cell>
          <cell r="B48">
            <v>3629</v>
          </cell>
          <cell r="C48">
            <v>6168</v>
          </cell>
          <cell r="D48">
            <v>7961</v>
          </cell>
          <cell r="E48">
            <v>1796</v>
          </cell>
          <cell r="F48">
            <v>4265</v>
          </cell>
          <cell r="G48">
            <v>1593</v>
          </cell>
          <cell r="H48">
            <v>1488</v>
          </cell>
          <cell r="I48">
            <v>1764</v>
          </cell>
          <cell r="J48">
            <v>1661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20181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20186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20189</v>
          </cell>
          <cell r="B51">
            <v>488</v>
          </cell>
          <cell r="C51">
            <v>460</v>
          </cell>
          <cell r="D51">
            <v>591</v>
          </cell>
          <cell r="E51">
            <v>633</v>
          </cell>
          <cell r="F51">
            <v>340</v>
          </cell>
          <cell r="G51">
            <v>551</v>
          </cell>
          <cell r="H51">
            <v>595</v>
          </cell>
          <cell r="I51">
            <v>429</v>
          </cell>
          <cell r="J51">
            <v>-4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20190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20191</v>
          </cell>
          <cell r="B53">
            <v>478</v>
          </cell>
          <cell r="C53">
            <v>720</v>
          </cell>
          <cell r="D53">
            <v>197</v>
          </cell>
          <cell r="E53">
            <v>70</v>
          </cell>
          <cell r="F53">
            <v>100</v>
          </cell>
          <cell r="G53">
            <v>0</v>
          </cell>
          <cell r="H53">
            <v>1486</v>
          </cell>
          <cell r="I53">
            <v>550</v>
          </cell>
          <cell r="J53">
            <v>357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20194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20195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20201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20208</v>
          </cell>
          <cell r="B57">
            <v>52</v>
          </cell>
          <cell r="C57">
            <v>101</v>
          </cell>
          <cell r="D57">
            <v>155</v>
          </cell>
          <cell r="E57">
            <v>115</v>
          </cell>
          <cell r="F57">
            <v>28</v>
          </cell>
          <cell r="G57">
            <v>150</v>
          </cell>
          <cell r="H57">
            <v>50</v>
          </cell>
          <cell r="I57">
            <v>300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20209</v>
          </cell>
          <cell r="B58">
            <v>8319</v>
          </cell>
          <cell r="C58">
            <v>6757</v>
          </cell>
          <cell r="D58">
            <v>7898</v>
          </cell>
          <cell r="E58">
            <v>7003</v>
          </cell>
          <cell r="F58">
            <v>6902</v>
          </cell>
          <cell r="G58">
            <v>5485</v>
          </cell>
          <cell r="H58">
            <v>5487</v>
          </cell>
          <cell r="I58">
            <v>5394</v>
          </cell>
          <cell r="J58">
            <v>7077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20211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20212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20213</v>
          </cell>
          <cell r="B61">
            <v>1570</v>
          </cell>
          <cell r="C61">
            <v>850</v>
          </cell>
          <cell r="D61">
            <v>1650</v>
          </cell>
          <cell r="E61">
            <v>975</v>
          </cell>
          <cell r="F61">
            <v>2189</v>
          </cell>
          <cell r="G61">
            <v>2546</v>
          </cell>
          <cell r="H61">
            <v>2250</v>
          </cell>
          <cell r="I61">
            <v>1850</v>
          </cell>
          <cell r="J61">
            <v>1504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20220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20224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20225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20226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20227</v>
          </cell>
          <cell r="B66">
            <v>0</v>
          </cell>
          <cell r="C66">
            <v>15</v>
          </cell>
          <cell r="D66">
            <v>0</v>
          </cell>
          <cell r="E66">
            <v>22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20229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20232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20235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20237</v>
          </cell>
          <cell r="B70">
            <v>0</v>
          </cell>
          <cell r="C70">
            <v>11</v>
          </cell>
          <cell r="D70">
            <v>0</v>
          </cell>
          <cell r="E70">
            <v>11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24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20239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20240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20242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20243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20244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20245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20246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20247</v>
          </cell>
          <cell r="B78">
            <v>-5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-150</v>
          </cell>
          <cell r="H78">
            <v>-44</v>
          </cell>
          <cell r="I78">
            <v>-16</v>
          </cell>
          <cell r="J78">
            <v>-9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20248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20249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20250</v>
          </cell>
          <cell r="B81">
            <v>63612</v>
          </cell>
          <cell r="C81">
            <v>30241</v>
          </cell>
          <cell r="D81">
            <v>42038</v>
          </cell>
          <cell r="E81">
            <v>46918</v>
          </cell>
          <cell r="F81">
            <v>39587</v>
          </cell>
          <cell r="G81">
            <v>38719</v>
          </cell>
          <cell r="H81">
            <v>51228</v>
          </cell>
          <cell r="I81">
            <v>38578</v>
          </cell>
          <cell r="J81">
            <v>43273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20251</v>
          </cell>
          <cell r="B82">
            <v>71526</v>
          </cell>
          <cell r="C82">
            <v>45404</v>
          </cell>
          <cell r="D82">
            <v>49750</v>
          </cell>
          <cell r="E82">
            <v>50915</v>
          </cell>
          <cell r="F82">
            <v>49210</v>
          </cell>
          <cell r="G82">
            <v>52368</v>
          </cell>
          <cell r="H82">
            <v>62113</v>
          </cell>
          <cell r="I82">
            <v>49728</v>
          </cell>
          <cell r="J82">
            <v>48158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20252</v>
          </cell>
          <cell r="B83">
            <v>14657</v>
          </cell>
          <cell r="C83">
            <v>15324</v>
          </cell>
          <cell r="D83">
            <v>11302</v>
          </cell>
          <cell r="E83">
            <v>10927</v>
          </cell>
          <cell r="F83">
            <v>6684</v>
          </cell>
          <cell r="G83">
            <v>8746</v>
          </cell>
          <cell r="H83">
            <v>14419</v>
          </cell>
          <cell r="I83">
            <v>9440</v>
          </cell>
          <cell r="J83">
            <v>9335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20253</v>
          </cell>
          <cell r="B84">
            <v>20859</v>
          </cell>
          <cell r="C84">
            <v>16576</v>
          </cell>
          <cell r="D84">
            <v>22497</v>
          </cell>
          <cell r="E84">
            <v>15016</v>
          </cell>
          <cell r="F84">
            <v>15758</v>
          </cell>
          <cell r="G84">
            <v>14132</v>
          </cell>
          <cell r="H84">
            <v>21755</v>
          </cell>
          <cell r="I84">
            <v>17750</v>
          </cell>
          <cell r="J84">
            <v>15561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20254</v>
          </cell>
          <cell r="B85">
            <v>5806</v>
          </cell>
          <cell r="C85">
            <v>3228</v>
          </cell>
          <cell r="D85">
            <v>8411</v>
          </cell>
          <cell r="E85">
            <v>8909</v>
          </cell>
          <cell r="F85">
            <v>3517</v>
          </cell>
          <cell r="G85">
            <v>3791</v>
          </cell>
          <cell r="H85">
            <v>4797</v>
          </cell>
          <cell r="I85">
            <v>3306</v>
          </cell>
          <cell r="J85">
            <v>4019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20255</v>
          </cell>
          <cell r="B86">
            <v>1664</v>
          </cell>
          <cell r="C86">
            <v>1660</v>
          </cell>
          <cell r="D86">
            <v>5192</v>
          </cell>
          <cell r="E86">
            <v>2389</v>
          </cell>
          <cell r="F86">
            <v>627</v>
          </cell>
          <cell r="G86">
            <v>2565</v>
          </cell>
          <cell r="H86">
            <v>1244</v>
          </cell>
          <cell r="I86">
            <v>1756</v>
          </cell>
          <cell r="J86">
            <v>2073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20256</v>
          </cell>
          <cell r="B87">
            <v>2465</v>
          </cell>
          <cell r="C87">
            <v>2581</v>
          </cell>
          <cell r="D87">
            <v>5094</v>
          </cell>
          <cell r="E87">
            <v>5013</v>
          </cell>
          <cell r="F87">
            <v>2088</v>
          </cell>
          <cell r="G87">
            <v>1216</v>
          </cell>
          <cell r="H87">
            <v>3367</v>
          </cell>
          <cell r="I87">
            <v>2199</v>
          </cell>
          <cell r="J87">
            <v>2523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20257</v>
          </cell>
          <cell r="B88">
            <v>9300</v>
          </cell>
          <cell r="C88">
            <v>7340</v>
          </cell>
          <cell r="D88">
            <v>4982</v>
          </cell>
          <cell r="E88">
            <v>8592</v>
          </cell>
          <cell r="F88">
            <v>11157</v>
          </cell>
          <cell r="G88">
            <v>7254</v>
          </cell>
          <cell r="H88">
            <v>6671</v>
          </cell>
          <cell r="I88">
            <v>4831</v>
          </cell>
          <cell r="J88">
            <v>6374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20258</v>
          </cell>
          <cell r="B89">
            <v>6651</v>
          </cell>
          <cell r="C89">
            <v>5281</v>
          </cell>
          <cell r="D89">
            <v>8834</v>
          </cell>
          <cell r="E89">
            <v>7227</v>
          </cell>
          <cell r="F89">
            <v>6928</v>
          </cell>
          <cell r="G89">
            <v>3195</v>
          </cell>
          <cell r="H89">
            <v>7064</v>
          </cell>
          <cell r="I89">
            <v>6830</v>
          </cell>
          <cell r="J89">
            <v>5209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20259</v>
          </cell>
          <cell r="B90">
            <v>17215</v>
          </cell>
          <cell r="C90">
            <v>7043</v>
          </cell>
          <cell r="D90">
            <v>9230</v>
          </cell>
          <cell r="E90">
            <v>9602</v>
          </cell>
          <cell r="F90">
            <v>12139</v>
          </cell>
          <cell r="G90">
            <v>9968</v>
          </cell>
          <cell r="H90">
            <v>13666</v>
          </cell>
          <cell r="I90">
            <v>15411</v>
          </cell>
          <cell r="J90">
            <v>13269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20260</v>
          </cell>
          <cell r="B91">
            <v>11089</v>
          </cell>
          <cell r="C91">
            <v>8503</v>
          </cell>
          <cell r="D91">
            <v>8298</v>
          </cell>
          <cell r="E91">
            <v>7243</v>
          </cell>
          <cell r="F91">
            <v>8936</v>
          </cell>
          <cell r="G91">
            <v>8621</v>
          </cell>
          <cell r="H91">
            <v>10071</v>
          </cell>
          <cell r="I91">
            <v>8056</v>
          </cell>
          <cell r="J91">
            <v>7443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20261</v>
          </cell>
          <cell r="B92">
            <v>263</v>
          </cell>
          <cell r="C92">
            <v>-1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-28</v>
          </cell>
          <cell r="I92">
            <v>-4</v>
          </cell>
          <cell r="J92">
            <v>-9</v>
          </cell>
          <cell r="K92">
            <v>0</v>
          </cell>
          <cell r="L92">
            <v>0</v>
          </cell>
          <cell r="M92">
            <v>0</v>
          </cell>
        </row>
      </sheetData>
      <sheetData sheetId="6" refreshError="1">
        <row r="6">
          <cell r="E6" t="str">
            <v>20250</v>
          </cell>
          <cell r="F6" t="str">
            <v>Favorita    C.        15 x 1 LT  PET *</v>
          </cell>
          <cell r="G6" t="str">
            <v>A</v>
          </cell>
          <cell r="H6">
            <v>8085</v>
          </cell>
          <cell r="I6">
            <v>321216.28180061537</v>
          </cell>
          <cell r="J6">
            <v>144723.81927280477</v>
          </cell>
          <cell r="K6">
            <v>107663.53590938961</v>
          </cell>
          <cell r="L6">
            <v>37060.283363415161</v>
          </cell>
          <cell r="M6">
            <v>0.11308004137253112</v>
          </cell>
          <cell r="N6" t="str">
            <v>A</v>
          </cell>
        </row>
        <row r="7">
          <cell r="E7" t="str">
            <v>20251</v>
          </cell>
          <cell r="F7" t="str">
            <v>Favorita    S.        15 x 1 LT  PET *</v>
          </cell>
          <cell r="G7" t="str">
            <v>A</v>
          </cell>
          <cell r="H7">
            <v>7400</v>
          </cell>
          <cell r="I7">
            <v>294001.29688615387</v>
          </cell>
          <cell r="J7">
            <v>132462.12277288258</v>
          </cell>
          <cell r="K7">
            <v>108130.4602324228</v>
          </cell>
          <cell r="L7">
            <v>24331.662540459773</v>
          </cell>
          <cell r="M7">
            <v>0.10349935759514292</v>
          </cell>
          <cell r="N7" t="str">
            <v>A</v>
          </cell>
        </row>
        <row r="8">
          <cell r="E8" t="str">
            <v>20268</v>
          </cell>
          <cell r="F8" t="str">
            <v>Bonella NUEVA  24 T x 500 G</v>
          </cell>
          <cell r="G8" t="str">
            <v>A</v>
          </cell>
          <cell r="H8">
            <v>2240</v>
          </cell>
          <cell r="I8">
            <v>142603.98968359391</v>
          </cell>
          <cell r="J8">
            <v>65935.178025747708</v>
          </cell>
          <cell r="K8">
            <v>31922.873292428634</v>
          </cell>
          <cell r="L8">
            <v>34012.304733319077</v>
          </cell>
          <cell r="M8">
            <v>5.151849015953805E-2</v>
          </cell>
          <cell r="N8" t="str">
            <v>A</v>
          </cell>
        </row>
        <row r="9">
          <cell r="E9" t="str">
            <v>20253</v>
          </cell>
          <cell r="F9" t="str">
            <v>Favorita    S.          8 x 2 LT  PET *</v>
          </cell>
          <cell r="G9" t="str">
            <v>A</v>
          </cell>
          <cell r="H9">
            <v>2195</v>
          </cell>
          <cell r="I9">
            <v>86482.428354461546</v>
          </cell>
          <cell r="J9">
            <v>38964.610577284868</v>
          </cell>
          <cell r="K9">
            <v>32113.989922819499</v>
          </cell>
          <cell r="L9">
            <v>6850.6206544653687</v>
          </cell>
          <cell r="M9">
            <v>3.044502140893884E-2</v>
          </cell>
          <cell r="N9" t="str">
            <v>A</v>
          </cell>
        </row>
        <row r="10">
          <cell r="E10" t="str">
            <v>20259</v>
          </cell>
          <cell r="F10" t="str">
            <v>Favorita Light     15 x 1  LT  PET *</v>
          </cell>
          <cell r="G10" t="str">
            <v>A</v>
          </cell>
          <cell r="H10">
            <v>1730</v>
          </cell>
          <cell r="I10">
            <v>84535.552955076942</v>
          </cell>
          <cell r="J10">
            <v>38087.446935803891</v>
          </cell>
          <cell r="K10">
            <v>27521.706684991092</v>
          </cell>
          <cell r="L10">
            <v>10565.7402508128</v>
          </cell>
          <cell r="M10">
            <v>2.9759649081373494E-2</v>
          </cell>
          <cell r="N10" t="str">
            <v>A</v>
          </cell>
        </row>
        <row r="11">
          <cell r="E11" t="str">
            <v>20209</v>
          </cell>
          <cell r="F11" t="str">
            <v xml:space="preserve">Especial B   Blo. 15 KG </v>
          </cell>
          <cell r="G11" t="str">
            <v>B</v>
          </cell>
          <cell r="H11">
            <v>2605</v>
          </cell>
          <cell r="I11">
            <v>73852.280554338489</v>
          </cell>
          <cell r="J11">
            <v>33715.171557415386</v>
          </cell>
          <cell r="K11">
            <v>27491.386025805001</v>
          </cell>
          <cell r="L11">
            <v>6223.7855316103851</v>
          </cell>
          <cell r="M11">
            <v>2.6343369140969942E-2</v>
          </cell>
          <cell r="N11" t="str">
            <v>A</v>
          </cell>
        </row>
        <row r="12">
          <cell r="E12" t="str">
            <v>26028</v>
          </cell>
          <cell r="F12" t="str">
            <v>Especial B-U 15 KG (SURINDU)</v>
          </cell>
          <cell r="G12" t="str">
            <v>B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A</v>
          </cell>
        </row>
        <row r="13">
          <cell r="E13" t="str">
            <v>20272</v>
          </cell>
          <cell r="F13" t="str">
            <v>Dorina Tarr. NUEVA  24 x 500 GR</v>
          </cell>
          <cell r="G13" t="str">
            <v>A</v>
          </cell>
          <cell r="H13">
            <v>475</v>
          </cell>
          <cell r="I13">
            <v>36365.409346707704</v>
          </cell>
          <cell r="J13">
            <v>16814.11399901539</v>
          </cell>
          <cell r="K13">
            <v>7373.1835279165589</v>
          </cell>
          <cell r="L13">
            <v>9440.9304710988308</v>
          </cell>
          <cell r="M13">
            <v>1.3137717869835116E-2</v>
          </cell>
          <cell r="N13" t="str">
            <v>A</v>
          </cell>
        </row>
        <row r="14">
          <cell r="E14" t="str">
            <v>20266</v>
          </cell>
          <cell r="F14" t="str">
            <v>Criollo    C. 15 x 1 LT  PET *</v>
          </cell>
          <cell r="G14" t="str">
            <v>B</v>
          </cell>
          <cell r="H14">
            <v>7700</v>
          </cell>
          <cell r="I14">
            <v>276287.18159502966</v>
          </cell>
          <cell r="J14">
            <v>125310.57963053253</v>
          </cell>
          <cell r="K14">
            <v>90174.477961899553</v>
          </cell>
          <cell r="L14">
            <v>35136.101668632982</v>
          </cell>
          <cell r="M14">
            <v>9.7911495151504754E-2</v>
          </cell>
          <cell r="N14" t="str">
            <v>B</v>
          </cell>
        </row>
        <row r="15">
          <cell r="E15" t="str">
            <v>20265</v>
          </cell>
          <cell r="F15" t="str">
            <v>Criollo    S. 15 x 1 LT  PET *</v>
          </cell>
          <cell r="G15" t="str">
            <v>B</v>
          </cell>
          <cell r="H15">
            <v>3850</v>
          </cell>
          <cell r="I15">
            <v>138143.59079751483</v>
          </cell>
          <cell r="J15">
            <v>62655.289815266267</v>
          </cell>
          <cell r="K15">
            <v>51738.784293663906</v>
          </cell>
          <cell r="L15">
            <v>10916.505521602361</v>
          </cell>
          <cell r="M15">
            <v>4.8955747575752377E-2</v>
          </cell>
          <cell r="N15" t="str">
            <v>B</v>
          </cell>
        </row>
        <row r="16">
          <cell r="E16" t="str">
            <v>20269</v>
          </cell>
          <cell r="F16" t="str">
            <v>Bonella NUEVA  36 T x 250 G</v>
          </cell>
          <cell r="G16" t="str">
            <v>A</v>
          </cell>
          <cell r="H16">
            <v>1240</v>
          </cell>
          <cell r="I16">
            <v>94679.026912689238</v>
          </cell>
          <cell r="J16">
            <v>43776.324271458463</v>
          </cell>
          <cell r="K16">
            <v>20476.091938925998</v>
          </cell>
          <cell r="L16">
            <v>23300.232332532465</v>
          </cell>
          <cell r="M16">
            <v>3.4204656736032291E-2</v>
          </cell>
          <cell r="N16" t="str">
            <v>B</v>
          </cell>
        </row>
        <row r="17">
          <cell r="E17" t="str">
            <v>20260</v>
          </cell>
          <cell r="F17" t="str">
            <v>Favorita Achiote   30 x 1/2 LT  PET *</v>
          </cell>
          <cell r="G17" t="str">
            <v>B</v>
          </cell>
          <cell r="H17">
            <v>1300</v>
          </cell>
          <cell r="I17">
            <v>77473.314720000024</v>
          </cell>
          <cell r="J17">
            <v>34905.559379340666</v>
          </cell>
          <cell r="K17">
            <v>23150.971212726967</v>
          </cell>
          <cell r="L17">
            <v>11754.588166613699</v>
          </cell>
          <cell r="M17">
            <v>2.7273479366287653E-2</v>
          </cell>
          <cell r="N17" t="str">
            <v>B</v>
          </cell>
        </row>
        <row r="18">
          <cell r="E18" t="str">
            <v>20283</v>
          </cell>
          <cell r="F18" t="str">
            <v>Bonella Sachet NUEVA 120 S x 50 G</v>
          </cell>
          <cell r="G18" t="str">
            <v>B</v>
          </cell>
          <cell r="H18">
            <v>900</v>
          </cell>
          <cell r="I18">
            <v>72771.759204923088</v>
          </cell>
          <cell r="J18">
            <v>33647.157481846152</v>
          </cell>
          <cell r="K18">
            <v>18791.569752765601</v>
          </cell>
          <cell r="L18">
            <v>14855.587729080551</v>
          </cell>
          <cell r="M18">
            <v>2.6290226302991174E-2</v>
          </cell>
          <cell r="N18" t="str">
            <v>B</v>
          </cell>
        </row>
        <row r="19">
          <cell r="E19" t="str">
            <v>20150</v>
          </cell>
          <cell r="F19" t="str">
            <v>Especial   B          Cartón  55  KG</v>
          </cell>
          <cell r="G19" t="str">
            <v>B</v>
          </cell>
          <cell r="H19">
            <v>2215</v>
          </cell>
          <cell r="I19">
            <v>63356.377026830785</v>
          </cell>
          <cell r="J19">
            <v>28923.563425292308</v>
          </cell>
          <cell r="K19">
            <v>22956.172885671604</v>
          </cell>
          <cell r="L19">
            <v>5967.3905396207047</v>
          </cell>
          <cell r="M19">
            <v>2.2599443306618699E-2</v>
          </cell>
          <cell r="N19" t="str">
            <v>B</v>
          </cell>
        </row>
        <row r="20">
          <cell r="E20" t="str">
            <v>20149</v>
          </cell>
          <cell r="F20" t="str">
            <v>Especial   C          Cartón  55  KG</v>
          </cell>
          <cell r="G20" t="str">
            <v>B</v>
          </cell>
          <cell r="H20">
            <v>1920</v>
          </cell>
          <cell r="I20">
            <v>55515.333604430758</v>
          </cell>
          <cell r="J20">
            <v>25668.380053661538</v>
          </cell>
          <cell r="K20">
            <v>20769.052360057794</v>
          </cell>
          <cell r="L20">
            <v>4899.3276936037437</v>
          </cell>
          <cell r="M20">
            <v>2.0056003863210145E-2</v>
          </cell>
          <cell r="N20" t="str">
            <v>B</v>
          </cell>
        </row>
        <row r="21">
          <cell r="E21" t="str">
            <v>20252</v>
          </cell>
          <cell r="F21" t="str">
            <v>Favorita    C.          8 x 2 LT  PET *</v>
          </cell>
          <cell r="G21" t="str">
            <v>A</v>
          </cell>
          <cell r="H21">
            <v>1410</v>
          </cell>
          <cell r="I21">
            <v>55553.632792615397</v>
          </cell>
          <cell r="J21">
            <v>25029.658730738804</v>
          </cell>
          <cell r="K21">
            <v>18802.035075601238</v>
          </cell>
          <cell r="L21">
            <v>6227.6236551375659</v>
          </cell>
          <cell r="M21">
            <v>1.955693858159625E-2</v>
          </cell>
          <cell r="N21" t="str">
            <v>B</v>
          </cell>
        </row>
        <row r="22">
          <cell r="E22" t="str">
            <v>20267</v>
          </cell>
          <cell r="F22" t="str">
            <v>Bonella NUEVA  12 T x 1 KG</v>
          </cell>
          <cell r="G22" t="str">
            <v>B</v>
          </cell>
          <cell r="H22">
            <v>595</v>
          </cell>
          <cell r="I22">
            <v>36021.764928240009</v>
          </cell>
          <cell r="J22">
            <v>16655.224644239999</v>
          </cell>
          <cell r="K22">
            <v>8346.9032467754114</v>
          </cell>
          <cell r="L22">
            <v>8308.3213974645878</v>
          </cell>
          <cell r="M22">
            <v>1.3013569578959876E-2</v>
          </cell>
          <cell r="N22" t="str">
            <v>B</v>
          </cell>
        </row>
        <row r="23">
          <cell r="E23" t="str">
            <v>PROYECTO</v>
          </cell>
          <cell r="F23" t="str">
            <v>Favorita Oliva 24 x 500 ML</v>
          </cell>
          <cell r="G23" t="str">
            <v>B</v>
          </cell>
          <cell r="H23">
            <v>40</v>
          </cell>
          <cell r="I23">
            <v>5779.5667037236635</v>
          </cell>
          <cell r="J23">
            <v>2603.9806027765953</v>
          </cell>
          <cell r="K23">
            <v>695.58184046967904</v>
          </cell>
          <cell r="L23">
            <v>1908.3987623069163</v>
          </cell>
          <cell r="M23">
            <v>2.0346217766696122E-3</v>
          </cell>
          <cell r="N23" t="str">
            <v>B</v>
          </cell>
        </row>
        <row r="24">
          <cell r="E24" t="str">
            <v>PROYECTO</v>
          </cell>
          <cell r="F24" t="str">
            <v>Dorina Light Tarr 24 x 500 GR</v>
          </cell>
          <cell r="G24" t="str">
            <v>B</v>
          </cell>
          <cell r="H24">
            <v>55</v>
          </cell>
          <cell r="I24">
            <v>5052.8779302793846</v>
          </cell>
          <cell r="J24">
            <v>2336.2768924947695</v>
          </cell>
          <cell r="K24">
            <v>853.73704007454887</v>
          </cell>
          <cell r="L24">
            <v>1482.5398524202205</v>
          </cell>
          <cell r="M24">
            <v>1.8254513250718263E-3</v>
          </cell>
          <cell r="N24" t="str">
            <v>B</v>
          </cell>
        </row>
        <row r="25">
          <cell r="E25" t="str">
            <v>20179</v>
          </cell>
          <cell r="F25" t="str">
            <v>Industrial Box     20 LT</v>
          </cell>
          <cell r="G25" t="str">
            <v>C</v>
          </cell>
          <cell r="H25">
            <v>2500</v>
          </cell>
          <cell r="I25">
            <v>84832.564260000014</v>
          </cell>
          <cell r="J25">
            <v>37440.07026</v>
          </cell>
          <cell r="K25">
            <v>31027.018801226321</v>
          </cell>
          <cell r="L25">
            <v>6413.0514587736798</v>
          </cell>
          <cell r="M25">
            <v>2.9253820934691407E-2</v>
          </cell>
          <cell r="N25" t="str">
            <v>C</v>
          </cell>
        </row>
        <row r="26">
          <cell r="E26" t="str">
            <v>20277</v>
          </cell>
          <cell r="F26" t="str">
            <v>Favorita    S.       30 x ½ LT  PET *</v>
          </cell>
          <cell r="G26" t="str">
            <v>C</v>
          </cell>
          <cell r="H26">
            <v>1260</v>
          </cell>
          <cell r="I26">
            <v>57686.501376</v>
          </cell>
          <cell r="J26">
            <v>25990.621499076929</v>
          </cell>
          <cell r="K26">
            <v>20236.212016216658</v>
          </cell>
          <cell r="L26">
            <v>5754.409482860272</v>
          </cell>
          <cell r="M26">
            <v>2.0307787406255183E-2</v>
          </cell>
          <cell r="N26" t="str">
            <v>C</v>
          </cell>
        </row>
        <row r="27">
          <cell r="E27" t="str">
            <v>20280</v>
          </cell>
          <cell r="F27" t="str">
            <v>La Favorita FUNDA  24 x 500 GR</v>
          </cell>
          <cell r="G27" t="str">
            <v>C</v>
          </cell>
          <cell r="H27">
            <v>1750</v>
          </cell>
          <cell r="I27">
            <v>51916.31046646156</v>
          </cell>
          <cell r="J27">
            <v>23700.924343384613</v>
          </cell>
          <cell r="K27">
            <v>19627.944882051601</v>
          </cell>
          <cell r="L27">
            <v>4072.9794613330123</v>
          </cell>
          <cell r="M27">
            <v>1.8518731185950557E-2</v>
          </cell>
          <cell r="N27" t="str">
            <v>C</v>
          </cell>
        </row>
        <row r="28">
          <cell r="E28" t="str">
            <v>20278</v>
          </cell>
          <cell r="F28" t="str">
            <v>Favorita    C.       30 x ½ LT  PET *</v>
          </cell>
          <cell r="G28" t="str">
            <v>C</v>
          </cell>
          <cell r="H28">
            <v>1120</v>
          </cell>
          <cell r="I28">
            <v>51276.890112000023</v>
          </cell>
          <cell r="J28">
            <v>23102.774665846155</v>
          </cell>
          <cell r="K28">
            <v>16536.4819528792</v>
          </cell>
          <cell r="L28">
            <v>6566.2927129669552</v>
          </cell>
          <cell r="M28">
            <v>1.805136658333794E-2</v>
          </cell>
          <cell r="N28" t="str">
            <v>C</v>
          </cell>
        </row>
        <row r="29">
          <cell r="E29" t="str">
            <v>20258</v>
          </cell>
          <cell r="F29" t="str">
            <v>Favorita Light       8 x 2  LT  PET *</v>
          </cell>
          <cell r="G29" t="str">
            <v>B</v>
          </cell>
          <cell r="H29">
            <v>1040</v>
          </cell>
          <cell r="I29">
            <v>50346.924192000006</v>
          </cell>
          <cell r="J29">
            <v>22683.779031560443</v>
          </cell>
          <cell r="K29">
            <v>16563.315011376057</v>
          </cell>
          <cell r="L29">
            <v>6120.4640201843868</v>
          </cell>
          <cell r="M29">
            <v>1.7723984097870037E-2</v>
          </cell>
          <cell r="N29" t="str">
            <v>C</v>
          </cell>
        </row>
        <row r="30">
          <cell r="E30" t="str">
            <v>20171</v>
          </cell>
          <cell r="F30" t="str">
            <v>Mantepan   S     Cartón  55 KG</v>
          </cell>
          <cell r="G30" t="str">
            <v>C</v>
          </cell>
          <cell r="H30">
            <v>1500</v>
          </cell>
          <cell r="I30">
            <v>41505.919781538476</v>
          </cell>
          <cell r="J30">
            <v>18187.987320000004</v>
          </cell>
          <cell r="K30">
            <v>16225.490071295148</v>
          </cell>
          <cell r="L30">
            <v>1962.4972487048562</v>
          </cell>
          <cell r="M30">
            <v>1.4211194597841495E-2</v>
          </cell>
          <cell r="N30" t="str">
            <v>C</v>
          </cell>
        </row>
        <row r="31">
          <cell r="E31" t="str">
            <v>20256</v>
          </cell>
          <cell r="F31" t="str">
            <v>Favorita S. 24 x 100cc  SACHET NUEVO *</v>
          </cell>
          <cell r="G31" t="str">
            <v>C</v>
          </cell>
          <cell r="H31">
            <v>575</v>
          </cell>
          <cell r="I31">
            <v>38601.839815384636</v>
          </cell>
          <cell r="J31">
            <v>17392.037719019449</v>
          </cell>
          <cell r="K31">
            <v>12169.384785683109</v>
          </cell>
          <cell r="L31">
            <v>5222.6529333363396</v>
          </cell>
          <cell r="M31">
            <v>1.3589278908623334E-2</v>
          </cell>
          <cell r="N31" t="str">
            <v>C</v>
          </cell>
        </row>
        <row r="32">
          <cell r="E32" t="str">
            <v>20257</v>
          </cell>
          <cell r="F32" t="str">
            <v>Favorita  C. 24 x 100cc SACHET NUEVO *</v>
          </cell>
          <cell r="G32" t="str">
            <v>C</v>
          </cell>
          <cell r="H32">
            <v>575</v>
          </cell>
          <cell r="I32">
            <v>38601.839815384636</v>
          </cell>
          <cell r="J32">
            <v>17392.037719019449</v>
          </cell>
          <cell r="K32">
            <v>11424.332746027314</v>
          </cell>
          <cell r="L32">
            <v>5967.7049729921346</v>
          </cell>
          <cell r="M32">
            <v>1.3589278908623334E-2</v>
          </cell>
          <cell r="N32" t="str">
            <v>C</v>
          </cell>
        </row>
        <row r="33">
          <cell r="E33" t="str">
            <v>20255</v>
          </cell>
          <cell r="F33" t="str">
            <v>Favorita S. 24 x 250cc  SACHET NUEVO *</v>
          </cell>
          <cell r="G33" t="str">
            <v>C</v>
          </cell>
          <cell r="H33">
            <v>690</v>
          </cell>
          <cell r="I33">
            <v>36298.385767384629</v>
          </cell>
          <cell r="J33">
            <v>16354.217763327139</v>
          </cell>
          <cell r="K33">
            <v>12096.455956740279</v>
          </cell>
          <cell r="L33">
            <v>4257.7618065868592</v>
          </cell>
          <cell r="M33">
            <v>1.2778377675387448E-2</v>
          </cell>
          <cell r="N33" t="str">
            <v>C</v>
          </cell>
        </row>
        <row r="34">
          <cell r="E34" t="str">
            <v>20254</v>
          </cell>
          <cell r="F34" t="str">
            <v>Favorita  C. 24 x 250cc SACHET NUEVO *</v>
          </cell>
          <cell r="G34" t="str">
            <v>C</v>
          </cell>
          <cell r="H34">
            <v>690</v>
          </cell>
          <cell r="I34">
            <v>36298.385767384629</v>
          </cell>
          <cell r="J34">
            <v>16354.217763327139</v>
          </cell>
          <cell r="K34">
            <v>11187.962267118031</v>
          </cell>
          <cell r="L34">
            <v>5166.2554962091072</v>
          </cell>
          <cell r="M34">
            <v>1.2778377675387448E-2</v>
          </cell>
          <cell r="N34" t="str">
            <v>C</v>
          </cell>
        </row>
        <row r="35">
          <cell r="E35" t="str">
            <v>20090</v>
          </cell>
          <cell r="F35" t="str">
            <v>Especial   C         Blo. 15 KG</v>
          </cell>
          <cell r="G35" t="str">
            <v>B</v>
          </cell>
          <cell r="H35">
            <v>1230</v>
          </cell>
          <cell r="I35">
            <v>35249.780408123093</v>
          </cell>
          <cell r="J35">
            <v>16298.285565046153</v>
          </cell>
          <cell r="K35">
            <v>13194.376156697315</v>
          </cell>
          <cell r="L35">
            <v>3103.909408348838</v>
          </cell>
          <cell r="M35">
            <v>1.2734675019339186E-2</v>
          </cell>
          <cell r="N35" t="str">
            <v>C</v>
          </cell>
        </row>
        <row r="36">
          <cell r="E36" t="str">
            <v>20151</v>
          </cell>
          <cell r="F36" t="str">
            <v>Marva Cakes          Cartón 55 KG</v>
          </cell>
          <cell r="G36" t="str">
            <v>C</v>
          </cell>
          <cell r="H36">
            <v>832</v>
          </cell>
          <cell r="I36">
            <v>29475.055226880006</v>
          </cell>
          <cell r="J36">
            <v>13542.592942080004</v>
          </cell>
          <cell r="K36">
            <v>7949.4718520085044</v>
          </cell>
          <cell r="L36">
            <v>5593.1210900714996</v>
          </cell>
          <cell r="M36">
            <v>1.0581512966397519E-2</v>
          </cell>
          <cell r="N36" t="str">
            <v>C</v>
          </cell>
        </row>
        <row r="37">
          <cell r="E37" t="str">
            <v>24171</v>
          </cell>
          <cell r="F37" t="str">
            <v>Soya Granel                        1 KG</v>
          </cell>
          <cell r="G37" t="str">
            <v>C</v>
          </cell>
          <cell r="H37">
            <v>670</v>
          </cell>
          <cell r="I37">
            <v>28475.3638739077</v>
          </cell>
          <cell r="J37">
            <v>13488.330256061539</v>
          </cell>
          <cell r="K37">
            <v>9271.5396028040395</v>
          </cell>
          <cell r="L37">
            <v>4216.7906532574998</v>
          </cell>
          <cell r="M37">
            <v>1.0539114784738244E-2</v>
          </cell>
          <cell r="N37" t="str">
            <v>C</v>
          </cell>
        </row>
        <row r="38">
          <cell r="E38" t="str">
            <v>20271</v>
          </cell>
          <cell r="F38" t="str">
            <v>Dorina Tarr. NUEVA  12 x 1 KG</v>
          </cell>
          <cell r="G38" t="str">
            <v>A</v>
          </cell>
          <cell r="H38">
            <v>375</v>
          </cell>
          <cell r="I38">
            <v>27299.005134230771</v>
          </cell>
          <cell r="J38">
            <v>12622.120653461539</v>
          </cell>
          <cell r="K38">
            <v>5744.1253246745173</v>
          </cell>
          <cell r="L38">
            <v>6877.9953287870221</v>
          </cell>
          <cell r="M38">
            <v>9.8623014019000397E-3</v>
          </cell>
          <cell r="N38" t="str">
            <v>C</v>
          </cell>
        </row>
        <row r="39">
          <cell r="E39" t="str">
            <v>20273</v>
          </cell>
          <cell r="F39" t="str">
            <v>Dorina Tarr. NUEVA  36x250 GR</v>
          </cell>
          <cell r="G39" t="str">
            <v>B</v>
          </cell>
          <cell r="H39">
            <v>295</v>
          </cell>
          <cell r="I39">
            <v>26932.715495335382</v>
          </cell>
          <cell r="J39">
            <v>12452.760927950774</v>
          </cell>
          <cell r="K39">
            <v>5246.0007211707161</v>
          </cell>
          <cell r="L39">
            <v>7206.7602067800581</v>
          </cell>
          <cell r="M39">
            <v>9.7299720806879059E-3</v>
          </cell>
          <cell r="N39" t="str">
            <v>C</v>
          </cell>
        </row>
        <row r="40">
          <cell r="E40" t="str">
            <v>20262</v>
          </cell>
          <cell r="F40" t="str">
            <v>Favorita Maiz     8 x 2 LT</v>
          </cell>
          <cell r="G40" t="str">
            <v>C</v>
          </cell>
          <cell r="H40">
            <v>330</v>
          </cell>
          <cell r="I40">
            <v>25206.673652825019</v>
          </cell>
          <cell r="J40">
            <v>11654.698570661032</v>
          </cell>
          <cell r="K40">
            <v>8784.7833122241864</v>
          </cell>
          <cell r="L40">
            <v>2869.9152584368458</v>
          </cell>
          <cell r="M40">
            <v>9.1064055880840048E-3</v>
          </cell>
          <cell r="N40" t="str">
            <v>C</v>
          </cell>
        </row>
        <row r="41">
          <cell r="E41" t="str">
            <v>20169</v>
          </cell>
          <cell r="F41" t="str">
            <v>Mantepan   C     Cartón  55 KG</v>
          </cell>
          <cell r="G41" t="str">
            <v>C</v>
          </cell>
          <cell r="H41">
            <v>820</v>
          </cell>
          <cell r="I41">
            <v>22689.902813907702</v>
          </cell>
          <cell r="J41">
            <v>9942.7664016000017</v>
          </cell>
          <cell r="K41">
            <v>8497.7429484238546</v>
          </cell>
          <cell r="L41">
            <v>1445.0234531761471</v>
          </cell>
          <cell r="M41">
            <v>7.7687863801533504E-3</v>
          </cell>
          <cell r="N41" t="str">
            <v>C</v>
          </cell>
        </row>
        <row r="42">
          <cell r="E42" t="str">
            <v>20282</v>
          </cell>
          <cell r="F42" t="str">
            <v>Bonella 50 FUNDAS x 200G</v>
          </cell>
          <cell r="G42" t="str">
            <v>C</v>
          </cell>
          <cell r="H42">
            <v>450</v>
          </cell>
          <cell r="I42">
            <v>21129.142110923076</v>
          </cell>
          <cell r="J42">
            <v>9769.3882878461536</v>
          </cell>
          <cell r="K42">
            <v>5696.5689987398455</v>
          </cell>
          <cell r="L42">
            <v>4072.8192891063081</v>
          </cell>
          <cell r="M42">
            <v>7.6333172889222799E-3</v>
          </cell>
          <cell r="N42" t="str">
            <v>C</v>
          </cell>
        </row>
        <row r="43">
          <cell r="E43" t="str">
            <v>20264</v>
          </cell>
          <cell r="F43" t="str">
            <v>Favorita Girasol     8 x 2 LT</v>
          </cell>
          <cell r="G43" t="str">
            <v>C</v>
          </cell>
          <cell r="H43">
            <v>305</v>
          </cell>
          <cell r="I43">
            <v>20509.486706928998</v>
          </cell>
          <cell r="J43">
            <v>9657.9064387125945</v>
          </cell>
          <cell r="K43">
            <v>5922.6439750460831</v>
          </cell>
          <cell r="L43">
            <v>3735.2624636665114</v>
          </cell>
          <cell r="M43">
            <v>7.5462108804841077E-3</v>
          </cell>
          <cell r="N43" t="str">
            <v>C</v>
          </cell>
        </row>
        <row r="44">
          <cell r="E44" t="str">
            <v>20261</v>
          </cell>
          <cell r="F44" t="str">
            <v>Favorita Maiz     15 x 1 LT</v>
          </cell>
          <cell r="G44" t="str">
            <v>C</v>
          </cell>
          <cell r="H44">
            <v>210</v>
          </cell>
          <cell r="I44">
            <v>16787.578011976329</v>
          </cell>
          <cell r="J44">
            <v>7761.9984356449731</v>
          </cell>
          <cell r="K44">
            <v>5589.5997350141197</v>
          </cell>
          <cell r="L44">
            <v>2172.3987006308535</v>
          </cell>
          <cell r="M44">
            <v>6.0648420463651365E-3</v>
          </cell>
          <cell r="N44" t="str">
            <v>C</v>
          </cell>
        </row>
        <row r="45">
          <cell r="E45" t="str">
            <v>20085</v>
          </cell>
          <cell r="F45" t="str">
            <v>Marva Cakes          Blo. 15 KG</v>
          </cell>
          <cell r="G45" t="str">
            <v>C</v>
          </cell>
          <cell r="H45">
            <v>468</v>
          </cell>
          <cell r="I45">
            <v>16579.718565120005</v>
          </cell>
          <cell r="J45">
            <v>7617.7085299200007</v>
          </cell>
          <cell r="K45">
            <v>4430.4709976163422</v>
          </cell>
          <cell r="L45">
            <v>3187.2375323036586</v>
          </cell>
          <cell r="M45">
            <v>5.9521010435986035E-3</v>
          </cell>
          <cell r="N45" t="str">
            <v>C</v>
          </cell>
        </row>
        <row r="46">
          <cell r="E46" t="str">
            <v>20263</v>
          </cell>
          <cell r="F46" t="str">
            <v>Favorita Girasol     15 x 1 LT</v>
          </cell>
          <cell r="G46" t="str">
            <v>C</v>
          </cell>
          <cell r="H46">
            <v>195</v>
          </cell>
          <cell r="I46">
            <v>13728.277971692309</v>
          </cell>
          <cell r="J46">
            <v>6464.6388332307697</v>
          </cell>
          <cell r="K46">
            <v>3781.6461340550131</v>
          </cell>
          <cell r="L46">
            <v>2682.9926991757566</v>
          </cell>
          <cell r="M46">
            <v>5.0511493573993449E-3</v>
          </cell>
          <cell r="N46" t="str">
            <v>C</v>
          </cell>
        </row>
        <row r="47">
          <cell r="E47" t="str">
            <v>20127</v>
          </cell>
          <cell r="F47" t="str">
            <v>Especial MA      Blo. 15 KG</v>
          </cell>
          <cell r="G47" t="str">
            <v>C</v>
          </cell>
          <cell r="H47">
            <v>350</v>
          </cell>
          <cell r="I47">
            <v>19067.052738461545</v>
          </cell>
          <cell r="J47">
            <v>6355.6842461538472</v>
          </cell>
          <cell r="K47">
            <v>3644.6796441134256</v>
          </cell>
          <cell r="L47">
            <v>2711.0046020404216</v>
          </cell>
          <cell r="M47">
            <v>4.9660176266566602E-3</v>
          </cell>
          <cell r="N47" t="str">
            <v>C</v>
          </cell>
        </row>
        <row r="48">
          <cell r="E48" t="str">
            <v>20247</v>
          </cell>
          <cell r="F48" t="str">
            <v>Bonella NUEVA   6 T x 2 KG</v>
          </cell>
          <cell r="G48" t="str">
            <v>C</v>
          </cell>
          <cell r="H48">
            <v>225</v>
          </cell>
          <cell r="I48">
            <v>12600.458706911537</v>
          </cell>
          <cell r="J48">
            <v>5714.9621457576923</v>
          </cell>
          <cell r="K48">
            <v>4413.1716131811609</v>
          </cell>
          <cell r="L48">
            <v>1301.7905325765314</v>
          </cell>
          <cell r="M48">
            <v>4.4653890363862614E-3</v>
          </cell>
          <cell r="N48" t="str">
            <v>C</v>
          </cell>
        </row>
        <row r="49">
          <cell r="E49" t="str">
            <v>20071</v>
          </cell>
          <cell r="F49" t="str">
            <v>Hojaldrina  C.   Blo. 20 KG</v>
          </cell>
          <cell r="G49" t="str">
            <v>C</v>
          </cell>
          <cell r="H49">
            <v>258</v>
          </cell>
          <cell r="I49">
            <v>10149.090071327997</v>
          </cell>
          <cell r="J49">
            <v>4750.637905728001</v>
          </cell>
          <cell r="K49">
            <v>2635.3427639828005</v>
          </cell>
          <cell r="L49">
            <v>2115.2951417452005</v>
          </cell>
          <cell r="M49">
            <v>3.7119137238425777E-3</v>
          </cell>
          <cell r="N49" t="str">
            <v>C</v>
          </cell>
        </row>
        <row r="50">
          <cell r="E50" t="str">
            <v>20072</v>
          </cell>
          <cell r="F50" t="str">
            <v>Hojaldrina  S.   Blo. 20 KG</v>
          </cell>
          <cell r="G50" t="str">
            <v>C</v>
          </cell>
          <cell r="H50">
            <v>242</v>
          </cell>
          <cell r="I50">
            <v>9519.6891366720029</v>
          </cell>
          <cell r="J50">
            <v>4456.0247022720005</v>
          </cell>
          <cell r="K50">
            <v>2531.4943686821148</v>
          </cell>
          <cell r="L50">
            <v>1924.5303335898857</v>
          </cell>
          <cell r="M50">
            <v>3.4817175239143555E-3</v>
          </cell>
          <cell r="N50" t="str">
            <v>C</v>
          </cell>
        </row>
        <row r="51">
          <cell r="E51" t="str">
            <v>20092</v>
          </cell>
          <cell r="F51" t="str">
            <v>Especial   L        Blo. 15 KG</v>
          </cell>
          <cell r="G51" t="str">
            <v>C</v>
          </cell>
          <cell r="H51">
            <v>210</v>
          </cell>
          <cell r="I51">
            <v>12999.685441292309</v>
          </cell>
          <cell r="J51">
            <v>4275.064339753847</v>
          </cell>
          <cell r="K51">
            <v>2496.9444586316708</v>
          </cell>
          <cell r="L51">
            <v>1778.1198811221761</v>
          </cell>
          <cell r="M51">
            <v>3.3403240381484206E-3</v>
          </cell>
          <cell r="N51" t="str">
            <v>C</v>
          </cell>
        </row>
        <row r="52">
          <cell r="E52" t="str">
            <v>20113</v>
          </cell>
          <cell r="F52" t="str">
            <v>Mantepan   S    Blo. 15 KG</v>
          </cell>
          <cell r="G52" t="str">
            <v>C</v>
          </cell>
          <cell r="H52">
            <v>350</v>
          </cell>
          <cell r="I52">
            <v>9599.0091766153855</v>
          </cell>
          <cell r="J52">
            <v>4206.3073920000006</v>
          </cell>
          <cell r="K52">
            <v>3754.4972803610244</v>
          </cell>
          <cell r="L52">
            <v>451.8101116389762</v>
          </cell>
          <cell r="M52">
            <v>3.2866007565509532E-3</v>
          </cell>
          <cell r="N52" t="str">
            <v>C</v>
          </cell>
        </row>
        <row r="53">
          <cell r="E53" t="str">
            <v>20227</v>
          </cell>
          <cell r="F53" t="str">
            <v>Soya                           TQ 1000</v>
          </cell>
          <cell r="G53" t="str">
            <v>C</v>
          </cell>
          <cell r="H53">
            <v>230</v>
          </cell>
          <cell r="I53">
            <v>8796.891009312003</v>
          </cell>
          <cell r="J53">
            <v>4166.948372832001</v>
          </cell>
          <cell r="K53">
            <v>3829.4057863896296</v>
          </cell>
          <cell r="L53">
            <v>337.54258644237143</v>
          </cell>
          <cell r="M53">
            <v>3.2558475637575125E-3</v>
          </cell>
          <cell r="N53" t="str">
            <v>C</v>
          </cell>
        </row>
        <row r="54">
          <cell r="E54" t="str">
            <v>20170</v>
          </cell>
          <cell r="F54" t="str">
            <v>Cremapan       Cartón  55 KG</v>
          </cell>
          <cell r="G54" t="str">
            <v>C</v>
          </cell>
          <cell r="H54">
            <v>280</v>
          </cell>
          <cell r="I54">
            <v>9490.5388321476948</v>
          </cell>
          <cell r="J54">
            <v>4128.6524863015393</v>
          </cell>
          <cell r="K54">
            <v>2674.2905163029027</v>
          </cell>
          <cell r="L54">
            <v>1454.3619699986366</v>
          </cell>
          <cell r="M54">
            <v>3.2259250502761666E-3</v>
          </cell>
          <cell r="N54" t="str">
            <v>C</v>
          </cell>
        </row>
        <row r="55">
          <cell r="E55" t="str">
            <v>20112</v>
          </cell>
          <cell r="F55" t="str">
            <v>Cremapan      Blo.  15 KG</v>
          </cell>
          <cell r="G55" t="str">
            <v>C</v>
          </cell>
          <cell r="H55">
            <v>220</v>
          </cell>
          <cell r="I55">
            <v>7456.8519395446183</v>
          </cell>
          <cell r="J55">
            <v>3243.941239236924</v>
          </cell>
          <cell r="K55">
            <v>2080.7930734797501</v>
          </cell>
          <cell r="L55">
            <v>1163.148165757174</v>
          </cell>
          <cell r="M55">
            <v>2.5346553966455595E-3</v>
          </cell>
          <cell r="N55" t="str">
            <v>C</v>
          </cell>
        </row>
        <row r="56">
          <cell r="E56" t="str">
            <v>20189</v>
          </cell>
          <cell r="F56" t="str">
            <v>Grasapan      TQ. 55 KG CARTON</v>
          </cell>
          <cell r="G56" t="str">
            <v>C</v>
          </cell>
          <cell r="H56">
            <v>269</v>
          </cell>
          <cell r="I56">
            <v>7424.8919273353858</v>
          </cell>
          <cell r="J56">
            <v>3206.2033322584621</v>
          </cell>
          <cell r="K56">
            <v>2797.4192746906019</v>
          </cell>
          <cell r="L56">
            <v>408.78405756786015</v>
          </cell>
          <cell r="M56">
            <v>2.5051688608155927E-3</v>
          </cell>
          <cell r="N56" t="str">
            <v>C</v>
          </cell>
        </row>
        <row r="57">
          <cell r="E57" t="str">
            <v>20211</v>
          </cell>
          <cell r="F57" t="str">
            <v>Especial   H       Blo. 15 KG</v>
          </cell>
          <cell r="G57" t="str">
            <v>C</v>
          </cell>
          <cell r="H57">
            <v>160</v>
          </cell>
          <cell r="I57">
            <v>9804.8122855384645</v>
          </cell>
          <cell r="J57">
            <v>3157.4819224615394</v>
          </cell>
          <cell r="K57">
            <v>2066.7343391242148</v>
          </cell>
          <cell r="L57">
            <v>1090.7475833373246</v>
          </cell>
          <cell r="M57">
            <v>2.4671003585935861E-3</v>
          </cell>
          <cell r="N57" t="str">
            <v>C</v>
          </cell>
        </row>
        <row r="58">
          <cell r="E58" t="str">
            <v>20116</v>
          </cell>
          <cell r="F58" t="str">
            <v>Mantepan   C   Blo.  15 KG</v>
          </cell>
          <cell r="G58" t="str">
            <v>C</v>
          </cell>
          <cell r="H58">
            <v>230</v>
          </cell>
          <cell r="I58">
            <v>6307.9203160615398</v>
          </cell>
          <cell r="J58">
            <v>2764.1448576000012</v>
          </cell>
          <cell r="K58">
            <v>2362.9896316448544</v>
          </cell>
          <cell r="L58">
            <v>401.15522595514676</v>
          </cell>
          <cell r="M58">
            <v>2.1597662114477699E-3</v>
          </cell>
          <cell r="N58" t="str">
            <v>C</v>
          </cell>
        </row>
        <row r="59">
          <cell r="E59" t="str">
            <v>20108</v>
          </cell>
          <cell r="F59" t="str">
            <v>Grasapan     Blo.  15 KG</v>
          </cell>
          <cell r="G59" t="str">
            <v>C</v>
          </cell>
          <cell r="H59">
            <v>201</v>
          </cell>
          <cell r="I59">
            <v>5547.9675739569238</v>
          </cell>
          <cell r="J59">
            <v>2395.7132705723079</v>
          </cell>
          <cell r="K59">
            <v>2072.5655657507486</v>
          </cell>
          <cell r="L59">
            <v>323.14770482155927</v>
          </cell>
          <cell r="M59">
            <v>1.8718919740666694E-3</v>
          </cell>
          <cell r="N59" t="str">
            <v>C</v>
          </cell>
        </row>
        <row r="60">
          <cell r="E60" t="str">
            <v>20106</v>
          </cell>
          <cell r="F60" t="str">
            <v>Pastelpan  C.   Blo.  20 KG</v>
          </cell>
          <cell r="G60" t="str">
            <v>C</v>
          </cell>
          <cell r="H60">
            <v>121</v>
          </cell>
          <cell r="I60">
            <v>7013.1752416439995</v>
          </cell>
          <cell r="J60">
            <v>1949.5108072440005</v>
          </cell>
          <cell r="K60">
            <v>1227.2680748548476</v>
          </cell>
          <cell r="L60">
            <v>722.24273238915293</v>
          </cell>
          <cell r="M60">
            <v>1.5232514167125308E-3</v>
          </cell>
          <cell r="N60" t="str">
            <v>C</v>
          </cell>
        </row>
        <row r="61">
          <cell r="E61" t="str">
            <v>20107</v>
          </cell>
          <cell r="F61" t="str">
            <v>Pastelpan  S.   Blo.  20 KG</v>
          </cell>
          <cell r="G61" t="str">
            <v>C</v>
          </cell>
          <cell r="H61">
            <v>109</v>
          </cell>
          <cell r="I61">
            <v>6317.6537300760019</v>
          </cell>
          <cell r="J61">
            <v>1756.1708924760001</v>
          </cell>
          <cell r="K61">
            <v>1132.5305227742435</v>
          </cell>
          <cell r="L61">
            <v>623.64036970175653</v>
          </cell>
          <cell r="M61">
            <v>1.3721851605096348E-3</v>
          </cell>
          <cell r="N61" t="str">
            <v>C</v>
          </cell>
        </row>
        <row r="62">
          <cell r="E62" t="str">
            <v>20091</v>
          </cell>
          <cell r="F62" t="str">
            <v>Especial   K       Blo. 15 KG</v>
          </cell>
          <cell r="G62" t="str">
            <v>C</v>
          </cell>
          <cell r="H62">
            <v>60</v>
          </cell>
          <cell r="I62">
            <v>3714.1958403692306</v>
          </cell>
          <cell r="J62">
            <v>1221.4469542153847</v>
          </cell>
          <cell r="K62">
            <v>715.23790599336269</v>
          </cell>
          <cell r="L62">
            <v>506.20904822202203</v>
          </cell>
          <cell r="M62">
            <v>9.5437829661383438E-4</v>
          </cell>
          <cell r="N62" t="str">
            <v>C</v>
          </cell>
        </row>
        <row r="63">
          <cell r="E63">
            <v>20219</v>
          </cell>
          <cell r="F63" t="str">
            <v xml:space="preserve">BONELLA Vital 12 X 1 KG </v>
          </cell>
          <cell r="G63" t="str">
            <v>C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C</v>
          </cell>
        </row>
        <row r="64">
          <cell r="E64">
            <v>20274</v>
          </cell>
          <cell r="F64" t="str">
            <v xml:space="preserve">BONELLA Vital 24 X 500 GR </v>
          </cell>
          <cell r="G64" t="str">
            <v>C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 t="str">
            <v>C</v>
          </cell>
        </row>
        <row r="65">
          <cell r="E65">
            <v>20275</v>
          </cell>
          <cell r="F65" t="str">
            <v xml:space="preserve">BONELLA Vital 36 X 250 GR </v>
          </cell>
          <cell r="G65" t="str">
            <v>C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 t="str">
            <v>C</v>
          </cell>
        </row>
        <row r="66">
          <cell r="E66">
            <v>20276</v>
          </cell>
          <cell r="F66" t="str">
            <v xml:space="preserve">BONELLA Vital SACHETS 120x50 GR </v>
          </cell>
          <cell r="G66" t="str">
            <v>C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 t="str">
            <v>C</v>
          </cell>
        </row>
        <row r="67"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E68">
            <v>0</v>
          </cell>
          <cell r="F68">
            <v>0</v>
          </cell>
          <cell r="G68">
            <v>0</v>
          </cell>
          <cell r="H68">
            <v>67350</v>
          </cell>
          <cell r="I68">
            <v>2836929.8110898812</v>
          </cell>
          <cell r="J68">
            <v>1279835.2168622429</v>
          </cell>
          <cell r="K68">
            <v>910611.44627345086</v>
          </cell>
          <cell r="L68">
            <v>369223.77058879193</v>
          </cell>
          <cell r="M68">
            <v>0</v>
          </cell>
        </row>
        <row r="69"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E70">
            <v>11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24</v>
          </cell>
          <cell r="K70">
            <v>0</v>
          </cell>
          <cell r="L70">
            <v>0</v>
          </cell>
          <cell r="M70">
            <v>0</v>
          </cell>
        </row>
        <row r="71"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E78">
            <v>0</v>
          </cell>
          <cell r="F78">
            <v>0</v>
          </cell>
          <cell r="G78">
            <v>-150</v>
          </cell>
          <cell r="H78">
            <v>-44</v>
          </cell>
          <cell r="I78">
            <v>-16</v>
          </cell>
          <cell r="J78">
            <v>-9</v>
          </cell>
          <cell r="K78">
            <v>0</v>
          </cell>
          <cell r="L78">
            <v>0</v>
          </cell>
          <cell r="M78">
            <v>0</v>
          </cell>
        </row>
        <row r="79"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E81">
            <v>46918</v>
          </cell>
          <cell r="F81">
            <v>39587</v>
          </cell>
          <cell r="G81">
            <v>38719</v>
          </cell>
          <cell r="H81">
            <v>51228</v>
          </cell>
          <cell r="I81">
            <v>38578</v>
          </cell>
          <cell r="J81">
            <v>43273</v>
          </cell>
          <cell r="K81">
            <v>0</v>
          </cell>
          <cell r="L81">
            <v>0</v>
          </cell>
          <cell r="M81">
            <v>0</v>
          </cell>
        </row>
        <row r="82">
          <cell r="E82">
            <v>50915</v>
          </cell>
          <cell r="F82">
            <v>49210</v>
          </cell>
          <cell r="G82">
            <v>52368</v>
          </cell>
          <cell r="H82">
            <v>62113</v>
          </cell>
          <cell r="I82">
            <v>49728</v>
          </cell>
          <cell r="J82">
            <v>48158</v>
          </cell>
          <cell r="K82">
            <v>0</v>
          </cell>
          <cell r="L82">
            <v>0</v>
          </cell>
          <cell r="M82">
            <v>0</v>
          </cell>
        </row>
        <row r="83">
          <cell r="E83">
            <v>10927</v>
          </cell>
          <cell r="F83">
            <v>6684</v>
          </cell>
          <cell r="G83">
            <v>8746</v>
          </cell>
          <cell r="H83">
            <v>14419</v>
          </cell>
          <cell r="I83">
            <v>9440</v>
          </cell>
          <cell r="J83">
            <v>9335</v>
          </cell>
          <cell r="K83">
            <v>0</v>
          </cell>
          <cell r="L83">
            <v>0</v>
          </cell>
          <cell r="M83">
            <v>0</v>
          </cell>
        </row>
        <row r="84">
          <cell r="E84">
            <v>15016</v>
          </cell>
          <cell r="F84">
            <v>15758</v>
          </cell>
          <cell r="G84">
            <v>14132</v>
          </cell>
          <cell r="H84">
            <v>21755</v>
          </cell>
          <cell r="I84">
            <v>17750</v>
          </cell>
          <cell r="J84">
            <v>15561</v>
          </cell>
          <cell r="K84">
            <v>0</v>
          </cell>
          <cell r="L84">
            <v>0</v>
          </cell>
          <cell r="M84">
            <v>0</v>
          </cell>
        </row>
        <row r="85">
          <cell r="E85">
            <v>8909</v>
          </cell>
          <cell r="F85">
            <v>3517</v>
          </cell>
          <cell r="G85">
            <v>3791</v>
          </cell>
          <cell r="H85">
            <v>4797</v>
          </cell>
          <cell r="I85">
            <v>3306</v>
          </cell>
          <cell r="J85">
            <v>4019</v>
          </cell>
          <cell r="K85">
            <v>0</v>
          </cell>
          <cell r="L85">
            <v>0</v>
          </cell>
          <cell r="M85">
            <v>0</v>
          </cell>
        </row>
        <row r="86">
          <cell r="E86">
            <v>2389</v>
          </cell>
          <cell r="F86">
            <v>627</v>
          </cell>
          <cell r="G86">
            <v>2565</v>
          </cell>
          <cell r="H86">
            <v>1244</v>
          </cell>
          <cell r="I86">
            <v>1756</v>
          </cell>
          <cell r="J86">
            <v>2073</v>
          </cell>
          <cell r="K86">
            <v>0</v>
          </cell>
          <cell r="L86">
            <v>0</v>
          </cell>
          <cell r="M86">
            <v>0</v>
          </cell>
        </row>
        <row r="87">
          <cell r="E87">
            <v>5013</v>
          </cell>
          <cell r="F87">
            <v>2088</v>
          </cell>
          <cell r="G87">
            <v>1216</v>
          </cell>
          <cell r="H87">
            <v>3367</v>
          </cell>
          <cell r="I87">
            <v>2199</v>
          </cell>
          <cell r="J87">
            <v>2523</v>
          </cell>
          <cell r="K87">
            <v>0</v>
          </cell>
          <cell r="L87">
            <v>0</v>
          </cell>
          <cell r="M87">
            <v>0</v>
          </cell>
        </row>
        <row r="88">
          <cell r="E88">
            <v>8592</v>
          </cell>
          <cell r="F88">
            <v>11157</v>
          </cell>
          <cell r="G88">
            <v>7254</v>
          </cell>
          <cell r="H88">
            <v>6671</v>
          </cell>
          <cell r="I88">
            <v>4831</v>
          </cell>
          <cell r="J88">
            <v>6374</v>
          </cell>
          <cell r="K88">
            <v>0</v>
          </cell>
          <cell r="L88">
            <v>0</v>
          </cell>
          <cell r="M88">
            <v>0</v>
          </cell>
        </row>
        <row r="89">
          <cell r="E89">
            <v>7227</v>
          </cell>
          <cell r="F89">
            <v>6928</v>
          </cell>
          <cell r="G89">
            <v>3195</v>
          </cell>
          <cell r="H89">
            <v>7064</v>
          </cell>
          <cell r="I89">
            <v>6830</v>
          </cell>
          <cell r="J89">
            <v>5209</v>
          </cell>
          <cell r="K89">
            <v>0</v>
          </cell>
          <cell r="L89">
            <v>0</v>
          </cell>
          <cell r="M89">
            <v>0</v>
          </cell>
        </row>
        <row r="90">
          <cell r="E90">
            <v>9602</v>
          </cell>
          <cell r="F90">
            <v>12139</v>
          </cell>
          <cell r="G90">
            <v>9968</v>
          </cell>
          <cell r="H90">
            <v>13666</v>
          </cell>
          <cell r="I90">
            <v>15411</v>
          </cell>
          <cell r="J90">
            <v>13269</v>
          </cell>
          <cell r="K90">
            <v>0</v>
          </cell>
          <cell r="L90">
            <v>0</v>
          </cell>
          <cell r="M90">
            <v>0</v>
          </cell>
        </row>
        <row r="91">
          <cell r="E91">
            <v>7243</v>
          </cell>
          <cell r="F91">
            <v>8936</v>
          </cell>
          <cell r="G91">
            <v>8621</v>
          </cell>
          <cell r="H91">
            <v>10071</v>
          </cell>
          <cell r="I91">
            <v>8056</v>
          </cell>
          <cell r="J91">
            <v>7443</v>
          </cell>
          <cell r="K91">
            <v>0</v>
          </cell>
          <cell r="L91">
            <v>0</v>
          </cell>
          <cell r="M91">
            <v>0</v>
          </cell>
        </row>
        <row r="92">
          <cell r="E92">
            <v>0</v>
          </cell>
          <cell r="F92">
            <v>0</v>
          </cell>
          <cell r="G92">
            <v>0</v>
          </cell>
          <cell r="H92">
            <v>-28</v>
          </cell>
          <cell r="I92">
            <v>-4</v>
          </cell>
          <cell r="J92">
            <v>-9</v>
          </cell>
          <cell r="K92">
            <v>0</v>
          </cell>
          <cell r="L92">
            <v>0</v>
          </cell>
          <cell r="M92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NCIA"/>
    </sheetNames>
    <sheetDataSet>
      <sheetData sheetId="0" refreshError="1">
        <row r="5">
          <cell r="A5" t="str">
            <v>EN</v>
          </cell>
          <cell r="D5">
            <v>0.89046583038024607</v>
          </cell>
          <cell r="E5">
            <v>0.89</v>
          </cell>
        </row>
        <row r="6">
          <cell r="A6" t="str">
            <v>FEB.</v>
          </cell>
          <cell r="D6">
            <v>0.84</v>
          </cell>
          <cell r="E6">
            <v>0.92</v>
          </cell>
        </row>
        <row r="7">
          <cell r="A7" t="str">
            <v>MARZ</v>
          </cell>
          <cell r="D7">
            <v>0.85</v>
          </cell>
          <cell r="E7">
            <v>0.92</v>
          </cell>
        </row>
        <row r="8">
          <cell r="A8" t="str">
            <v>ABR.</v>
          </cell>
          <cell r="D8">
            <v>0.86</v>
          </cell>
          <cell r="E8">
            <v>0.93</v>
          </cell>
        </row>
        <row r="9">
          <cell r="A9" t="str">
            <v>MAYO</v>
          </cell>
          <cell r="D9">
            <v>0.93</v>
          </cell>
          <cell r="E9">
            <v>0.9</v>
          </cell>
        </row>
        <row r="10">
          <cell r="A10" t="str">
            <v>JUNIO</v>
          </cell>
          <cell r="D10">
            <v>0.88</v>
          </cell>
          <cell r="E10">
            <v>0.92</v>
          </cell>
        </row>
        <row r="11">
          <cell r="A11" t="str">
            <v>JULIO</v>
          </cell>
          <cell r="D11">
            <v>0.85</v>
          </cell>
          <cell r="E11">
            <v>0.9</v>
          </cell>
        </row>
        <row r="12">
          <cell r="A12" t="str">
            <v>AGTO</v>
          </cell>
          <cell r="D12">
            <v>0.87</v>
          </cell>
          <cell r="E12">
            <v>0.89</v>
          </cell>
        </row>
        <row r="13">
          <cell r="A13" t="str">
            <v>SEPT.</v>
          </cell>
          <cell r="D13">
            <v>0.84</v>
          </cell>
          <cell r="E13">
            <v>0.9</v>
          </cell>
        </row>
        <row r="14">
          <cell r="A14" t="str">
            <v>OCT.</v>
          </cell>
          <cell r="D14">
            <v>0.8407</v>
          </cell>
          <cell r="E14">
            <v>0.85929999999999995</v>
          </cell>
        </row>
        <row r="15">
          <cell r="A15" t="str">
            <v>NOV.</v>
          </cell>
          <cell r="D15">
            <v>0.87</v>
          </cell>
          <cell r="E15">
            <v>0.89</v>
          </cell>
        </row>
        <row r="16">
          <cell r="A16" t="str">
            <v>DIC.</v>
          </cell>
          <cell r="D16">
            <v>0.88590000000000002</v>
          </cell>
          <cell r="E16">
            <v>0.90059999999999996</v>
          </cell>
        </row>
        <row r="17">
          <cell r="A17" t="str">
            <v>**ANUAL PAMCO</v>
          </cell>
          <cell r="D17">
            <v>0.85860000000000003</v>
          </cell>
          <cell r="E17">
            <v>0.90359999999999996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a y Unif"/>
      <sheetName val="Mant.Deprec."/>
      <sheetName val="Total (2)"/>
    </sheetNames>
    <sheetDataSet>
      <sheetData sheetId="0"/>
      <sheetData sheetId="1" refreshError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ablecimientoLE"/>
      <sheetName val="EstablecimientoAC"/>
    </sheetNames>
    <sheetDataSet>
      <sheetData sheetId="0" refreshError="1"/>
      <sheetData sheetId="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NCIA"/>
    </sheetNames>
    <sheetDataSet>
      <sheetData sheetId="0">
        <row r="5">
          <cell r="A5" t="str">
            <v>EN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ir Mes"/>
      <sheetName val="Hair WK"/>
      <sheetName val="Sedal"/>
      <sheetName val="Mass Skin Mes"/>
      <sheetName val="Mass Skin WK"/>
      <sheetName val="Pond`s-Dove"/>
      <sheetName val="Vasenol"/>
      <sheetName val="Skin Care Mes"/>
      <sheetName val="Skin Care WK"/>
      <sheetName val="Lux-Rex-Dove"/>
      <sheetName val="Deos Mes"/>
      <sheetName val="Deos WK"/>
      <sheetName val="Axe-Rex SP"/>
      <sheetName val="Rex Rollon"/>
      <sheetName val="Rex Stick"/>
      <sheetName val="Oral Mes"/>
      <sheetName val="Oral WK"/>
      <sheetName val="Close Up"/>
      <sheetName val="SEGUIMIENTO IMPOR "/>
      <sheetName val="Seg.Local"/>
      <sheetName val="Metas"/>
      <sheetName val="BPCS"/>
      <sheetName val="costoinv"/>
      <sheetName val="TOTAL"/>
      <sheetName val="DENISSE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9"/>
      <sheetName val="Módulo10"/>
      <sheetName val="Módulo11"/>
      <sheetName val="Módulo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>
        <row r="1">
          <cell r="B1" t="str">
            <v>UNILEVER ANDINA - JABONERIA NACIONAL S.A.</v>
          </cell>
        </row>
        <row r="2">
          <cell r="B2" t="str">
            <v>CATEGORIA:              SKIN CARE - DEOS - ORAL</v>
          </cell>
        </row>
        <row r="3">
          <cell r="B3" t="str">
            <v>AUTOR:                      LORENA ARAUZ</v>
          </cell>
        </row>
        <row r="4">
          <cell r="B4" t="str">
            <v xml:space="preserve">FECHA:              </v>
          </cell>
          <cell r="C4">
            <v>37974.576473611109</v>
          </cell>
        </row>
        <row r="6">
          <cell r="B6" t="str">
            <v>ITEM</v>
          </cell>
          <cell r="C6" t="str">
            <v>SKU (DESCRIPCION)</v>
          </cell>
          <cell r="D6" t="str">
            <v>ABC</v>
          </cell>
        </row>
        <row r="7">
          <cell r="B7" t="str">
            <v>12728</v>
          </cell>
          <cell r="C7" t="str">
            <v>DOVE 3X100GR (16 PAQ)</v>
          </cell>
          <cell r="D7" t="str">
            <v>A</v>
          </cell>
        </row>
        <row r="8">
          <cell r="B8" t="str">
            <v>13134</v>
          </cell>
          <cell r="C8" t="str">
            <v>AXE CONVICTION 12X113GR (M&amp;M)</v>
          </cell>
          <cell r="D8" t="str">
            <v>A</v>
          </cell>
        </row>
        <row r="9">
          <cell r="B9" t="str">
            <v>13277</v>
          </cell>
          <cell r="C9" t="str">
            <v>SEDAL SHAMPO CERAMIDA 400ml (PP)</v>
          </cell>
          <cell r="D9" t="str">
            <v>A</v>
          </cell>
        </row>
        <row r="10">
          <cell r="B10" t="str">
            <v>13133</v>
          </cell>
          <cell r="C10" t="str">
            <v>AXE MUSK 12X113GR (M&amp;M)</v>
          </cell>
          <cell r="D10" t="str">
            <v>A</v>
          </cell>
        </row>
        <row r="11">
          <cell r="B11" t="str">
            <v>13131</v>
          </cell>
          <cell r="C11" t="str">
            <v>AXE FUSION 12X113GR (M&amp;M)</v>
          </cell>
          <cell r="D11" t="str">
            <v>A</v>
          </cell>
        </row>
        <row r="12">
          <cell r="B12" t="str">
            <v>12846</v>
          </cell>
          <cell r="C12" t="str">
            <v>SEDAL SHAMPO MIEL Y GERMEN 400ml</v>
          </cell>
          <cell r="D12" t="str">
            <v>A</v>
          </cell>
        </row>
        <row r="13">
          <cell r="B13" t="str">
            <v>13264</v>
          </cell>
          <cell r="C13" t="str">
            <v>SEDAL SHAMPO COLOR VITAL 400ml</v>
          </cell>
          <cell r="D13" t="str">
            <v>A</v>
          </cell>
        </row>
        <row r="14">
          <cell r="B14" t="str">
            <v>13132</v>
          </cell>
          <cell r="C14" t="str">
            <v>AXE ADRENALINE 12X113GR (M&amp;M)</v>
          </cell>
          <cell r="D14" t="str">
            <v>A</v>
          </cell>
        </row>
        <row r="15">
          <cell r="B15" t="str">
            <v>13011</v>
          </cell>
          <cell r="C15" t="str">
            <v>SEDAL SHAMPO HIDRALOE 400ml</v>
          </cell>
          <cell r="D15" t="str">
            <v>A</v>
          </cell>
        </row>
        <row r="16">
          <cell r="B16" t="str">
            <v>13210</v>
          </cell>
          <cell r="C16" t="str">
            <v>SEDAL SHAMPO LISSAGE 400ml</v>
          </cell>
          <cell r="D16" t="str">
            <v>A</v>
          </cell>
        </row>
        <row r="17">
          <cell r="B17" t="str">
            <v>13109</v>
          </cell>
          <cell r="C17" t="str">
            <v>SEDAL SHAMPO CONTROL 400ml</v>
          </cell>
          <cell r="D17" t="str">
            <v>A</v>
          </cell>
        </row>
        <row r="18">
          <cell r="B18" t="str">
            <v>13276</v>
          </cell>
          <cell r="C18" t="str">
            <v>SEDAL SHAMPO CERAMIDA 200ml (PP)</v>
          </cell>
          <cell r="D18" t="str">
            <v>A</v>
          </cell>
        </row>
        <row r="19">
          <cell r="B19" t="str">
            <v>13214</v>
          </cell>
          <cell r="C19" t="str">
            <v>SEDAL CREMA/PEINAR LISSAGE 300ml</v>
          </cell>
          <cell r="D19" t="str">
            <v>A</v>
          </cell>
        </row>
        <row r="20">
          <cell r="B20" t="str">
            <v>13281</v>
          </cell>
          <cell r="C20" t="str">
            <v>SEDAL SHAMPO CERAMIDAS 10ml (PP)</v>
          </cell>
          <cell r="D20" t="str">
            <v>A</v>
          </cell>
        </row>
        <row r="21">
          <cell r="B21" t="str">
            <v>13111</v>
          </cell>
          <cell r="C21" t="str">
            <v>SEDAL SHAMPO CONTROL 200ml</v>
          </cell>
          <cell r="D21" t="str">
            <v>A</v>
          </cell>
        </row>
        <row r="22">
          <cell r="B22" t="str">
            <v>12845</v>
          </cell>
          <cell r="C22" t="str">
            <v>SEDAL SHAMPO MIEL Y GERMEN 200ml</v>
          </cell>
          <cell r="D22" t="str">
            <v>A</v>
          </cell>
        </row>
        <row r="23">
          <cell r="B23" t="str">
            <v>13215</v>
          </cell>
          <cell r="C23" t="str">
            <v>SEDAL LISSAGE 10ml</v>
          </cell>
          <cell r="D23" t="str">
            <v>A</v>
          </cell>
        </row>
        <row r="24">
          <cell r="B24" t="str">
            <v>13113</v>
          </cell>
          <cell r="C24" t="str">
            <v>SEDAL SHAMPO CONTROL 10ml</v>
          </cell>
          <cell r="D24" t="str">
            <v>A</v>
          </cell>
        </row>
        <row r="25">
          <cell r="B25" t="str">
            <v>13018</v>
          </cell>
          <cell r="C25" t="str">
            <v>CREMA RENASCENT 60grx 6un</v>
          </cell>
          <cell r="D25" t="str">
            <v>A</v>
          </cell>
        </row>
        <row r="26">
          <cell r="B26" t="str">
            <v>13387</v>
          </cell>
          <cell r="C26" t="str">
            <v>SEDAL SH VERANO INTENSO 350ml (BORA BORA)</v>
          </cell>
          <cell r="D26" t="str">
            <v>A</v>
          </cell>
        </row>
        <row r="27">
          <cell r="B27" t="str">
            <v>13010</v>
          </cell>
          <cell r="C27" t="str">
            <v>SEDAL SHAMPO HIDRALOE 200ml</v>
          </cell>
          <cell r="D27" t="str">
            <v>A</v>
          </cell>
        </row>
        <row r="28">
          <cell r="B28" t="str">
            <v>13263</v>
          </cell>
          <cell r="C28" t="str">
            <v>SEDAL SHAMPO COLOR VITAL 200ml</v>
          </cell>
          <cell r="D28" t="str">
            <v>A</v>
          </cell>
        </row>
        <row r="29">
          <cell r="B29" t="str">
            <v>13007</v>
          </cell>
          <cell r="C29" t="str">
            <v>SEDAL SHAMPO HIDRALOE 10ml</v>
          </cell>
          <cell r="D29" t="str">
            <v>A</v>
          </cell>
        </row>
        <row r="30">
          <cell r="B30" t="str">
            <v>13279</v>
          </cell>
          <cell r="C30" t="str">
            <v>SEDAL CREMA/PEINAR CERAMIDA 12x300ml (PP)</v>
          </cell>
          <cell r="D30" t="str">
            <v>A</v>
          </cell>
        </row>
        <row r="31">
          <cell r="B31" t="str">
            <v>13066</v>
          </cell>
          <cell r="C31" t="str">
            <v>SEDAL CREMA CERAMIDA 450ml</v>
          </cell>
          <cell r="D31" t="str">
            <v>A</v>
          </cell>
        </row>
        <row r="32">
          <cell r="B32" t="str">
            <v>13024</v>
          </cell>
          <cell r="C32" t="str">
            <v>REXONA ROLL ON COBALT 12X50GR</v>
          </cell>
          <cell r="D32" t="str">
            <v>A</v>
          </cell>
        </row>
        <row r="33">
          <cell r="B33" t="str">
            <v>13278</v>
          </cell>
          <cell r="C33" t="str">
            <v>SEDAL AC CERAMIDAS 200ml (PP)</v>
          </cell>
          <cell r="D33" t="str">
            <v>A</v>
          </cell>
        </row>
        <row r="34">
          <cell r="B34" t="str">
            <v>13205</v>
          </cell>
          <cell r="C34" t="str">
            <v>DOVE BARRA EXFOLIANTE 100G</v>
          </cell>
          <cell r="D34" t="str">
            <v>A</v>
          </cell>
        </row>
        <row r="35">
          <cell r="B35" t="str">
            <v>13017</v>
          </cell>
          <cell r="C35" t="str">
            <v>SEDAL CREMA/PEINAR HIDRALOE 300ml</v>
          </cell>
          <cell r="D35" t="str">
            <v>A</v>
          </cell>
        </row>
        <row r="36">
          <cell r="B36" t="str">
            <v>13089</v>
          </cell>
          <cell r="C36" t="str">
            <v>CLOSE VD 36X96CC (SWIFT)</v>
          </cell>
          <cell r="D36" t="str">
            <v>A</v>
          </cell>
        </row>
        <row r="37">
          <cell r="B37" t="str">
            <v>13148</v>
          </cell>
          <cell r="C37" t="str">
            <v>REXONA ROLL ON  BAMBOO 12X50GR</v>
          </cell>
          <cell r="D37" t="str">
            <v>A</v>
          </cell>
        </row>
        <row r="38">
          <cell r="B38" t="str">
            <v>13234</v>
          </cell>
          <cell r="C38" t="str">
            <v>REXONA ROLL ON  OXYGEN 12X50GR (MUNRO)</v>
          </cell>
          <cell r="D38" t="str">
            <v>A</v>
          </cell>
        </row>
        <row r="39">
          <cell r="B39" t="str">
            <v>13372</v>
          </cell>
          <cell r="C39" t="str">
            <v>CLOSE ROJO 72X66CC (EVEREST)</v>
          </cell>
          <cell r="D39" t="str">
            <v>A</v>
          </cell>
        </row>
        <row r="40">
          <cell r="B40" t="str">
            <v>13265</v>
          </cell>
          <cell r="C40" t="str">
            <v>SEDAL AC COLOR VITAL 200ml</v>
          </cell>
          <cell r="D40" t="str">
            <v>A</v>
          </cell>
        </row>
        <row r="41">
          <cell r="B41" t="str">
            <v>13150</v>
          </cell>
          <cell r="C41" t="str">
            <v>DOVE SABONETE 100GX48UN (BRASIL)</v>
          </cell>
          <cell r="D41" t="str">
            <v>A</v>
          </cell>
        </row>
        <row r="42">
          <cell r="B42" t="str">
            <v>13235</v>
          </cell>
          <cell r="C42" t="str">
            <v>REXONA ROLL ON  COTTON 12X50GR (MUNRO)</v>
          </cell>
          <cell r="D42" t="str">
            <v>A</v>
          </cell>
        </row>
        <row r="43">
          <cell r="B43" t="str">
            <v>13212</v>
          </cell>
          <cell r="C43" t="str">
            <v>SEDAL AC LISSAGE 200ml</v>
          </cell>
          <cell r="D43" t="str">
            <v>A</v>
          </cell>
        </row>
        <row r="44">
          <cell r="B44" t="str">
            <v>13371</v>
          </cell>
          <cell r="C44" t="str">
            <v>CLOSE VD 72X66CC (EVEREST)</v>
          </cell>
          <cell r="D44" t="str">
            <v>A</v>
          </cell>
        </row>
        <row r="45">
          <cell r="B45" t="str">
            <v>13146</v>
          </cell>
          <cell r="C45" t="str">
            <v>REXONA SP BAMBOO12X126GR</v>
          </cell>
          <cell r="D45" t="str">
            <v>A</v>
          </cell>
        </row>
        <row r="46">
          <cell r="B46" t="str">
            <v>13211</v>
          </cell>
          <cell r="C46" t="str">
            <v>SEDAL SHAMPO LISSAGE 200ml</v>
          </cell>
          <cell r="D46" t="str">
            <v>A</v>
          </cell>
        </row>
        <row r="47">
          <cell r="B47" t="str">
            <v>13389</v>
          </cell>
          <cell r="C47" t="str">
            <v>SEDAL C/PEINAR VERANO INT. 300ml (BORA BORA)</v>
          </cell>
          <cell r="D47" t="str">
            <v>A</v>
          </cell>
        </row>
        <row r="48">
          <cell r="B48" t="str">
            <v>13285</v>
          </cell>
          <cell r="C48" t="str">
            <v>LUX PERFECCION CREMOSA 48x150gr</v>
          </cell>
          <cell r="D48" t="str">
            <v>A</v>
          </cell>
        </row>
        <row r="49">
          <cell r="B49" t="str">
            <v>13147</v>
          </cell>
          <cell r="C49" t="str">
            <v>REXONA STICK BAMBOO 12X50GR</v>
          </cell>
          <cell r="D49" t="str">
            <v>A</v>
          </cell>
        </row>
        <row r="50">
          <cell r="B50" t="str">
            <v>13220</v>
          </cell>
          <cell r="C50" t="str">
            <v xml:space="preserve">REXONA SP OXYGEN 12X126GR </v>
          </cell>
          <cell r="D50" t="str">
            <v>A</v>
          </cell>
        </row>
        <row r="51">
          <cell r="B51" t="str">
            <v>13009</v>
          </cell>
          <cell r="C51" t="str">
            <v>SEDAL AC HIDRALOE 200ml</v>
          </cell>
          <cell r="D51" t="str">
            <v>A</v>
          </cell>
        </row>
        <row r="52">
          <cell r="B52" t="str">
            <v>12926</v>
          </cell>
          <cell r="C52" t="str">
            <v xml:space="preserve">CREMA S PONDS 30gr X24 un </v>
          </cell>
          <cell r="D52" t="str">
            <v>A</v>
          </cell>
        </row>
        <row r="53">
          <cell r="B53" t="str">
            <v>13130</v>
          </cell>
          <cell r="C53" t="str">
            <v>LUX ROSA ATERCIOPELADA 48x150gr</v>
          </cell>
          <cell r="D53" t="str">
            <v>A</v>
          </cell>
        </row>
        <row r="54">
          <cell r="B54" t="str">
            <v>13294</v>
          </cell>
          <cell r="C54" t="str">
            <v>LUX PERFECCION CREMOSA 16x450gr</v>
          </cell>
          <cell r="D54" t="str">
            <v>A</v>
          </cell>
        </row>
        <row r="55">
          <cell r="B55" t="str">
            <v>13286</v>
          </cell>
          <cell r="C55" t="str">
            <v>LUX TOQUE DE SUAVIDAD 48x150gr</v>
          </cell>
          <cell r="D55" t="str">
            <v>A</v>
          </cell>
        </row>
        <row r="56">
          <cell r="B56" t="str">
            <v>13292</v>
          </cell>
          <cell r="C56" t="str">
            <v>LUX NUTRICION RADIANTE 48x150gr</v>
          </cell>
          <cell r="D56" t="str">
            <v>A</v>
          </cell>
        </row>
        <row r="57">
          <cell r="B57" t="str">
            <v>13116</v>
          </cell>
          <cell r="C57" t="str">
            <v>Vasenol Piel Seca 200 cc</v>
          </cell>
          <cell r="D57" t="str">
            <v>A</v>
          </cell>
        </row>
        <row r="58">
          <cell r="B58" t="str">
            <v>13213</v>
          </cell>
          <cell r="C58" t="str">
            <v>SEDAL CREMA LISSAGE 450ml</v>
          </cell>
          <cell r="D58" t="str">
            <v>A</v>
          </cell>
        </row>
        <row r="59">
          <cell r="B59" t="str">
            <v>13386</v>
          </cell>
          <cell r="C59" t="str">
            <v>SEDAL SH VERANO INTENSO 200ml (BORA BORA)</v>
          </cell>
          <cell r="D59" t="str">
            <v>A</v>
          </cell>
        </row>
        <row r="60">
          <cell r="B60" t="str">
            <v>13260</v>
          </cell>
          <cell r="C60" t="str">
            <v>LOCION DUAL BIOHIDRATANTE 200ML</v>
          </cell>
          <cell r="D60" t="str">
            <v>A</v>
          </cell>
        </row>
        <row r="61">
          <cell r="B61" t="str">
            <v>13306</v>
          </cell>
          <cell r="C61" t="str">
            <v>CLARANT  B3 150grX12un  (LOCION)</v>
          </cell>
          <cell r="D61" t="str">
            <v>A</v>
          </cell>
        </row>
        <row r="62">
          <cell r="B62" t="str">
            <v>13305</v>
          </cell>
          <cell r="C62" t="str">
            <v>CLARANT  B3 100grX12un  (GRASO)</v>
          </cell>
          <cell r="D62" t="str">
            <v>A</v>
          </cell>
        </row>
        <row r="63">
          <cell r="B63" t="str">
            <v>13266</v>
          </cell>
          <cell r="C63" t="str">
            <v>SEDAL CREMA COLOR VITAL 450ml</v>
          </cell>
          <cell r="D63" t="str">
            <v>A</v>
          </cell>
        </row>
        <row r="64">
          <cell r="B64" t="str">
            <v>13241</v>
          </cell>
          <cell r="C64" t="str">
            <v xml:space="preserve">REXONA STICK OXYGEN 12X50GR </v>
          </cell>
          <cell r="D64" t="str">
            <v>B</v>
          </cell>
        </row>
        <row r="65">
          <cell r="B65" t="str">
            <v>13257</v>
          </cell>
          <cell r="C65" t="str">
            <v>CREMA BIOHIDRATANTE 100GR</v>
          </cell>
          <cell r="D65" t="str">
            <v>B</v>
          </cell>
        </row>
        <row r="66">
          <cell r="B66" t="str">
            <v>12854</v>
          </cell>
          <cell r="C66" t="str">
            <v>CREMA C PONDS 30gr X24 un</v>
          </cell>
          <cell r="D66" t="str">
            <v>B</v>
          </cell>
        </row>
        <row r="67">
          <cell r="B67" t="str">
            <v>13293</v>
          </cell>
          <cell r="C67" t="str">
            <v>LUX MASAJE MARINO 48x150gr</v>
          </cell>
          <cell r="D67" t="str">
            <v>B</v>
          </cell>
        </row>
        <row r="68">
          <cell r="B68" t="str">
            <v>13023</v>
          </cell>
          <cell r="C68" t="str">
            <v>REXONA STICK COBALT 12X50GR</v>
          </cell>
          <cell r="D68" t="str">
            <v>B</v>
          </cell>
        </row>
        <row r="69">
          <cell r="B69" t="str">
            <v>12848</v>
          </cell>
          <cell r="C69" t="str">
            <v>SEDAL AC CERAMIDAS 200ml</v>
          </cell>
          <cell r="D69" t="str">
            <v>B</v>
          </cell>
        </row>
        <row r="70">
          <cell r="B70" t="str">
            <v>12850</v>
          </cell>
          <cell r="C70" t="str">
            <v>SEDAL AC MIEL y GERMEN 200ml</v>
          </cell>
          <cell r="D70" t="str">
            <v>B</v>
          </cell>
        </row>
        <row r="71">
          <cell r="B71" t="str">
            <v>12927</v>
          </cell>
          <cell r="C71" t="str">
            <v xml:space="preserve">CREMA S PONDS 50gr X12 un </v>
          </cell>
          <cell r="D71" t="str">
            <v>B</v>
          </cell>
        </row>
        <row r="72">
          <cell r="B72" t="str">
            <v>13304</v>
          </cell>
          <cell r="C72" t="str">
            <v>CLARANT  B3 100grX12 un (SECA)</v>
          </cell>
          <cell r="D72" t="str">
            <v>B</v>
          </cell>
        </row>
        <row r="73">
          <cell r="B73" t="str">
            <v>13259</v>
          </cell>
          <cell r="C73" t="str">
            <v>CREMA LIGERA SPF BIOHIDRATANTE 120GR</v>
          </cell>
          <cell r="D73" t="str">
            <v>B</v>
          </cell>
        </row>
        <row r="74">
          <cell r="B74" t="str">
            <v>13008</v>
          </cell>
          <cell r="C74" t="str">
            <v>SEDAL CREMA HIDRALOE 450ml</v>
          </cell>
          <cell r="D74" t="str">
            <v>B</v>
          </cell>
        </row>
        <row r="75">
          <cell r="B75" t="str">
            <v>13242</v>
          </cell>
          <cell r="C75" t="str">
            <v>REXONA STICK COTTON 12X50GR</v>
          </cell>
          <cell r="D75" t="str">
            <v>B</v>
          </cell>
        </row>
        <row r="76">
          <cell r="B76" t="str">
            <v>13288</v>
          </cell>
          <cell r="C76" t="str">
            <v>LUX EXTRACTO DE FRUTAS 150 GR (COL)</v>
          </cell>
          <cell r="D76" t="str">
            <v>B</v>
          </cell>
        </row>
        <row r="77">
          <cell r="B77" t="str">
            <v>13221</v>
          </cell>
          <cell r="C77" t="str">
            <v>REXONA SP COTTON 12X105GR</v>
          </cell>
          <cell r="D77" t="str">
            <v>B</v>
          </cell>
        </row>
        <row r="78">
          <cell r="B78" t="str">
            <v>13299</v>
          </cell>
          <cell r="C78" t="str">
            <v xml:space="preserve">CLARANT  B3 50grX12un </v>
          </cell>
          <cell r="D78" t="str">
            <v>B</v>
          </cell>
        </row>
        <row r="79">
          <cell r="B79" t="str">
            <v>12896</v>
          </cell>
          <cell r="C79" t="str">
            <v>CLOSE PLUS 72X66CC</v>
          </cell>
          <cell r="D79" t="str">
            <v>B</v>
          </cell>
        </row>
        <row r="80">
          <cell r="B80" t="str">
            <v>13290</v>
          </cell>
          <cell r="C80" t="str">
            <v>LUX EXTRACTO DE FRUTAS 3x150 GR</v>
          </cell>
          <cell r="D80" t="str">
            <v>B</v>
          </cell>
        </row>
        <row r="81">
          <cell r="B81" t="str">
            <v>13258</v>
          </cell>
          <cell r="C81" t="str">
            <v>CREMA BIOHIDRATANTE 160GR</v>
          </cell>
          <cell r="D81" t="str">
            <v>B</v>
          </cell>
        </row>
        <row r="82">
          <cell r="B82" t="str">
            <v>12928</v>
          </cell>
          <cell r="C82" t="str">
            <v>CREMA S PONDS  100gr X12 un nueva</v>
          </cell>
          <cell r="D82" t="str">
            <v>B</v>
          </cell>
        </row>
        <row r="83">
          <cell r="B83" t="str">
            <v>12856</v>
          </cell>
          <cell r="C83" t="str">
            <v>CREMA C PONDS 150gr X12 un</v>
          </cell>
          <cell r="D83" t="str">
            <v>B</v>
          </cell>
        </row>
        <row r="84">
          <cell r="B84" t="str">
            <v>13115</v>
          </cell>
          <cell r="C84" t="str">
            <v>Vasenol Piel Seca 400 cc</v>
          </cell>
          <cell r="D84" t="str">
            <v>B</v>
          </cell>
        </row>
        <row r="85">
          <cell r="B85" t="str">
            <v>13273</v>
          </cell>
          <cell r="C85" t="str">
            <v>REXONA SP COBALT 12X126GR</v>
          </cell>
          <cell r="D85" t="str">
            <v>B</v>
          </cell>
        </row>
        <row r="86">
          <cell r="B86" t="str">
            <v>13388</v>
          </cell>
          <cell r="C86" t="str">
            <v>SEDAL AC VERANO INTENSO 240ml (BORA BORA)</v>
          </cell>
          <cell r="D86" t="str">
            <v>B</v>
          </cell>
        </row>
        <row r="87">
          <cell r="B87" t="str">
            <v>13255</v>
          </cell>
          <cell r="C87" t="str">
            <v>CREMA BIOHIDRATANTE 30GR</v>
          </cell>
          <cell r="D87" t="str">
            <v>B</v>
          </cell>
        </row>
        <row r="88">
          <cell r="B88" t="str">
            <v>13179</v>
          </cell>
          <cell r="C88" t="str">
            <v>SEDAL CREMA/PEINAR VERANO INTENSO 300ml</v>
          </cell>
          <cell r="D88" t="str">
            <v>B</v>
          </cell>
        </row>
        <row r="89">
          <cell r="B89" t="str">
            <v>13157</v>
          </cell>
          <cell r="C89" t="str">
            <v>SEDAL SHAMPO VERANO INTENSO 200ml</v>
          </cell>
          <cell r="D89" t="str">
            <v>B</v>
          </cell>
        </row>
        <row r="90">
          <cell r="B90" t="str">
            <v>13287</v>
          </cell>
          <cell r="C90" t="str">
            <v>DOVE BABY 75GRX48UN</v>
          </cell>
          <cell r="D90" t="str">
            <v>B</v>
          </cell>
        </row>
        <row r="91">
          <cell r="B91" t="str">
            <v>13390</v>
          </cell>
          <cell r="C91" t="str">
            <v>SEDAL C/TRAT. VERANO INT. 450ml (BORA BORA)</v>
          </cell>
          <cell r="D91" t="str">
            <v>B</v>
          </cell>
        </row>
        <row r="92">
          <cell r="B92" t="str">
            <v>13119</v>
          </cell>
          <cell r="C92" t="str">
            <v>Vasenol camomila y almendras 400cc</v>
          </cell>
          <cell r="D92" t="str">
            <v>B</v>
          </cell>
        </row>
        <row r="93">
          <cell r="B93" t="str">
            <v>13019</v>
          </cell>
          <cell r="C93" t="str">
            <v>DOVE SHO LIQ 200MLX12UN</v>
          </cell>
          <cell r="D93" t="str">
            <v>B</v>
          </cell>
        </row>
        <row r="94">
          <cell r="B94" t="str">
            <v>13118</v>
          </cell>
          <cell r="C94" t="str">
            <v>Vasenol reafirmante  hidronutritiva 200cc</v>
          </cell>
          <cell r="D94" t="str">
            <v>B</v>
          </cell>
        </row>
        <row r="95">
          <cell r="B95" t="str">
            <v>12929</v>
          </cell>
          <cell r="C95" t="str">
            <v>CREMA S PONDS 165gr X12 un</v>
          </cell>
          <cell r="D95" t="str">
            <v>B</v>
          </cell>
        </row>
        <row r="96">
          <cell r="B96" t="str">
            <v>13282</v>
          </cell>
          <cell r="C96" t="str">
            <v xml:space="preserve">REXONA PROTECCION 48X150gr </v>
          </cell>
          <cell r="D96" t="str">
            <v>B</v>
          </cell>
        </row>
        <row r="97">
          <cell r="B97" t="str">
            <v>13275</v>
          </cell>
          <cell r="C97" t="str">
            <v>REXONA CREAM 48X150gr</v>
          </cell>
          <cell r="D97" t="str">
            <v>C</v>
          </cell>
        </row>
        <row r="98">
          <cell r="B98" t="str">
            <v>13283</v>
          </cell>
          <cell r="C98" t="str">
            <v>REXONA SPORT 48X150gr</v>
          </cell>
          <cell r="D98" t="str">
            <v>C</v>
          </cell>
        </row>
        <row r="99">
          <cell r="B99" t="str">
            <v>13243</v>
          </cell>
          <cell r="C99" t="str">
            <v>REXONA BAMBO 48X150gr</v>
          </cell>
          <cell r="D99" t="str">
            <v>C</v>
          </cell>
        </row>
        <row r="100">
          <cell r="B100" t="str">
            <v>13122</v>
          </cell>
          <cell r="C100" t="str">
            <v>Vasenol anticelulitis 400cc</v>
          </cell>
          <cell r="D100" t="str">
            <v>C</v>
          </cell>
        </row>
        <row r="101">
          <cell r="B101" t="str">
            <v>12855</v>
          </cell>
          <cell r="C101" t="str">
            <v xml:space="preserve">CREMA C PONDS 45gr X12 un </v>
          </cell>
          <cell r="D101" t="str">
            <v>C</v>
          </cell>
        </row>
        <row r="102">
          <cell r="B102" t="str">
            <v>13120</v>
          </cell>
          <cell r="C102" t="str">
            <v>Vasenol camomila y almendras 200cc</v>
          </cell>
          <cell r="D102" t="str">
            <v>C</v>
          </cell>
        </row>
        <row r="103">
          <cell r="B103" t="str">
            <v>13233</v>
          </cell>
          <cell r="C103" t="str">
            <v xml:space="preserve">REXONA ROLL ON  IONIC 12X50GR </v>
          </cell>
          <cell r="D103" t="str">
            <v>C</v>
          </cell>
        </row>
        <row r="104">
          <cell r="B104" t="str">
            <v>13123</v>
          </cell>
          <cell r="C104" t="str">
            <v xml:space="preserve">CLOSE VD 36X96CC + Cepillo </v>
          </cell>
          <cell r="D104" t="str">
            <v>C</v>
          </cell>
        </row>
        <row r="105">
          <cell r="B105" t="str">
            <v>13057</v>
          </cell>
          <cell r="C105" t="str">
            <v xml:space="preserve">LUX GREEN TEA 3x150 GR </v>
          </cell>
          <cell r="D105" t="str">
            <v>C</v>
          </cell>
        </row>
        <row r="106">
          <cell r="B106" t="str">
            <v>13117</v>
          </cell>
          <cell r="C106" t="str">
            <v>Vasenol reafirmante  hidronutritiva 400cc</v>
          </cell>
          <cell r="D106" t="str">
            <v>C</v>
          </cell>
        </row>
        <row r="107">
          <cell r="B107" t="str">
            <v>13159</v>
          </cell>
          <cell r="C107" t="str">
            <v>SEDAL AC VERANO INTENSO 200ml</v>
          </cell>
          <cell r="D107" t="str">
            <v>C</v>
          </cell>
        </row>
        <row r="108">
          <cell r="B108" t="str">
            <v>13088</v>
          </cell>
          <cell r="C108" t="str">
            <v>DOVE SHO LIQ +ESPONJ</v>
          </cell>
          <cell r="D108" t="str">
            <v>C</v>
          </cell>
        </row>
        <row r="109">
          <cell r="B109" t="str">
            <v>13244</v>
          </cell>
          <cell r="C109" t="str">
            <v>REXONA OXIGEN 48X150gr</v>
          </cell>
          <cell r="D109" t="str">
            <v>C</v>
          </cell>
        </row>
        <row r="110">
          <cell r="B110" t="str">
            <v>13141</v>
          </cell>
          <cell r="C110" t="str">
            <v>DOVE CREMA LIQ. HIDRATANTE 12X400ml</v>
          </cell>
          <cell r="D110" t="str">
            <v>C</v>
          </cell>
        </row>
        <row r="111">
          <cell r="B111" t="str">
            <v>13262</v>
          </cell>
          <cell r="C111" t="str">
            <v>DOVE CREMA LIQ. REAFIRMANTE 12X400ml</v>
          </cell>
          <cell r="D111" t="str">
            <v>C</v>
          </cell>
        </row>
        <row r="112">
          <cell r="B112" t="str">
            <v>13143</v>
          </cell>
          <cell r="C112" t="str">
            <v>DOVE CREMA LIQ. NUTRICARE 12X400ml</v>
          </cell>
          <cell r="D112" t="str">
            <v>C</v>
          </cell>
        </row>
        <row r="113">
          <cell r="B113" t="str">
            <v>13142</v>
          </cell>
          <cell r="C113" t="str">
            <v>DOVE CREMA LIQ. HIDRATANTE 12X200ml</v>
          </cell>
          <cell r="D113" t="str">
            <v>C</v>
          </cell>
        </row>
        <row r="114">
          <cell r="B114" t="str">
            <v>13219</v>
          </cell>
          <cell r="C114" t="str">
            <v>REXONA SP IONIC 12X105GR</v>
          </cell>
          <cell r="D114" t="str">
            <v>C</v>
          </cell>
        </row>
        <row r="115">
          <cell r="B115" t="str">
            <v>12048</v>
          </cell>
          <cell r="C115" t="str">
            <v>CREMA H PONDS 30gr X24 un</v>
          </cell>
          <cell r="D115" t="str">
            <v>C</v>
          </cell>
        </row>
        <row r="116">
          <cell r="B116" t="str">
            <v>13121</v>
          </cell>
          <cell r="C116" t="str">
            <v>Vasenol camomila y almendras  100cc</v>
          </cell>
          <cell r="D116" t="str">
            <v>C</v>
          </cell>
        </row>
        <row r="117">
          <cell r="B117" t="str">
            <v>13239</v>
          </cell>
          <cell r="C117" t="str">
            <v>REXONA STICK IONIC 12X50GR</v>
          </cell>
          <cell r="D117" t="str">
            <v>C</v>
          </cell>
        </row>
        <row r="118">
          <cell r="B118" t="str">
            <v>13144</v>
          </cell>
          <cell r="C118" t="str">
            <v>DOVE CREMA LIQ. NUTRICARE 12X200ml</v>
          </cell>
          <cell r="D118" t="str">
            <v>C</v>
          </cell>
        </row>
        <row r="119">
          <cell r="B119" t="str">
            <v>13261</v>
          </cell>
          <cell r="C119" t="str">
            <v>DOVE CREMA LIQ. REAFIRMANTE 12X200ml</v>
          </cell>
          <cell r="D119" t="str">
            <v>C</v>
          </cell>
        </row>
        <row r="120">
          <cell r="B120" t="str">
            <v>13180</v>
          </cell>
          <cell r="C120" t="str">
            <v>SEDAL CREMA VERANO INTENSO 450ml</v>
          </cell>
          <cell r="D120" t="str">
            <v>C</v>
          </cell>
        </row>
        <row r="121">
          <cell r="B121" t="str">
            <v>13280</v>
          </cell>
          <cell r="C121" t="str">
            <v>SEDAL CREMA/TRATAM. CERAMIDA 6x450ml (PP)</v>
          </cell>
          <cell r="D121" t="str">
            <v>C</v>
          </cell>
        </row>
        <row r="122">
          <cell r="B122" t="str">
            <v>12740</v>
          </cell>
          <cell r="C122" t="str">
            <v>CREMA H20 PONDS 100gr X12 un</v>
          </cell>
          <cell r="D122" t="str">
            <v>C</v>
          </cell>
        </row>
        <row r="123">
          <cell r="B123" t="str">
            <v>11354</v>
          </cell>
          <cell r="C123" t="str">
            <v>LOCION  TONICA 207mlx48un</v>
          </cell>
          <cell r="D123" t="str">
            <v>C</v>
          </cell>
        </row>
        <row r="124">
          <cell r="B124" t="str">
            <v>13125</v>
          </cell>
          <cell r="C124" t="str">
            <v>CLOSE VD 72X66CC (SWIFT)</v>
          </cell>
          <cell r="D124" t="str">
            <v>C</v>
          </cell>
        </row>
        <row r="125">
          <cell r="B125" t="str">
            <v>12841</v>
          </cell>
          <cell r="C125" t="str">
            <v>SEDAL SHAMPO CERAMIDA 400ml</v>
          </cell>
          <cell r="D125" t="str">
            <v>C</v>
          </cell>
        </row>
        <row r="126">
          <cell r="B126" t="str">
            <v>12843</v>
          </cell>
          <cell r="C126" t="str">
            <v>SEDAL SHAMPO SELECTIVE 400ml</v>
          </cell>
          <cell r="D126" t="str">
            <v>C</v>
          </cell>
        </row>
        <row r="127">
          <cell r="B127" t="str">
            <v>13181</v>
          </cell>
          <cell r="C127" t="str">
            <v>SEDAL VERANO INTENSO 10ml</v>
          </cell>
          <cell r="D127" t="str">
            <v>C</v>
          </cell>
        </row>
        <row r="129">
          <cell r="C129" t="str">
            <v>TOTAL</v>
          </cell>
        </row>
      </sheetData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BONES"/>
      <sheetName val="PLASTICOS"/>
      <sheetName val="DETERGENTES"/>
      <sheetName val="GASTOS"/>
      <sheetName val="Jab planilla 17"/>
      <sheetName val="Det planilla 17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GASTOS DE MAYO 2002</v>
          </cell>
        </row>
        <row r="3">
          <cell r="A3" t="str">
            <v>PLANTA</v>
          </cell>
          <cell r="B3" t="str">
            <v>HPC</v>
          </cell>
        </row>
        <row r="4">
          <cell r="A4" t="str">
            <v>UBICACIÓN</v>
          </cell>
          <cell r="B4" t="str">
            <v>(Todas)</v>
          </cell>
        </row>
        <row r="6">
          <cell r="A6" t="str">
            <v>Suma de Valor</v>
          </cell>
          <cell r="C6" t="str">
            <v>C.C.</v>
          </cell>
          <cell r="D6" t="str">
            <v>Description C.C.</v>
          </cell>
        </row>
        <row r="7">
          <cell r="C7" t="str">
            <v>2570</v>
          </cell>
          <cell r="D7" t="str">
            <v>2572</v>
          </cell>
          <cell r="E7" t="str">
            <v>2582</v>
          </cell>
          <cell r="F7" t="str">
            <v>2586</v>
          </cell>
          <cell r="G7" t="str">
            <v>2588</v>
          </cell>
          <cell r="H7" t="str">
            <v>2590</v>
          </cell>
          <cell r="I7" t="str">
            <v>2592</v>
          </cell>
          <cell r="J7" t="str">
            <v>2594</v>
          </cell>
          <cell r="K7" t="str">
            <v>2596</v>
          </cell>
          <cell r="L7" t="str">
            <v>2600</v>
          </cell>
          <cell r="M7" t="str">
            <v>2601</v>
          </cell>
          <cell r="N7" t="str">
            <v>2602</v>
          </cell>
          <cell r="O7" t="str">
            <v>2606</v>
          </cell>
          <cell r="P7" t="str">
            <v>2608</v>
          </cell>
        </row>
        <row r="8">
          <cell r="A8" t="str">
            <v>Account</v>
          </cell>
          <cell r="B8" t="str">
            <v>Description</v>
          </cell>
          <cell r="C8" t="str">
            <v>COCIMIENTO</v>
          </cell>
          <cell r="D8" t="str">
            <v>PROCESO LAVAR</v>
          </cell>
          <cell r="E8" t="str">
            <v>EMPAQUE LAVAR</v>
          </cell>
          <cell r="F8" t="str">
            <v>ADMINISTRACION JABONES</v>
          </cell>
          <cell r="G8" t="str">
            <v>SERVICIOS JABONES</v>
          </cell>
          <cell r="H8" t="str">
            <v>AUTOCLAVE</v>
          </cell>
          <cell r="I8" t="str">
            <v>SULFUREX</v>
          </cell>
          <cell r="J8" t="str">
            <v>PREPARACION Y SECADO</v>
          </cell>
          <cell r="K8" t="str">
            <v>PERFUMACION</v>
          </cell>
          <cell r="L8" t="str">
            <v>ENVASADO</v>
          </cell>
          <cell r="M8" t="str">
            <v>EMPAQUE BARRAS</v>
          </cell>
          <cell r="N8" t="str">
            <v>PROCESO BARRAS</v>
          </cell>
          <cell r="O8" t="str">
            <v>ADMINISTRACION DETERG.</v>
          </cell>
          <cell r="P8" t="str">
            <v>SERVICIOS PTA.DETERGENTE</v>
          </cell>
        </row>
        <row r="9">
          <cell r="A9" t="str">
            <v>31902a-00</v>
          </cell>
          <cell r="B9" t="str">
            <v>REPUESTOS</v>
          </cell>
          <cell r="E9">
            <v>364.9</v>
          </cell>
          <cell r="G9">
            <v>117</v>
          </cell>
          <cell r="I9">
            <v>16.309999999999999</v>
          </cell>
          <cell r="J9">
            <v>1847.01</v>
          </cell>
          <cell r="L9">
            <v>2127.08</v>
          </cell>
          <cell r="M9">
            <v>325</v>
          </cell>
          <cell r="N9">
            <v>9.57</v>
          </cell>
        </row>
        <row r="10">
          <cell r="A10" t="str">
            <v>31902b-00</v>
          </cell>
          <cell r="B10" t="str">
            <v>SUMINISTROS INDUSTRI</v>
          </cell>
          <cell r="C10">
            <v>155.04</v>
          </cell>
          <cell r="D10">
            <v>323.89999999999998</v>
          </cell>
          <cell r="G10">
            <v>171.56</v>
          </cell>
          <cell r="H10">
            <v>23.85</v>
          </cell>
          <cell r="I10">
            <v>192.22</v>
          </cell>
          <cell r="J10">
            <v>286.57</v>
          </cell>
          <cell r="K10">
            <v>777.77</v>
          </cell>
          <cell r="L10">
            <v>533.98</v>
          </cell>
          <cell r="M10">
            <v>15.34</v>
          </cell>
          <cell r="N10">
            <v>107.98</v>
          </cell>
          <cell r="O10">
            <v>66.709999999999994</v>
          </cell>
        </row>
        <row r="11">
          <cell r="A11" t="str">
            <v>31902c-00</v>
          </cell>
          <cell r="B11" t="str">
            <v>MATERIALES ELECTRICO</v>
          </cell>
          <cell r="H11">
            <v>249.24</v>
          </cell>
          <cell r="J11">
            <v>26.1</v>
          </cell>
          <cell r="L11">
            <v>915.31</v>
          </cell>
          <cell r="N11">
            <v>21.18</v>
          </cell>
        </row>
        <row r="12">
          <cell r="A12" t="str">
            <v>32101A-00</v>
          </cell>
          <cell r="B12" t="str">
            <v>MATERIALES LABORATOR</v>
          </cell>
          <cell r="I12">
            <v>81</v>
          </cell>
        </row>
        <row r="13">
          <cell r="A13" t="str">
            <v>32101B-00</v>
          </cell>
          <cell r="B13" t="str">
            <v>REACTIVOS E INGREDIE</v>
          </cell>
        </row>
        <row r="14">
          <cell r="A14" t="str">
            <v>41001A-00</v>
          </cell>
          <cell r="B14" t="str">
            <v>SUELDOS Y SALARIOS</v>
          </cell>
          <cell r="E14">
            <v>2276.92</v>
          </cell>
          <cell r="F14">
            <v>836.59</v>
          </cell>
          <cell r="I14">
            <v>-744</v>
          </cell>
          <cell r="J14">
            <v>5186.5</v>
          </cell>
          <cell r="L14">
            <v>2606.5700000000002</v>
          </cell>
          <cell r="N14">
            <v>-1443</v>
          </cell>
          <cell r="O14">
            <v>2123.0100000000002</v>
          </cell>
        </row>
        <row r="15">
          <cell r="A15" t="str">
            <v>41001B-00</v>
          </cell>
          <cell r="B15" t="str">
            <v>JORNALES OBREROS</v>
          </cell>
          <cell r="C15">
            <v>920.54</v>
          </cell>
          <cell r="D15">
            <v>3499.57</v>
          </cell>
          <cell r="E15">
            <v>-2264.67</v>
          </cell>
          <cell r="H15">
            <v>556</v>
          </cell>
          <cell r="I15">
            <v>278</v>
          </cell>
          <cell r="J15">
            <v>647.71</v>
          </cell>
          <cell r="L15">
            <v>822</v>
          </cell>
          <cell r="M15">
            <v>2299.98</v>
          </cell>
          <cell r="N15">
            <v>-1477.98</v>
          </cell>
        </row>
        <row r="16">
          <cell r="A16" t="str">
            <v>41001C-00</v>
          </cell>
          <cell r="B16" t="str">
            <v>SOBRETIEMPO EMPLEADO</v>
          </cell>
          <cell r="E16">
            <v>1603.54</v>
          </cell>
          <cell r="F16">
            <v>-203.04</v>
          </cell>
          <cell r="I16">
            <v>-586.29</v>
          </cell>
          <cell r="J16">
            <v>4226.41</v>
          </cell>
          <cell r="L16">
            <v>1846.12</v>
          </cell>
          <cell r="N16">
            <v>-844.18</v>
          </cell>
          <cell r="O16">
            <v>988.89</v>
          </cell>
        </row>
        <row r="17">
          <cell r="A17" t="str">
            <v>41001D-00</v>
          </cell>
          <cell r="B17" t="str">
            <v>SOBRETIEMPO OBREROS</v>
          </cell>
          <cell r="C17">
            <v>755.26</v>
          </cell>
          <cell r="D17">
            <v>2546.09</v>
          </cell>
          <cell r="E17">
            <v>-2231.16</v>
          </cell>
          <cell r="H17">
            <v>261.23</v>
          </cell>
          <cell r="I17">
            <v>205.56</v>
          </cell>
          <cell r="J17">
            <v>727.15</v>
          </cell>
          <cell r="L17">
            <v>739.41</v>
          </cell>
          <cell r="M17">
            <v>1755.18</v>
          </cell>
          <cell r="N17">
            <v>-1163.92</v>
          </cell>
        </row>
        <row r="18">
          <cell r="A18" t="str">
            <v>41001E-00</v>
          </cell>
          <cell r="B18" t="str">
            <v>BENEFICIOS SOCIALES</v>
          </cell>
          <cell r="C18">
            <v>167.88</v>
          </cell>
          <cell r="D18">
            <v>519.54999999999995</v>
          </cell>
          <cell r="E18">
            <v>23.26</v>
          </cell>
          <cell r="F18">
            <v>50.8</v>
          </cell>
          <cell r="H18">
            <v>69.400000000000006</v>
          </cell>
          <cell r="I18">
            <v>-28.97</v>
          </cell>
          <cell r="J18">
            <v>893.42</v>
          </cell>
          <cell r="L18">
            <v>509.7</v>
          </cell>
          <cell r="M18">
            <v>348.45</v>
          </cell>
          <cell r="N18">
            <v>-423.94</v>
          </cell>
          <cell r="O18">
            <v>313.27</v>
          </cell>
        </row>
        <row r="19">
          <cell r="A19" t="str">
            <v>41001F-00</v>
          </cell>
          <cell r="B19" t="str">
            <v>COMPENSACION Y BONIF</v>
          </cell>
          <cell r="C19">
            <v>82.4</v>
          </cell>
          <cell r="D19">
            <v>360</v>
          </cell>
          <cell r="E19">
            <v>-112.8</v>
          </cell>
          <cell r="H19">
            <v>48</v>
          </cell>
          <cell r="I19">
            <v>24</v>
          </cell>
          <cell r="J19">
            <v>384</v>
          </cell>
          <cell r="L19">
            <v>240</v>
          </cell>
          <cell r="M19">
            <v>240</v>
          </cell>
          <cell r="N19">
            <v>-264</v>
          </cell>
          <cell r="O19">
            <v>96</v>
          </cell>
        </row>
        <row r="20">
          <cell r="A20" t="str">
            <v>41001G-00</v>
          </cell>
          <cell r="B20" t="str">
            <v>VACACIONES</v>
          </cell>
          <cell r="C20">
            <v>82.75</v>
          </cell>
          <cell r="D20">
            <v>254.67</v>
          </cell>
          <cell r="E20">
            <v>72.84</v>
          </cell>
          <cell r="F20">
            <v>-12.03</v>
          </cell>
          <cell r="H20">
            <v>41.41</v>
          </cell>
          <cell r="I20">
            <v>8.83</v>
          </cell>
          <cell r="J20">
            <v>640.85</v>
          </cell>
          <cell r="L20">
            <v>305.05</v>
          </cell>
          <cell r="M20">
            <v>170.88</v>
          </cell>
          <cell r="N20">
            <v>-253.21</v>
          </cell>
          <cell r="O20">
            <v>223.03</v>
          </cell>
        </row>
        <row r="21">
          <cell r="A21" t="str">
            <v>41001H-00</v>
          </cell>
          <cell r="B21" t="str">
            <v>BONIFICACIONES FIEST</v>
          </cell>
          <cell r="C21">
            <v>17.88</v>
          </cell>
          <cell r="D21">
            <v>82.01</v>
          </cell>
          <cell r="E21">
            <v>-15.47</v>
          </cell>
          <cell r="F21">
            <v>-15</v>
          </cell>
          <cell r="H21">
            <v>11.92</v>
          </cell>
          <cell r="I21">
            <v>-9.0399999999999991</v>
          </cell>
          <cell r="J21">
            <v>111.92</v>
          </cell>
          <cell r="L21">
            <v>67.7</v>
          </cell>
          <cell r="M21">
            <v>54.32</v>
          </cell>
          <cell r="N21">
            <v>-71.62</v>
          </cell>
          <cell r="O21">
            <v>17.489999999999998</v>
          </cell>
        </row>
        <row r="22">
          <cell r="A22" t="str">
            <v>41001I-00</v>
          </cell>
          <cell r="B22" t="str">
            <v>SUBSIDIOS A EMPLEADO</v>
          </cell>
          <cell r="C22">
            <v>13.39</v>
          </cell>
          <cell r="D22">
            <v>15.14</v>
          </cell>
          <cell r="E22">
            <v>-16.600000000000001</v>
          </cell>
          <cell r="H22">
            <v>1.18</v>
          </cell>
          <cell r="I22">
            <v>0.57999999999999996</v>
          </cell>
          <cell r="J22">
            <v>1.2</v>
          </cell>
          <cell r="L22">
            <v>2.92</v>
          </cell>
          <cell r="M22">
            <v>4.4400000000000004</v>
          </cell>
          <cell r="N22">
            <v>-3.48</v>
          </cell>
        </row>
        <row r="23">
          <cell r="A23" t="str">
            <v>41001K-00</v>
          </cell>
          <cell r="B23" t="str">
            <v>PAGO VARIABLE</v>
          </cell>
          <cell r="O23">
            <v>-286.17</v>
          </cell>
        </row>
        <row r="24">
          <cell r="A24" t="str">
            <v>41101A-00</v>
          </cell>
          <cell r="B24" t="str">
            <v>SERVICIOS PRESTADOS</v>
          </cell>
          <cell r="D24">
            <v>1178.55</v>
          </cell>
          <cell r="E24">
            <v>7434.24</v>
          </cell>
          <cell r="I24">
            <v>1368.03</v>
          </cell>
          <cell r="J24">
            <v>6048.76</v>
          </cell>
          <cell r="K24">
            <v>2127.15</v>
          </cell>
          <cell r="L24">
            <v>26234.5</v>
          </cell>
          <cell r="M24">
            <v>2105.98</v>
          </cell>
          <cell r="N24">
            <v>2606.34</v>
          </cell>
        </row>
        <row r="25">
          <cell r="A25" t="str">
            <v>41102A-00</v>
          </cell>
          <cell r="B25" t="str">
            <v>HONORARIOS A SOCIEDA</v>
          </cell>
          <cell r="L25">
            <v>133.41999999999999</v>
          </cell>
          <cell r="O25">
            <v>-475</v>
          </cell>
        </row>
        <row r="26">
          <cell r="A26" t="str">
            <v>41201A-00</v>
          </cell>
          <cell r="B26" t="str">
            <v>FONDO RESERV-APORTE</v>
          </cell>
          <cell r="C26">
            <v>407.11</v>
          </cell>
          <cell r="D26">
            <v>1252.83</v>
          </cell>
          <cell r="E26">
            <v>64.790000000000006</v>
          </cell>
          <cell r="F26">
            <v>124.87</v>
          </cell>
          <cell r="H26">
            <v>167.36</v>
          </cell>
          <cell r="I26">
            <v>-72.83</v>
          </cell>
          <cell r="J26">
            <v>2131.61</v>
          </cell>
          <cell r="L26">
            <v>1236.68</v>
          </cell>
          <cell r="M26">
            <v>840.28</v>
          </cell>
          <cell r="N26">
            <v>-1024.21</v>
          </cell>
          <cell r="O26">
            <v>736.22</v>
          </cell>
        </row>
        <row r="27">
          <cell r="A27" t="str">
            <v>41204A-00</v>
          </cell>
          <cell r="B27" t="str">
            <v>PROGRAMAS PRIVADOS S</v>
          </cell>
        </row>
        <row r="28">
          <cell r="A28" t="str">
            <v>41205A-00</v>
          </cell>
          <cell r="B28" t="str">
            <v>GASTOS MEDICOS</v>
          </cell>
        </row>
        <row r="29">
          <cell r="A29" t="str">
            <v>41208A-00</v>
          </cell>
          <cell r="B29" t="str">
            <v>PROVISION JUBILACION</v>
          </cell>
          <cell r="F29">
            <v>200</v>
          </cell>
          <cell r="O29">
            <v>700</v>
          </cell>
        </row>
        <row r="30">
          <cell r="A30" t="str">
            <v>41222A-00</v>
          </cell>
          <cell r="B30" t="str">
            <v>SERVICIO DE EXPRESO</v>
          </cell>
          <cell r="O30">
            <v>18.45</v>
          </cell>
        </row>
        <row r="31">
          <cell r="A31" t="str">
            <v>41222B-00</v>
          </cell>
          <cell r="B31" t="str">
            <v>TAXIS, BUSES Y PARQU</v>
          </cell>
          <cell r="F31">
            <v>52</v>
          </cell>
          <cell r="O31">
            <v>22.3</v>
          </cell>
        </row>
        <row r="32">
          <cell r="A32" t="str">
            <v>41222V-00</v>
          </cell>
          <cell r="B32" t="str">
            <v>OTROS GTOS.TRANSP.PE</v>
          </cell>
        </row>
        <row r="33">
          <cell r="A33" t="str">
            <v>41224B-00</v>
          </cell>
          <cell r="B33" t="str">
            <v>UNIFORMES</v>
          </cell>
          <cell r="D33">
            <v>44.28</v>
          </cell>
          <cell r="E33">
            <v>295.23</v>
          </cell>
          <cell r="I33">
            <v>59.05</v>
          </cell>
          <cell r="J33">
            <v>82.73</v>
          </cell>
          <cell r="K33">
            <v>44.28</v>
          </cell>
          <cell r="L33">
            <v>398.56</v>
          </cell>
          <cell r="M33">
            <v>73.81</v>
          </cell>
          <cell r="N33">
            <v>88.57</v>
          </cell>
        </row>
        <row r="34">
          <cell r="A34" t="str">
            <v>41224C-00</v>
          </cell>
          <cell r="B34" t="str">
            <v>SEGURO DEL PERSONAL</v>
          </cell>
        </row>
        <row r="35">
          <cell r="A35" t="str">
            <v>41304A-00</v>
          </cell>
          <cell r="B35" t="str">
            <v>GASTOS DE ENTRENAMIE</v>
          </cell>
          <cell r="F35">
            <v>132.30000000000001</v>
          </cell>
          <cell r="O35">
            <v>194.04</v>
          </cell>
        </row>
        <row r="36">
          <cell r="A36" t="str">
            <v>41305A-00</v>
          </cell>
          <cell r="B36" t="str">
            <v>GASTOS VIAJES NACION</v>
          </cell>
        </row>
        <row r="37">
          <cell r="A37" t="str">
            <v>41305e-00</v>
          </cell>
          <cell r="B37" t="str">
            <v>MOVILIZACION, OTROS</v>
          </cell>
          <cell r="O37">
            <v>4.5</v>
          </cell>
        </row>
        <row r="38">
          <cell r="A38" t="str">
            <v>41306A-00</v>
          </cell>
          <cell r="B38" t="str">
            <v>ACTIVIDADES SOCIALES</v>
          </cell>
          <cell r="O38">
            <v>51.24</v>
          </cell>
        </row>
        <row r="39">
          <cell r="A39" t="str">
            <v>41308A-00</v>
          </cell>
          <cell r="B39" t="str">
            <v>ATENCION EMPLEADOS</v>
          </cell>
          <cell r="F39">
            <v>8.1</v>
          </cell>
        </row>
        <row r="40">
          <cell r="A40" t="str">
            <v>41308c-00</v>
          </cell>
          <cell r="B40" t="str">
            <v>COMISARIATO</v>
          </cell>
        </row>
        <row r="41">
          <cell r="A41" t="str">
            <v>41310A-00</v>
          </cell>
          <cell r="B41" t="str">
            <v>REEMBOLSO GTO.ALIMEN</v>
          </cell>
          <cell r="C41">
            <v>35.840000000000003</v>
          </cell>
          <cell r="D41">
            <v>165.1</v>
          </cell>
          <cell r="E41">
            <v>-145.32</v>
          </cell>
          <cell r="F41">
            <v>-4.58</v>
          </cell>
          <cell r="H41">
            <v>2.56</v>
          </cell>
          <cell r="I41">
            <v>17.39</v>
          </cell>
          <cell r="J41">
            <v>109.06</v>
          </cell>
          <cell r="L41">
            <v>32</v>
          </cell>
          <cell r="M41">
            <v>79.22</v>
          </cell>
          <cell r="N41">
            <v>-61.03</v>
          </cell>
        </row>
        <row r="42">
          <cell r="A42" t="str">
            <v>41608A-00</v>
          </cell>
          <cell r="B42" t="str">
            <v>RENTALS/OPERAT.LEASE</v>
          </cell>
          <cell r="F42">
            <v>1200</v>
          </cell>
          <cell r="O42">
            <v>800</v>
          </cell>
        </row>
        <row r="43">
          <cell r="A43" t="str">
            <v>41610A-00</v>
          </cell>
          <cell r="B43" t="str">
            <v>ALQUIL.EQUIP.TRANSPO</v>
          </cell>
        </row>
        <row r="44">
          <cell r="A44" t="str">
            <v>41701A-00</v>
          </cell>
          <cell r="B44" t="str">
            <v>MANT.EDIFIC,PATIOS,J</v>
          </cell>
          <cell r="G44">
            <v>18.64</v>
          </cell>
          <cell r="K44">
            <v>20.02</v>
          </cell>
        </row>
        <row r="45">
          <cell r="A45" t="str">
            <v>41702a-00</v>
          </cell>
          <cell r="B45" t="str">
            <v>MANTENIMIENTO CONTRA</v>
          </cell>
          <cell r="C45">
            <v>150</v>
          </cell>
          <cell r="D45">
            <v>700</v>
          </cell>
          <cell r="E45">
            <v>600</v>
          </cell>
          <cell r="F45">
            <v>165</v>
          </cell>
          <cell r="G45">
            <v>640.02</v>
          </cell>
          <cell r="H45">
            <v>1060</v>
          </cell>
          <cell r="I45">
            <v>4254</v>
          </cell>
          <cell r="J45">
            <v>2782.17</v>
          </cell>
          <cell r="L45">
            <v>3676</v>
          </cell>
          <cell r="M45">
            <v>403.2</v>
          </cell>
          <cell r="N45">
            <v>878</v>
          </cell>
          <cell r="O45">
            <v>1227.96</v>
          </cell>
          <cell r="P45">
            <v>60.16</v>
          </cell>
        </row>
        <row r="46">
          <cell r="A46" t="str">
            <v>41703A-00</v>
          </cell>
          <cell r="B46" t="str">
            <v>MANT.EQUIPO TRANSPOR</v>
          </cell>
          <cell r="J46">
            <v>11.2</v>
          </cell>
          <cell r="L46">
            <v>585.66</v>
          </cell>
        </row>
        <row r="47">
          <cell r="A47" t="str">
            <v>41801A-00</v>
          </cell>
          <cell r="B47" t="str">
            <v>ENERGIA ELECTRICA</v>
          </cell>
          <cell r="C47">
            <v>446.2</v>
          </cell>
          <cell r="D47">
            <v>2559.54</v>
          </cell>
          <cell r="E47">
            <v>1906.87</v>
          </cell>
          <cell r="G47">
            <v>3871.66</v>
          </cell>
          <cell r="H47">
            <v>19.78</v>
          </cell>
          <cell r="I47">
            <v>7495.49</v>
          </cell>
          <cell r="J47">
            <v>9268.6299999999992</v>
          </cell>
          <cell r="L47">
            <v>2550.37</v>
          </cell>
          <cell r="M47">
            <v>598.09</v>
          </cell>
          <cell r="N47">
            <v>513.84</v>
          </cell>
          <cell r="P47">
            <v>3418.61</v>
          </cell>
        </row>
        <row r="48">
          <cell r="A48" t="str">
            <v>41801b-00</v>
          </cell>
          <cell r="B48" t="str">
            <v>SUBESTAC.ELECT.Y GEN</v>
          </cell>
          <cell r="G48">
            <v>514.45000000000005</v>
          </cell>
          <cell r="P48">
            <v>3086.73</v>
          </cell>
        </row>
        <row r="49">
          <cell r="A49" t="str">
            <v>41804A-00</v>
          </cell>
          <cell r="B49" t="str">
            <v>COMBUSTIBLES</v>
          </cell>
          <cell r="G49">
            <v>445.18</v>
          </cell>
          <cell r="I49">
            <v>181.14</v>
          </cell>
          <cell r="J49">
            <v>11558.95</v>
          </cell>
        </row>
        <row r="50">
          <cell r="A50" t="str">
            <v>41806A-00</v>
          </cell>
          <cell r="B50" t="str">
            <v>COMBUSTIBLES VEHICUL</v>
          </cell>
        </row>
        <row r="51">
          <cell r="A51" t="str">
            <v>41810A-00</v>
          </cell>
          <cell r="B51" t="str">
            <v>AGUA ECAPAG Y TANQUE</v>
          </cell>
        </row>
        <row r="52">
          <cell r="A52" t="str">
            <v>42004A-00</v>
          </cell>
          <cell r="B52" t="str">
            <v>GUARDIANIA Y VIGILAN</v>
          </cell>
          <cell r="C52">
            <v>320.66000000000003</v>
          </cell>
          <cell r="D52">
            <v>961.97</v>
          </cell>
          <cell r="E52">
            <v>3527.24</v>
          </cell>
          <cell r="F52">
            <v>641.32000000000005</v>
          </cell>
          <cell r="H52">
            <v>320.66000000000003</v>
          </cell>
          <cell r="I52">
            <v>961.97</v>
          </cell>
          <cell r="J52">
            <v>2244.61</v>
          </cell>
          <cell r="K52">
            <v>320.66000000000003</v>
          </cell>
          <cell r="L52">
            <v>4168.55</v>
          </cell>
          <cell r="M52">
            <v>961.97</v>
          </cell>
          <cell r="N52">
            <v>961.97</v>
          </cell>
          <cell r="O52">
            <v>641.32000000000005</v>
          </cell>
        </row>
        <row r="53">
          <cell r="A53" t="str">
            <v>42204D-00</v>
          </cell>
          <cell r="B53" t="str">
            <v>OTROS IMPTOS.Y CONTR</v>
          </cell>
        </row>
        <row r="54">
          <cell r="A54" t="str">
            <v>42302C-00</v>
          </cell>
          <cell r="B54" t="str">
            <v>TAXIS,BUSES,PARQUEOS</v>
          </cell>
          <cell r="O54">
            <v>10</v>
          </cell>
        </row>
        <row r="55">
          <cell r="A55" t="str">
            <v>42303A-00</v>
          </cell>
          <cell r="B55" t="str">
            <v>PAPELERIA,UTILES Y O</v>
          </cell>
          <cell r="O55">
            <v>10.199999999999999</v>
          </cell>
        </row>
        <row r="56">
          <cell r="A56" t="str">
            <v>42305A-00</v>
          </cell>
          <cell r="B56" t="str">
            <v>SUBSCRIPCIONES REVIS</v>
          </cell>
        </row>
        <row r="57">
          <cell r="A57" t="str">
            <v>42306A-00</v>
          </cell>
          <cell r="B57" t="str">
            <v>SEGUROS EDIFICIOS</v>
          </cell>
          <cell r="F57">
            <v>230</v>
          </cell>
          <cell r="O57">
            <v>290</v>
          </cell>
        </row>
        <row r="58">
          <cell r="A58" t="str">
            <v>42307A-00</v>
          </cell>
          <cell r="B58" t="str">
            <v>SEGUROS MAQUIN.Y EQU</v>
          </cell>
          <cell r="F58">
            <v>700</v>
          </cell>
          <cell r="O58">
            <v>890</v>
          </cell>
        </row>
        <row r="59">
          <cell r="A59" t="str">
            <v>42307B-00</v>
          </cell>
          <cell r="B59" t="str">
            <v>SEGURO EQUIP.TRANSPO</v>
          </cell>
        </row>
        <row r="60">
          <cell r="A60" t="str">
            <v>42307C-00</v>
          </cell>
          <cell r="B60" t="str">
            <v>SEGURO FLOTANTE</v>
          </cell>
          <cell r="F60">
            <v>620.49</v>
          </cell>
          <cell r="O60">
            <v>1318.99</v>
          </cell>
        </row>
        <row r="61">
          <cell r="A61" t="str">
            <v>42310a-00</v>
          </cell>
          <cell r="B61" t="str">
            <v>GASTOS DE LIMPIEZA</v>
          </cell>
          <cell r="D61">
            <v>188.28</v>
          </cell>
          <cell r="I61">
            <v>13.78</v>
          </cell>
          <cell r="K61">
            <v>178.31</v>
          </cell>
          <cell r="L61">
            <v>96.25</v>
          </cell>
          <cell r="N61">
            <v>56.9</v>
          </cell>
        </row>
        <row r="62">
          <cell r="A62" t="str">
            <v>42311A-00</v>
          </cell>
          <cell r="B62" t="str">
            <v>SERVICIO DE COMEDOR</v>
          </cell>
        </row>
        <row r="63">
          <cell r="A63" t="str">
            <v>42311C-00</v>
          </cell>
          <cell r="B63" t="str">
            <v>CAFETERIA Y VIVERES</v>
          </cell>
          <cell r="F63">
            <v>2</v>
          </cell>
        </row>
        <row r="64">
          <cell r="A64" t="str">
            <v>42315B-00</v>
          </cell>
          <cell r="B64" t="str">
            <v>ATENCIONES A TERCERO</v>
          </cell>
          <cell r="O64">
            <v>21</v>
          </cell>
        </row>
        <row r="65">
          <cell r="A65" t="str">
            <v>42325C-00</v>
          </cell>
          <cell r="B65" t="str">
            <v>TPM Y AFINES</v>
          </cell>
        </row>
        <row r="66">
          <cell r="A66" t="str">
            <v>42325D-00</v>
          </cell>
          <cell r="B66" t="str">
            <v>PROVIS.GTOS X 5TA SE</v>
          </cell>
          <cell r="C66">
            <v>-101.81</v>
          </cell>
          <cell r="D66">
            <v>-174.03</v>
          </cell>
          <cell r="E66">
            <v>-1878.47</v>
          </cell>
          <cell r="F66">
            <v>-301.88</v>
          </cell>
          <cell r="H66">
            <v>-51.74</v>
          </cell>
          <cell r="I66">
            <v>-397.2</v>
          </cell>
          <cell r="J66">
            <v>-854.79</v>
          </cell>
          <cell r="K66">
            <v>-216.97</v>
          </cell>
          <cell r="L66">
            <v>-2745.34</v>
          </cell>
          <cell r="M66">
            <v>-234.62</v>
          </cell>
          <cell r="N66">
            <v>-417.59</v>
          </cell>
          <cell r="O66">
            <v>-342.38</v>
          </cell>
        </row>
        <row r="67">
          <cell r="A67" t="str">
            <v>42325v-00</v>
          </cell>
          <cell r="B67" t="str">
            <v>OTROS GASTOS GENERAL</v>
          </cell>
          <cell r="O67">
            <v>30.5</v>
          </cell>
        </row>
        <row r="68">
          <cell r="A68" t="str">
            <v>42441A-00</v>
          </cell>
          <cell r="B68" t="str">
            <v>SERVICIOS KM25 (GAST</v>
          </cell>
          <cell r="C68">
            <v>236.19</v>
          </cell>
          <cell r="D68">
            <v>708.56</v>
          </cell>
          <cell r="E68">
            <v>2598.0500000000002</v>
          </cell>
          <cell r="F68">
            <v>472.37</v>
          </cell>
          <cell r="H68">
            <v>236.19</v>
          </cell>
          <cell r="I68">
            <v>708.56</v>
          </cell>
          <cell r="J68">
            <v>1653.3</v>
          </cell>
          <cell r="K68">
            <v>236.19</v>
          </cell>
          <cell r="L68">
            <v>3070.43</v>
          </cell>
          <cell r="M68">
            <v>708.56</v>
          </cell>
          <cell r="N68">
            <v>708.56</v>
          </cell>
          <cell r="O68">
            <v>472.37</v>
          </cell>
        </row>
        <row r="69">
          <cell r="A69" t="str">
            <v>42441C-00</v>
          </cell>
          <cell r="B69" t="str">
            <v>SERV.MANT.VEHICULOS(</v>
          </cell>
          <cell r="G69">
            <v>294.51</v>
          </cell>
          <cell r="P69">
            <v>589.01</v>
          </cell>
        </row>
        <row r="70">
          <cell r="A70" t="str">
            <v>42441E-00</v>
          </cell>
          <cell r="B70" t="str">
            <v>SERVICIOS PERSONAL (</v>
          </cell>
          <cell r="C70">
            <v>481.5</v>
          </cell>
          <cell r="D70">
            <v>1444.5</v>
          </cell>
          <cell r="E70">
            <v>5296.51</v>
          </cell>
          <cell r="F70">
            <v>963</v>
          </cell>
          <cell r="H70">
            <v>481.5</v>
          </cell>
          <cell r="I70">
            <v>1444.5</v>
          </cell>
          <cell r="J70">
            <v>3370.5</v>
          </cell>
          <cell r="K70">
            <v>481.5</v>
          </cell>
          <cell r="L70">
            <v>6259.51</v>
          </cell>
          <cell r="M70">
            <v>1444.5</v>
          </cell>
          <cell r="N70">
            <v>1444.5</v>
          </cell>
          <cell r="O70">
            <v>963</v>
          </cell>
        </row>
        <row r="71">
          <cell r="A71" t="str">
            <v>42441F-00</v>
          </cell>
          <cell r="B71" t="str">
            <v>SERVIC.PTA.POTABIL.(</v>
          </cell>
          <cell r="G71">
            <v>385.45</v>
          </cell>
          <cell r="P71">
            <v>1638.15</v>
          </cell>
        </row>
        <row r="72">
          <cell r="A72" t="str">
            <v>42441G-00</v>
          </cell>
          <cell r="B72" t="str">
            <v>SERV.INGEN.-MANT.(GA</v>
          </cell>
          <cell r="C72">
            <v>565.85</v>
          </cell>
          <cell r="D72">
            <v>1037.4000000000001</v>
          </cell>
          <cell r="E72">
            <v>1131.71</v>
          </cell>
          <cell r="H72">
            <v>282.93</v>
          </cell>
          <cell r="I72">
            <v>565.85</v>
          </cell>
          <cell r="J72">
            <v>282.93</v>
          </cell>
          <cell r="K72">
            <v>282.93</v>
          </cell>
          <cell r="L72">
            <v>1320.32</v>
          </cell>
          <cell r="M72">
            <v>282.93</v>
          </cell>
          <cell r="N72">
            <v>188.62</v>
          </cell>
        </row>
        <row r="73">
          <cell r="A73" t="str">
            <v>42441I-00</v>
          </cell>
          <cell r="B73" t="str">
            <v>SERVICIOS CALDEROS(G</v>
          </cell>
          <cell r="C73">
            <v>1139.3800000000001</v>
          </cell>
          <cell r="D73">
            <v>2136.33</v>
          </cell>
          <cell r="H73">
            <v>2706.02</v>
          </cell>
          <cell r="I73">
            <v>6551.41</v>
          </cell>
          <cell r="J73">
            <v>1709.06</v>
          </cell>
        </row>
        <row r="74">
          <cell r="A74" t="str">
            <v>42441K-00</v>
          </cell>
          <cell r="B74" t="str">
            <v>SERV.BOD.MAT.PRIM-EM</v>
          </cell>
          <cell r="E74">
            <v>7318.48</v>
          </cell>
          <cell r="L74">
            <v>6782.98</v>
          </cell>
          <cell r="M74">
            <v>2498.9899999999998</v>
          </cell>
        </row>
        <row r="75">
          <cell r="A75" t="str">
            <v>42441V-00</v>
          </cell>
          <cell r="B75" t="str">
            <v>O.SERV.INTERDIV.(GAS</v>
          </cell>
        </row>
        <row r="76">
          <cell r="A76" t="str">
            <v>51320v-00</v>
          </cell>
          <cell r="B76" t="str">
            <v>OTROS GASTOS COMERCI</v>
          </cell>
          <cell r="G76">
            <v>0.19</v>
          </cell>
          <cell r="P76">
            <v>62.26</v>
          </cell>
        </row>
        <row r="77">
          <cell r="A77" t="str">
            <v>51401A-00</v>
          </cell>
          <cell r="B77" t="str">
            <v>VENTA CHATARRA Y DES</v>
          </cell>
        </row>
        <row r="78">
          <cell r="A78" t="str">
            <v>51406A-00</v>
          </cell>
          <cell r="B78" t="str">
            <v>INGRESOS ARRIENDOS</v>
          </cell>
        </row>
        <row r="79">
          <cell r="A79" t="str">
            <v>51420D-00</v>
          </cell>
          <cell r="B79" t="str">
            <v>OTROS INGRESOS COMER</v>
          </cell>
          <cell r="G79">
            <v>-0.04</v>
          </cell>
          <cell r="P79">
            <v>-2.82</v>
          </cell>
        </row>
        <row r="80">
          <cell r="A80" t="str">
            <v>70122A-00</v>
          </cell>
          <cell r="B80" t="str">
            <v>DEP.ESTAD-EDIFICIOS</v>
          </cell>
          <cell r="F80">
            <v>2527.96</v>
          </cell>
          <cell r="H80">
            <v>70</v>
          </cell>
          <cell r="O80">
            <v>4013.85</v>
          </cell>
        </row>
        <row r="81">
          <cell r="A81" t="str">
            <v>70123A-00</v>
          </cell>
          <cell r="B81" t="str">
            <v>DEP.ESTAD-MAQ.Y EQUI</v>
          </cell>
          <cell r="C81">
            <v>3264.99</v>
          </cell>
          <cell r="D81">
            <v>8077.43</v>
          </cell>
          <cell r="E81">
            <v>2035.17</v>
          </cell>
          <cell r="G81">
            <v>2142.0700000000002</v>
          </cell>
          <cell r="H81">
            <v>1130.77</v>
          </cell>
          <cell r="I81">
            <v>13525.86</v>
          </cell>
          <cell r="J81">
            <v>9568.44</v>
          </cell>
          <cell r="K81">
            <v>2498.46</v>
          </cell>
          <cell r="L81">
            <v>3284.64</v>
          </cell>
          <cell r="M81">
            <v>2584.61</v>
          </cell>
          <cell r="N81">
            <v>9471.24</v>
          </cell>
          <cell r="P81">
            <v>904.59</v>
          </cell>
        </row>
        <row r="82">
          <cell r="A82" t="str">
            <v>70124A-00</v>
          </cell>
          <cell r="B82" t="str">
            <v>DEP.ESTAD-MOLDES</v>
          </cell>
        </row>
        <row r="83">
          <cell r="A83" t="str">
            <v>70127A-00</v>
          </cell>
          <cell r="B83" t="str">
            <v>DEP.ESTAD-EQ.COMUNIC</v>
          </cell>
          <cell r="F83">
            <v>18.64</v>
          </cell>
          <cell r="G83">
            <v>1.48</v>
          </cell>
          <cell r="O83">
            <v>4.2</v>
          </cell>
        </row>
        <row r="84">
          <cell r="A84" t="str">
            <v>70129A-00</v>
          </cell>
          <cell r="B84" t="str">
            <v>DEP.ESTAD-MUEB.Y ENS</v>
          </cell>
          <cell r="F84">
            <v>71.650000000000006</v>
          </cell>
          <cell r="G84">
            <v>43.52</v>
          </cell>
          <cell r="J84">
            <v>5.78</v>
          </cell>
          <cell r="L84">
            <v>4.05</v>
          </cell>
          <cell r="N84">
            <v>1.4</v>
          </cell>
          <cell r="O84">
            <v>156.94</v>
          </cell>
          <cell r="P84">
            <v>12.64</v>
          </cell>
        </row>
        <row r="85">
          <cell r="A85" t="str">
            <v>70130A-00</v>
          </cell>
          <cell r="B85" t="str">
            <v>DEP.ESTAD-EQ.TRANSPO</v>
          </cell>
          <cell r="J85">
            <v>393.48</v>
          </cell>
          <cell r="L85">
            <v>452.99</v>
          </cell>
        </row>
        <row r="86">
          <cell r="A86" t="str">
            <v>70131A-00</v>
          </cell>
          <cell r="B86" t="str">
            <v>DEP.ESTAD-MEJORAS TE</v>
          </cell>
          <cell r="F86">
            <v>145.38</v>
          </cell>
          <cell r="O86">
            <v>155.08000000000001</v>
          </cell>
        </row>
        <row r="87">
          <cell r="A87" t="str">
            <v>70131B-00</v>
          </cell>
          <cell r="B87" t="str">
            <v>DEP.ESTAD-INSTALACIO</v>
          </cell>
        </row>
        <row r="88">
          <cell r="A88" t="str">
            <v>70401e-00</v>
          </cell>
          <cell r="B88" t="str">
            <v>PROFIT SHARING DEL A</v>
          </cell>
          <cell r="G88">
            <v>20302</v>
          </cell>
          <cell r="L88">
            <v>2769</v>
          </cell>
          <cell r="O88">
            <v>29531</v>
          </cell>
        </row>
        <row r="89">
          <cell r="A89" t="str">
            <v>Total general</v>
          </cell>
          <cell r="C89">
            <v>9141.0499999999993</v>
          </cell>
          <cell r="D89">
            <v>27881.67</v>
          </cell>
          <cell r="E89">
            <v>29885.26</v>
          </cell>
          <cell r="F89">
            <v>8625.94</v>
          </cell>
          <cell r="G89">
            <v>28947.69</v>
          </cell>
          <cell r="H89">
            <v>7688.26</v>
          </cell>
          <cell r="I89">
            <v>36115.199999999997</v>
          </cell>
          <cell r="J89">
            <v>65345.26</v>
          </cell>
          <cell r="K89">
            <v>6750.3</v>
          </cell>
          <cell r="L89">
            <v>71026.41</v>
          </cell>
          <cell r="M89">
            <v>17561.11</v>
          </cell>
          <cell r="N89">
            <v>9610.51</v>
          </cell>
          <cell r="O89">
            <v>44988.01</v>
          </cell>
          <cell r="P89">
            <v>9769.33</v>
          </cell>
        </row>
      </sheetData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"/>
      <sheetName val="COSTO "/>
      <sheetName val="FOODS"/>
      <sheetName val="base"/>
      <sheetName val="Hoja2"/>
      <sheetName val="HOME CARE"/>
      <sheetName val="RESUMEN MAYO 2002"/>
      <sheetName val="33616"/>
      <sheetName val="Pull Sheet"/>
    </sheetNames>
    <sheetDataSet>
      <sheetData sheetId="0"/>
      <sheetData sheetId="1"/>
      <sheetData sheetId="2"/>
      <sheetData sheetId="3" refreshError="1">
        <row r="1">
          <cell r="C1" t="str">
            <v>UNILEVER  JABONERIA NACIONAL S.A.</v>
          </cell>
        </row>
        <row r="2">
          <cell r="C2" t="str">
            <v>Costo por Tonelada  por Producto y por Marca</v>
          </cell>
        </row>
        <row r="3">
          <cell r="C3" t="str">
            <v>3Q 2002</v>
          </cell>
        </row>
        <row r="5">
          <cell r="J5" t="str">
            <v>MATERIAL</v>
          </cell>
          <cell r="M5" t="str">
            <v>LABOR Y BURDEN</v>
          </cell>
          <cell r="R5" t="str">
            <v>OVERHEAD</v>
          </cell>
        </row>
        <row r="6">
          <cell r="C6" t="str">
            <v>Item Number</v>
          </cell>
          <cell r="D6" t="str">
            <v>MARCAS</v>
          </cell>
          <cell r="E6" t="str">
            <v>Description</v>
          </cell>
          <cell r="F6" t="str">
            <v>Kilos</v>
          </cell>
          <cell r="G6" t="str">
            <v>Cajas</v>
          </cell>
          <cell r="I6" t="str">
            <v>Ton</v>
          </cell>
          <cell r="J6" t="str">
            <v>Material</v>
          </cell>
          <cell r="K6" t="str">
            <v>Absorcion</v>
          </cell>
          <cell r="L6" t="str">
            <v>Costo por Tonelada</v>
          </cell>
          <cell r="M6" t="str">
            <v>Labor</v>
          </cell>
          <cell r="N6" t="str">
            <v>Burden</v>
          </cell>
          <cell r="O6" t="str">
            <v>Total</v>
          </cell>
          <cell r="P6" t="str">
            <v>Absorcion</v>
          </cell>
          <cell r="Q6" t="str">
            <v>Costo por Tonelada</v>
          </cell>
          <cell r="R6" t="str">
            <v>Overhead</v>
          </cell>
          <cell r="S6" t="str">
            <v>Absorcion</v>
          </cell>
          <cell r="T6" t="str">
            <v>Costo por Tonelada</v>
          </cell>
          <cell r="U6" t="str">
            <v>Total Absorcion</v>
          </cell>
          <cell r="V6" t="str">
            <v>Costo por ton</v>
          </cell>
          <cell r="W6" t="str">
            <v>Costo por Caja</v>
          </cell>
        </row>
        <row r="7">
          <cell r="C7" t="str">
            <v>11860</v>
          </cell>
          <cell r="D7" t="str">
            <v>HARD SOAP</v>
          </cell>
          <cell r="E7" t="str">
            <v>BRISA                                      250Gx60UN</v>
          </cell>
          <cell r="F7">
            <v>15</v>
          </cell>
          <cell r="G7">
            <v>41490</v>
          </cell>
          <cell r="H7">
            <v>1000</v>
          </cell>
          <cell r="I7">
            <v>622.35</v>
          </cell>
          <cell r="J7">
            <v>5.8147099999999998</v>
          </cell>
          <cell r="K7">
            <v>241252.31789999999</v>
          </cell>
          <cell r="L7">
            <v>387.64733333333334</v>
          </cell>
          <cell r="M7">
            <v>0.23616000000000001</v>
          </cell>
          <cell r="N7">
            <v>0.98446</v>
          </cell>
          <cell r="O7">
            <v>1.22062</v>
          </cell>
          <cell r="P7">
            <v>50643.523800000003</v>
          </cell>
          <cell r="Q7">
            <v>81.37466666666667</v>
          </cell>
          <cell r="R7">
            <v>0</v>
          </cell>
          <cell r="S7">
            <v>0</v>
          </cell>
          <cell r="T7">
            <v>0</v>
          </cell>
          <cell r="U7">
            <v>291895.84169999999</v>
          </cell>
          <cell r="V7">
            <v>469.02199999999999</v>
          </cell>
          <cell r="W7">
            <v>7.0353300000000001</v>
          </cell>
        </row>
        <row r="8">
          <cell r="C8" t="str">
            <v>13002</v>
          </cell>
          <cell r="D8" t="str">
            <v>HARD SOAP</v>
          </cell>
          <cell r="E8" t="str">
            <v>NEW SUPER LAGARTO            250Gx60UN</v>
          </cell>
          <cell r="F8">
            <v>15</v>
          </cell>
          <cell r="G8">
            <v>106755</v>
          </cell>
          <cell r="H8">
            <v>1000</v>
          </cell>
          <cell r="I8">
            <v>1601.325</v>
          </cell>
          <cell r="J8">
            <v>4.9310099999999997</v>
          </cell>
          <cell r="K8">
            <v>526409.97254999995</v>
          </cell>
          <cell r="L8">
            <v>328.73399999999998</v>
          </cell>
          <cell r="M8">
            <v>0.23369000000000001</v>
          </cell>
          <cell r="N8">
            <v>0.9526</v>
          </cell>
          <cell r="O8">
            <v>1.1862900000000001</v>
          </cell>
          <cell r="P8">
            <v>126642.38895000001</v>
          </cell>
          <cell r="Q8">
            <v>79.085999999999999</v>
          </cell>
          <cell r="R8">
            <v>0</v>
          </cell>
          <cell r="S8">
            <v>0</v>
          </cell>
          <cell r="T8">
            <v>0</v>
          </cell>
          <cell r="U8">
            <v>653052.3615</v>
          </cell>
          <cell r="V8">
            <v>407.82</v>
          </cell>
          <cell r="W8">
            <v>6.1173000000000002</v>
          </cell>
        </row>
        <row r="9">
          <cell r="C9" t="str">
            <v>13003</v>
          </cell>
          <cell r="D9" t="str">
            <v>HARD SOAP</v>
          </cell>
          <cell r="E9" t="str">
            <v>NEW LAGARTO AZUL               250Gx60UN</v>
          </cell>
          <cell r="F9">
            <v>15</v>
          </cell>
          <cell r="G9">
            <v>59330</v>
          </cell>
          <cell r="H9">
            <v>1000</v>
          </cell>
          <cell r="I9">
            <v>889.95</v>
          </cell>
          <cell r="J9">
            <v>5.1995399999999998</v>
          </cell>
          <cell r="K9">
            <v>308488.70819999999</v>
          </cell>
          <cell r="L9">
            <v>346.63600000000002</v>
          </cell>
          <cell r="M9">
            <v>0.23449</v>
          </cell>
          <cell r="N9">
            <v>0.96643999999999997</v>
          </cell>
          <cell r="O9">
            <v>1.2009300000000001</v>
          </cell>
          <cell r="P9">
            <v>71251.176900000006</v>
          </cell>
          <cell r="Q9">
            <v>80.062000000000012</v>
          </cell>
          <cell r="R9">
            <v>0</v>
          </cell>
          <cell r="S9">
            <v>0</v>
          </cell>
          <cell r="T9">
            <v>0</v>
          </cell>
          <cell r="U9">
            <v>379739.88510000001</v>
          </cell>
          <cell r="V9">
            <v>426.69800000000004</v>
          </cell>
          <cell r="W9">
            <v>6.4004700000000003</v>
          </cell>
        </row>
        <row r="10">
          <cell r="C10" t="str">
            <v>13004</v>
          </cell>
          <cell r="D10" t="str">
            <v>HARD SOAP</v>
          </cell>
          <cell r="E10" t="str">
            <v>NEW LAGARTO DELICADO  250Gx60UN</v>
          </cell>
          <cell r="F10">
            <v>15</v>
          </cell>
          <cell r="G10">
            <v>16932</v>
          </cell>
          <cell r="H10">
            <v>1000</v>
          </cell>
          <cell r="I10">
            <v>253.98</v>
          </cell>
          <cell r="J10">
            <v>4.7037300000000002</v>
          </cell>
          <cell r="K10">
            <v>79643.556360000002</v>
          </cell>
          <cell r="L10">
            <v>313.58200000000005</v>
          </cell>
          <cell r="M10">
            <v>0.23355000000000001</v>
          </cell>
          <cell r="N10">
            <v>0.97111999999999998</v>
          </cell>
          <cell r="O10">
            <v>1.2046699999999999</v>
          </cell>
          <cell r="P10">
            <v>20397.472439999998</v>
          </cell>
          <cell r="Q10">
            <v>80.311333333333337</v>
          </cell>
          <cell r="R10">
            <v>0</v>
          </cell>
          <cell r="S10">
            <v>0</v>
          </cell>
          <cell r="T10">
            <v>0</v>
          </cell>
          <cell r="U10">
            <v>100041.0288</v>
          </cell>
          <cell r="V10">
            <v>393.89333333333337</v>
          </cell>
          <cell r="W10">
            <v>5.9084000000000003</v>
          </cell>
        </row>
        <row r="11">
          <cell r="C11" t="str">
            <v>12820</v>
          </cell>
          <cell r="D11" t="str">
            <v>HARD SOAP</v>
          </cell>
          <cell r="E11" t="str">
            <v>BRISA VERDE 24x250G EXPORT</v>
          </cell>
          <cell r="F11">
            <v>6</v>
          </cell>
          <cell r="G11">
            <v>76500</v>
          </cell>
          <cell r="H11">
            <v>1000</v>
          </cell>
          <cell r="I11">
            <v>459</v>
          </cell>
          <cell r="J11">
            <v>2.4215399999999998</v>
          </cell>
          <cell r="K11">
            <v>185247.81</v>
          </cell>
          <cell r="L11">
            <v>403.59</v>
          </cell>
          <cell r="M11">
            <v>0.12181</v>
          </cell>
          <cell r="N11">
            <v>0.49004999999999999</v>
          </cell>
          <cell r="O11">
            <v>0.61185999999999996</v>
          </cell>
          <cell r="P11">
            <v>46807.29</v>
          </cell>
          <cell r="Q11">
            <v>101.97666666666666</v>
          </cell>
          <cell r="R11">
            <v>0</v>
          </cell>
          <cell r="S11">
            <v>0</v>
          </cell>
          <cell r="T11">
            <v>0</v>
          </cell>
          <cell r="U11">
            <v>232055.1</v>
          </cell>
          <cell r="V11">
            <v>505.56666666666661</v>
          </cell>
          <cell r="W11">
            <v>3.0333999999999994</v>
          </cell>
        </row>
        <row r="12">
          <cell r="C12" t="str">
            <v>12822</v>
          </cell>
          <cell r="D12" t="str">
            <v>HARD SOAP</v>
          </cell>
          <cell r="E12" t="str">
            <v>BRISA MIEL   24x250G EXPORT</v>
          </cell>
          <cell r="F12">
            <v>6</v>
          </cell>
          <cell r="G12">
            <v>40500</v>
          </cell>
          <cell r="H12">
            <v>1000</v>
          </cell>
          <cell r="I12">
            <v>243</v>
          </cell>
          <cell r="J12">
            <v>2.5375399999999999</v>
          </cell>
          <cell r="K12">
            <v>102770.37</v>
          </cell>
          <cell r="L12">
            <v>422.92333333333329</v>
          </cell>
          <cell r="M12">
            <v>0.12182</v>
          </cell>
          <cell r="N12">
            <v>0.49014999999999997</v>
          </cell>
          <cell r="O12">
            <v>0.61197000000000001</v>
          </cell>
          <cell r="P12">
            <v>24784.785</v>
          </cell>
          <cell r="Q12">
            <v>101.995</v>
          </cell>
          <cell r="R12">
            <v>0</v>
          </cell>
          <cell r="S12">
            <v>0</v>
          </cell>
          <cell r="T12">
            <v>0</v>
          </cell>
          <cell r="U12">
            <v>127555.155</v>
          </cell>
          <cell r="V12">
            <v>524.91833333333329</v>
          </cell>
          <cell r="W12">
            <v>3.1495099999999994</v>
          </cell>
        </row>
        <row r="13">
          <cell r="I13">
            <v>4069.605</v>
          </cell>
          <cell r="K13">
            <v>1443812.7350099999</v>
          </cell>
          <cell r="P13">
            <v>340526.63708999997</v>
          </cell>
          <cell r="S13">
            <v>0</v>
          </cell>
          <cell r="U13">
            <v>1784339.3721</v>
          </cell>
        </row>
        <row r="14">
          <cell r="E14" t="str">
            <v>Costo por Ton.</v>
          </cell>
          <cell r="K14">
            <v>354.77957566151997</v>
          </cell>
          <cell r="P14">
            <v>83.675599251032949</v>
          </cell>
          <cell r="S14">
            <v>0</v>
          </cell>
          <cell r="U14">
            <v>438.45517491255293</v>
          </cell>
        </row>
        <row r="16">
          <cell r="C16" t="str">
            <v>12571</v>
          </cell>
          <cell r="D16" t="str">
            <v>DISHWASH</v>
          </cell>
          <cell r="E16" t="str">
            <v>ESTRELLA FRUTAL 28x350G</v>
          </cell>
          <cell r="F16">
            <v>9.8000000000000007</v>
          </cell>
          <cell r="G16">
            <v>22861.142857142859</v>
          </cell>
          <cell r="H16">
            <v>1000</v>
          </cell>
          <cell r="I16">
            <v>224.03919999999999</v>
          </cell>
          <cell r="J16">
            <v>3.0348000000000002</v>
          </cell>
          <cell r="K16">
            <v>69378.99634285715</v>
          </cell>
          <cell r="L16">
            <v>309.67346938775512</v>
          </cell>
          <cell r="M16">
            <v>0.28044000000000002</v>
          </cell>
          <cell r="N16">
            <v>1.5756300000000001</v>
          </cell>
          <cell r="O16">
            <v>1.8560700000000001</v>
          </cell>
          <cell r="P16">
            <v>42431.88142285715</v>
          </cell>
          <cell r="Q16">
            <v>189.39489795918371</v>
          </cell>
          <cell r="R16">
            <v>0</v>
          </cell>
          <cell r="S16">
            <v>0</v>
          </cell>
          <cell r="T16">
            <v>0</v>
          </cell>
          <cell r="U16">
            <v>111810.87776571431</v>
          </cell>
          <cell r="V16">
            <v>499.06836734693883</v>
          </cell>
          <cell r="W16">
            <v>4.8908699999999996</v>
          </cell>
        </row>
        <row r="17">
          <cell r="C17" t="str">
            <v>12103</v>
          </cell>
          <cell r="D17" t="str">
            <v>DISHWASH</v>
          </cell>
          <cell r="E17" t="str">
            <v xml:space="preserve">ESTRELLA 28 PAQ. (1X250G) </v>
          </cell>
          <cell r="F17">
            <v>7</v>
          </cell>
          <cell r="G17">
            <v>19717.285714285714</v>
          </cell>
          <cell r="H17">
            <v>1000</v>
          </cell>
          <cell r="I17">
            <v>138.02099999999999</v>
          </cell>
          <cell r="J17">
            <v>2.20987</v>
          </cell>
          <cell r="K17">
            <v>43572.638181428571</v>
          </cell>
          <cell r="L17">
            <v>315.6957142857143</v>
          </cell>
          <cell r="M17">
            <v>0.20118</v>
          </cell>
          <cell r="N17">
            <v>1.1332</v>
          </cell>
          <cell r="O17">
            <v>1.3343799999999999</v>
          </cell>
          <cell r="P17">
            <v>26310.351711428568</v>
          </cell>
          <cell r="Q17">
            <v>190.62571428571425</v>
          </cell>
          <cell r="R17">
            <v>0</v>
          </cell>
          <cell r="S17">
            <v>0</v>
          </cell>
          <cell r="T17">
            <v>0</v>
          </cell>
          <cell r="U17">
            <v>69882.989892857135</v>
          </cell>
          <cell r="V17">
            <v>506.32142857142856</v>
          </cell>
          <cell r="W17">
            <v>3.5442499999999999</v>
          </cell>
        </row>
        <row r="18">
          <cell r="I18">
            <v>362.06020000000001</v>
          </cell>
          <cell r="K18">
            <v>112951.63452428572</v>
          </cell>
          <cell r="P18">
            <v>68742.233134285721</v>
          </cell>
          <cell r="S18">
            <v>0</v>
          </cell>
          <cell r="U18">
            <v>181693.86765857146</v>
          </cell>
        </row>
        <row r="19">
          <cell r="E19" t="str">
            <v>Costo por Ton.</v>
          </cell>
          <cell r="K19">
            <v>311.96920988356555</v>
          </cell>
          <cell r="P19">
            <v>189.8640975569414</v>
          </cell>
          <cell r="S19">
            <v>0</v>
          </cell>
          <cell r="U19">
            <v>501.83330744050699</v>
          </cell>
        </row>
        <row r="21">
          <cell r="C21" t="str">
            <v>12997</v>
          </cell>
          <cell r="D21" t="str">
            <v>NSD BAR</v>
          </cell>
          <cell r="E21" t="str">
            <v>DEJA BARRA AC BS AB 350Gx28UN</v>
          </cell>
          <cell r="F21">
            <v>9.8000000000000007</v>
          </cell>
          <cell r="G21">
            <v>25210.581632653055</v>
          </cell>
          <cell r="H21">
            <v>1000</v>
          </cell>
          <cell r="I21">
            <v>247.06369999999993</v>
          </cell>
          <cell r="J21">
            <v>3.9384700000000001</v>
          </cell>
          <cell r="K21">
            <v>99291.11944275508</v>
          </cell>
          <cell r="L21">
            <v>401.88469387755111</v>
          </cell>
          <cell r="M21">
            <v>0.28505000000000003</v>
          </cell>
          <cell r="N21">
            <v>1.6123700000000001</v>
          </cell>
          <cell r="O21">
            <v>1.8974200000000001</v>
          </cell>
          <cell r="P21">
            <v>47835.061801428565</v>
          </cell>
          <cell r="Q21">
            <v>193.61428571428573</v>
          </cell>
          <cell r="R21">
            <v>0</v>
          </cell>
          <cell r="S21">
            <v>0</v>
          </cell>
          <cell r="T21">
            <v>0</v>
          </cell>
          <cell r="U21">
            <v>147126.18124418365</v>
          </cell>
          <cell r="V21">
            <v>595.49897959183681</v>
          </cell>
          <cell r="W21">
            <v>5.83589</v>
          </cell>
        </row>
        <row r="22">
          <cell r="C22" t="str">
            <v>12999</v>
          </cell>
          <cell r="D22" t="str">
            <v>NSD BAR</v>
          </cell>
          <cell r="E22" t="str">
            <v>OMO BARRA MA BA FL 350Gx28UN</v>
          </cell>
          <cell r="F22">
            <v>9.8000000000000007</v>
          </cell>
          <cell r="G22">
            <v>14696.877551020407</v>
          </cell>
          <cell r="H22">
            <v>1000</v>
          </cell>
          <cell r="I22">
            <v>144.02939999999998</v>
          </cell>
          <cell r="J22">
            <v>4.0548299999999999</v>
          </cell>
          <cell r="K22">
            <v>59593.340000204073</v>
          </cell>
          <cell r="L22">
            <v>413.75816326530605</v>
          </cell>
          <cell r="M22">
            <v>0.28520000000000001</v>
          </cell>
          <cell r="N22">
            <v>1.6186</v>
          </cell>
          <cell r="O22">
            <v>1.9037999999999999</v>
          </cell>
          <cell r="P22">
            <v>27979.915481632648</v>
          </cell>
          <cell r="Q22">
            <v>194.26530612244898</v>
          </cell>
          <cell r="R22">
            <v>0</v>
          </cell>
          <cell r="S22">
            <v>0</v>
          </cell>
          <cell r="T22">
            <v>0</v>
          </cell>
          <cell r="U22">
            <v>87573.255481836721</v>
          </cell>
          <cell r="V22">
            <v>608.02346938775509</v>
          </cell>
          <cell r="W22">
            <v>5.9586300000000003</v>
          </cell>
        </row>
        <row r="23">
          <cell r="I23">
            <v>391.09309999999994</v>
          </cell>
          <cell r="K23">
            <v>158884.45944295917</v>
          </cell>
          <cell r="P23">
            <v>75814.97728306122</v>
          </cell>
          <cell r="S23">
            <v>0</v>
          </cell>
          <cell r="U23">
            <v>234699.43672602036</v>
          </cell>
        </row>
        <row r="24">
          <cell r="E24" t="str">
            <v>Costo por Ton.</v>
          </cell>
          <cell r="K24">
            <v>406.25738332626986</v>
          </cell>
          <cell r="P24">
            <v>193.85403957027427</v>
          </cell>
          <cell r="S24">
            <v>0</v>
          </cell>
          <cell r="U24">
            <v>600.11142289654401</v>
          </cell>
        </row>
        <row r="26">
          <cell r="C26" t="str">
            <v>12977</v>
          </cell>
          <cell r="D26" t="str">
            <v>POWDER</v>
          </cell>
          <cell r="E26" t="str">
            <v>DEJA RAMSES FL 100Gx100UN</v>
          </cell>
          <cell r="F26">
            <v>10</v>
          </cell>
          <cell r="G26">
            <v>91893.680509697297</v>
          </cell>
          <cell r="H26">
            <v>1000</v>
          </cell>
          <cell r="I26">
            <v>918.93680509697299</v>
          </cell>
          <cell r="J26">
            <v>5.1375999999999999</v>
          </cell>
          <cell r="K26">
            <v>472112.97298662085</v>
          </cell>
          <cell r="L26">
            <v>513.76</v>
          </cell>
          <cell r="M26">
            <v>0.39835999999999999</v>
          </cell>
          <cell r="N26">
            <v>1.35303</v>
          </cell>
          <cell r="O26">
            <v>1.75139</v>
          </cell>
          <cell r="P26">
            <v>160941.67310787874</v>
          </cell>
          <cell r="Q26">
            <v>175.13899999999998</v>
          </cell>
          <cell r="R26">
            <v>0</v>
          </cell>
          <cell r="S26">
            <v>0</v>
          </cell>
          <cell r="T26">
            <v>0</v>
          </cell>
          <cell r="U26">
            <v>633054.64609449962</v>
          </cell>
          <cell r="V26">
            <v>688.899</v>
          </cell>
          <cell r="W26">
            <v>6.8889900000000006</v>
          </cell>
        </row>
        <row r="27">
          <cell r="C27" t="str">
            <v>12978</v>
          </cell>
          <cell r="D27" t="str">
            <v>POWDER</v>
          </cell>
          <cell r="E27" t="str">
            <v>DEJA RAMSES FL 200Gx50UN</v>
          </cell>
          <cell r="F27">
            <v>10</v>
          </cell>
          <cell r="G27">
            <v>126789.63871693166</v>
          </cell>
          <cell r="H27">
            <v>1000</v>
          </cell>
          <cell r="I27">
            <v>1267.8963871693165</v>
          </cell>
          <cell r="J27">
            <v>5.0827</v>
          </cell>
          <cell r="K27">
            <v>644433.69670654857</v>
          </cell>
          <cell r="L27">
            <v>508.27</v>
          </cell>
          <cell r="M27">
            <v>0.17729</v>
          </cell>
          <cell r="N27">
            <v>0.90237000000000001</v>
          </cell>
          <cell r="O27">
            <v>1.0796600000000001</v>
          </cell>
          <cell r="P27">
            <v>136889.70133712245</v>
          </cell>
          <cell r="Q27">
            <v>107.96600000000001</v>
          </cell>
          <cell r="R27">
            <v>0</v>
          </cell>
          <cell r="S27">
            <v>0</v>
          </cell>
          <cell r="T27">
            <v>0</v>
          </cell>
          <cell r="U27">
            <v>781323.39804367104</v>
          </cell>
          <cell r="V27">
            <v>616.23599999999999</v>
          </cell>
          <cell r="W27">
            <v>6.1623599999999996</v>
          </cell>
        </row>
        <row r="28">
          <cell r="C28" t="str">
            <v>12979</v>
          </cell>
          <cell r="D28" t="str">
            <v>POWDER</v>
          </cell>
          <cell r="E28" t="str">
            <v>DEJA RAMSES FL  1KGx12UN</v>
          </cell>
          <cell r="F28">
            <v>12</v>
          </cell>
          <cell r="G28">
            <v>28609.902600795976</v>
          </cell>
          <cell r="H28">
            <v>1000</v>
          </cell>
          <cell r="I28">
            <v>343.31883120955172</v>
          </cell>
          <cell r="J28">
            <v>6.16282</v>
          </cell>
          <cell r="K28">
            <v>176317.67994623745</v>
          </cell>
          <cell r="L28">
            <v>513.56833333333327</v>
          </cell>
          <cell r="M28">
            <v>0.23105999999999999</v>
          </cell>
          <cell r="N28">
            <v>1.1192200000000001</v>
          </cell>
          <cell r="O28">
            <v>1.3502800000000001</v>
          </cell>
          <cell r="P28">
            <v>38631.379283802795</v>
          </cell>
          <cell r="Q28">
            <v>112.52333333333335</v>
          </cell>
          <cell r="R28">
            <v>0</v>
          </cell>
          <cell r="S28">
            <v>0</v>
          </cell>
          <cell r="T28">
            <v>0</v>
          </cell>
          <cell r="U28">
            <v>214949.05923004023</v>
          </cell>
          <cell r="V28">
            <v>626.09166666666658</v>
          </cell>
          <cell r="W28">
            <v>7.5130999999999997</v>
          </cell>
        </row>
        <row r="29">
          <cell r="C29" t="str">
            <v>12980</v>
          </cell>
          <cell r="D29" t="str">
            <v>POWDER</v>
          </cell>
          <cell r="E29" t="str">
            <v>DEJA RAMSES FL  2KGx6UN</v>
          </cell>
          <cell r="F29">
            <v>12</v>
          </cell>
          <cell r="G29">
            <v>16943.017926148648</v>
          </cell>
          <cell r="H29">
            <v>1000</v>
          </cell>
          <cell r="I29">
            <v>203.31621511378378</v>
          </cell>
          <cell r="J29">
            <v>6.0680500000000004</v>
          </cell>
          <cell r="K29">
            <v>102811.07992676631</v>
          </cell>
          <cell r="L29">
            <v>505.67083333333341</v>
          </cell>
          <cell r="M29">
            <v>0.18640999999999999</v>
          </cell>
          <cell r="N29">
            <v>1.0291600000000001</v>
          </cell>
          <cell r="O29">
            <v>1.21557</v>
          </cell>
          <cell r="P29">
            <v>20595.424300488514</v>
          </cell>
          <cell r="Q29">
            <v>101.2975</v>
          </cell>
          <cell r="R29">
            <v>0</v>
          </cell>
          <cell r="S29">
            <v>0</v>
          </cell>
          <cell r="T29">
            <v>0</v>
          </cell>
          <cell r="U29">
            <v>123406.50422725483</v>
          </cell>
          <cell r="V29">
            <v>606.96833333333336</v>
          </cell>
          <cell r="W29">
            <v>7.28362</v>
          </cell>
        </row>
        <row r="30">
          <cell r="C30" t="str">
            <v>12982</v>
          </cell>
          <cell r="D30" t="str">
            <v>POWDER</v>
          </cell>
          <cell r="E30" t="str">
            <v>DEJA RAMSES LM  1KGx12UN</v>
          </cell>
          <cell r="F30">
            <v>12</v>
          </cell>
          <cell r="G30">
            <v>11164.307521951643</v>
          </cell>
          <cell r="H30">
            <v>1000</v>
          </cell>
          <cell r="I30">
            <v>133.9716902634197</v>
          </cell>
          <cell r="J30">
            <v>6.1693199999999999</v>
          </cell>
          <cell r="K30">
            <v>68876.185681326708</v>
          </cell>
          <cell r="L30">
            <v>514.11</v>
          </cell>
          <cell r="M30">
            <v>0.23105999999999999</v>
          </cell>
          <cell r="N30">
            <v>1.1192200000000001</v>
          </cell>
          <cell r="O30">
            <v>1.3502800000000001</v>
          </cell>
          <cell r="P30">
            <v>15074.941160740866</v>
          </cell>
          <cell r="Q30">
            <v>112.52333333333335</v>
          </cell>
          <cell r="R30">
            <v>0</v>
          </cell>
          <cell r="S30">
            <v>0</v>
          </cell>
          <cell r="T30">
            <v>0</v>
          </cell>
          <cell r="U30">
            <v>83951.126842067577</v>
          </cell>
          <cell r="V30">
            <v>626.63333333333321</v>
          </cell>
          <cell r="W30">
            <v>7.5195999999999987</v>
          </cell>
        </row>
        <row r="31">
          <cell r="C31" t="str">
            <v>12983</v>
          </cell>
          <cell r="D31" t="str">
            <v>POWDER</v>
          </cell>
          <cell r="E31" t="str">
            <v>DEJA RAMSES FRESH 200Gx50UN</v>
          </cell>
          <cell r="F31">
            <v>10</v>
          </cell>
          <cell r="G31">
            <v>67940.439865349879</v>
          </cell>
          <cell r="H31">
            <v>1000</v>
          </cell>
          <cell r="I31">
            <v>679.4043986534989</v>
          </cell>
          <cell r="J31">
            <v>5.0718800000000002</v>
          </cell>
          <cell r="K31">
            <v>344585.75814427075</v>
          </cell>
          <cell r="L31">
            <v>507.18799999999999</v>
          </cell>
          <cell r="M31">
            <v>0.17729</v>
          </cell>
          <cell r="N31">
            <v>0.90237000000000001</v>
          </cell>
          <cell r="O31">
            <v>1.0796600000000001</v>
          </cell>
          <cell r="P31">
            <v>73352.575305023653</v>
          </cell>
          <cell r="Q31">
            <v>107.96600000000001</v>
          </cell>
          <cell r="R31">
            <v>0</v>
          </cell>
          <cell r="S31">
            <v>0</v>
          </cell>
          <cell r="T31">
            <v>0</v>
          </cell>
          <cell r="U31">
            <v>417938.33344929438</v>
          </cell>
          <cell r="V31">
            <v>615.154</v>
          </cell>
          <cell r="W31">
            <v>6.1515399999999998</v>
          </cell>
        </row>
        <row r="32">
          <cell r="C32" t="str">
            <v>12984</v>
          </cell>
          <cell r="D32" t="str">
            <v>POWDER</v>
          </cell>
          <cell r="E32" t="str">
            <v>DEJA RAMSES FRESH 1KGx12UN</v>
          </cell>
          <cell r="F32">
            <v>12</v>
          </cell>
          <cell r="G32">
            <v>38291.808441348032</v>
          </cell>
          <cell r="H32">
            <v>1000</v>
          </cell>
          <cell r="I32">
            <v>459.50170129617641</v>
          </cell>
          <cell r="J32">
            <v>6.1253500000000001</v>
          </cell>
          <cell r="K32">
            <v>234550.72883621117</v>
          </cell>
          <cell r="L32">
            <v>510.44583333333338</v>
          </cell>
          <cell r="M32">
            <v>0.23105999999999999</v>
          </cell>
          <cell r="N32">
            <v>1.1192200000000001</v>
          </cell>
          <cell r="O32">
            <v>1.3502800000000001</v>
          </cell>
          <cell r="P32">
            <v>51704.663102183426</v>
          </cell>
          <cell r="Q32">
            <v>112.52333333333335</v>
          </cell>
          <cell r="R32">
            <v>0</v>
          </cell>
          <cell r="S32">
            <v>0</v>
          </cell>
          <cell r="T32">
            <v>0</v>
          </cell>
          <cell r="U32">
            <v>286255.39193839458</v>
          </cell>
          <cell r="V32">
            <v>622.96916666666675</v>
          </cell>
          <cell r="W32">
            <v>7.4756300000000016</v>
          </cell>
        </row>
        <row r="33">
          <cell r="C33" t="str">
            <v>12935</v>
          </cell>
          <cell r="D33" t="str">
            <v>POWDER</v>
          </cell>
          <cell r="E33" t="str">
            <v xml:space="preserve"> OMO BIOACC FL 100Gx100UN</v>
          </cell>
          <cell r="F33">
            <v>10</v>
          </cell>
          <cell r="G33">
            <v>7737.6417687762787</v>
          </cell>
          <cell r="H33">
            <v>1000</v>
          </cell>
          <cell r="I33">
            <v>77.376417687762796</v>
          </cell>
          <cell r="J33">
            <v>5.7358500000000001</v>
          </cell>
          <cell r="K33">
            <v>44381.95253943542</v>
          </cell>
          <cell r="L33">
            <v>573.58500000000004</v>
          </cell>
          <cell r="M33">
            <v>0.40060000000000001</v>
          </cell>
          <cell r="N33">
            <v>1.3878900000000001</v>
          </cell>
          <cell r="O33">
            <v>1.7884900000000001</v>
          </cell>
          <cell r="P33">
            <v>13838.694927038689</v>
          </cell>
          <cell r="Q33">
            <v>178.84900000000002</v>
          </cell>
          <cell r="R33">
            <v>0</v>
          </cell>
          <cell r="S33">
            <v>0</v>
          </cell>
          <cell r="T33">
            <v>0</v>
          </cell>
          <cell r="U33">
            <v>58220.647466474111</v>
          </cell>
          <cell r="V33">
            <v>752.43400000000008</v>
          </cell>
          <cell r="W33">
            <v>7.5243400000000005</v>
          </cell>
        </row>
        <row r="34">
          <cell r="C34" t="str">
            <v>12936</v>
          </cell>
          <cell r="D34" t="str">
            <v>POWDER</v>
          </cell>
          <cell r="E34" t="str">
            <v xml:space="preserve"> OMO BIOACC FL 200Gx50UN</v>
          </cell>
          <cell r="F34">
            <v>10</v>
          </cell>
          <cell r="G34">
            <v>15122.444046080604</v>
          </cell>
          <cell r="H34">
            <v>1000</v>
          </cell>
          <cell r="I34">
            <v>151.22444046080605</v>
          </cell>
          <cell r="J34">
            <v>5.6421000000000001</v>
          </cell>
          <cell r="K34">
            <v>85322.341552391372</v>
          </cell>
          <cell r="L34">
            <v>564.21</v>
          </cell>
          <cell r="M34">
            <v>0.17953</v>
          </cell>
          <cell r="N34">
            <v>0.93152999999999997</v>
          </cell>
          <cell r="O34">
            <v>1.1110599999999999</v>
          </cell>
          <cell r="P34">
            <v>16801.942681838314</v>
          </cell>
          <cell r="Q34">
            <v>111.10599999999999</v>
          </cell>
          <cell r="R34">
            <v>0</v>
          </cell>
          <cell r="S34">
            <v>0</v>
          </cell>
          <cell r="T34">
            <v>0</v>
          </cell>
          <cell r="U34">
            <v>102124.28423422968</v>
          </cell>
          <cell r="V34">
            <v>675.31600000000003</v>
          </cell>
          <cell r="W34">
            <v>6.7531600000000003</v>
          </cell>
        </row>
        <row r="35">
          <cell r="C35" t="str">
            <v>12937</v>
          </cell>
          <cell r="D35" t="str">
            <v>POWDER</v>
          </cell>
          <cell r="E35" t="str">
            <v xml:space="preserve"> OMO BIOACC FL 1KGx12UN</v>
          </cell>
          <cell r="F35">
            <v>12</v>
          </cell>
          <cell r="G35">
            <v>10163.556709362849</v>
          </cell>
          <cell r="H35">
            <v>1000</v>
          </cell>
          <cell r="I35">
            <v>121.96268051235418</v>
          </cell>
          <cell r="J35">
            <v>6.8941499999999998</v>
          </cell>
          <cell r="K35">
            <v>70069.084487853877</v>
          </cell>
          <cell r="L35">
            <v>574.51250000000005</v>
          </cell>
          <cell r="M35">
            <v>0.23376</v>
          </cell>
          <cell r="N35">
            <v>1.15421</v>
          </cell>
          <cell r="O35">
            <v>1.3879699999999999</v>
          </cell>
          <cell r="P35">
            <v>14106.711805894352</v>
          </cell>
          <cell r="Q35">
            <v>115.66416666666666</v>
          </cell>
          <cell r="R35">
            <v>0</v>
          </cell>
          <cell r="S35">
            <v>0</v>
          </cell>
          <cell r="T35">
            <v>0</v>
          </cell>
          <cell r="U35">
            <v>84175.796293748223</v>
          </cell>
          <cell r="V35">
            <v>690.17666666666662</v>
          </cell>
          <cell r="W35">
            <v>8.282119999999999</v>
          </cell>
        </row>
        <row r="36">
          <cell r="C36" t="str">
            <v>12938</v>
          </cell>
          <cell r="D36" t="str">
            <v>POWDER</v>
          </cell>
          <cell r="E36" t="str">
            <v xml:space="preserve"> OMO BIOACC FL 2KGx6UN</v>
          </cell>
          <cell r="F36">
            <v>12</v>
          </cell>
          <cell r="G36">
            <v>6410.7009475302257</v>
          </cell>
          <cell r="H36">
            <v>1000</v>
          </cell>
          <cell r="I36">
            <v>76.92841137036271</v>
          </cell>
          <cell r="J36">
            <v>6.7767499999999998</v>
          </cell>
          <cell r="K36">
            <v>43443.717646175457</v>
          </cell>
          <cell r="L36">
            <v>564.72916666666663</v>
          </cell>
          <cell r="M36">
            <v>0.18911</v>
          </cell>
          <cell r="N36">
            <v>1.0641499999999999</v>
          </cell>
          <cell r="O36">
            <v>1.25326</v>
          </cell>
          <cell r="P36">
            <v>8034.2750695017312</v>
          </cell>
          <cell r="Q36">
            <v>104.43833333333335</v>
          </cell>
          <cell r="R36">
            <v>0</v>
          </cell>
          <cell r="S36">
            <v>0</v>
          </cell>
          <cell r="T36">
            <v>0</v>
          </cell>
          <cell r="U36">
            <v>51477.992715677188</v>
          </cell>
          <cell r="V36">
            <v>669.16750000000002</v>
          </cell>
          <cell r="W36">
            <v>8.0300100000000008</v>
          </cell>
        </row>
        <row r="37">
          <cell r="C37" t="str">
            <v>13020</v>
          </cell>
          <cell r="D37" t="str">
            <v>POWDER</v>
          </cell>
          <cell r="E37" t="str">
            <v xml:space="preserve"> OMO BA FL E.T. 50x200G</v>
          </cell>
          <cell r="F37">
            <v>10</v>
          </cell>
          <cell r="G37">
            <v>2859</v>
          </cell>
          <cell r="H37">
            <v>1000</v>
          </cell>
          <cell r="I37">
            <v>28.59</v>
          </cell>
          <cell r="J37">
            <v>5.6421000000000001</v>
          </cell>
          <cell r="K37">
            <v>16130.7639</v>
          </cell>
          <cell r="L37">
            <v>564.21</v>
          </cell>
          <cell r="M37">
            <v>0.21464</v>
          </cell>
          <cell r="N37">
            <v>1.0040100000000001</v>
          </cell>
          <cell r="O37">
            <v>1.21865</v>
          </cell>
          <cell r="P37">
            <v>3484.1203500000001</v>
          </cell>
          <cell r="Q37">
            <v>121.86499999999999</v>
          </cell>
          <cell r="R37">
            <v>0</v>
          </cell>
          <cell r="S37">
            <v>0</v>
          </cell>
          <cell r="T37">
            <v>0</v>
          </cell>
          <cell r="U37">
            <v>19614.884249999999</v>
          </cell>
          <cell r="V37">
            <v>686.07500000000005</v>
          </cell>
          <cell r="W37">
            <v>6.8607499999999995</v>
          </cell>
        </row>
        <row r="38">
          <cell r="C38" t="str">
            <v>12940</v>
          </cell>
          <cell r="D38" t="str">
            <v>POWDER</v>
          </cell>
          <cell r="E38" t="str">
            <v xml:space="preserve"> OMO BIOACC LM 1KGx12UN</v>
          </cell>
          <cell r="F38">
            <v>12</v>
          </cell>
          <cell r="G38">
            <v>9264.4609772015883</v>
          </cell>
          <cell r="H38">
            <v>1000</v>
          </cell>
          <cell r="I38">
            <v>111.17353172641906</v>
          </cell>
          <cell r="J38">
            <v>6.81623</v>
          </cell>
          <cell r="K38">
            <v>63148.696846630781</v>
          </cell>
          <cell r="L38">
            <v>568.01916666666659</v>
          </cell>
          <cell r="M38">
            <v>0.23376</v>
          </cell>
          <cell r="N38">
            <v>1.15421</v>
          </cell>
          <cell r="O38">
            <v>1.3879699999999999</v>
          </cell>
          <cell r="P38">
            <v>12858.793902526488</v>
          </cell>
          <cell r="Q38">
            <v>115.66416666666666</v>
          </cell>
          <cell r="R38">
            <v>0</v>
          </cell>
          <cell r="S38">
            <v>0</v>
          </cell>
          <cell r="T38">
            <v>0</v>
          </cell>
          <cell r="U38">
            <v>76007.490749157267</v>
          </cell>
          <cell r="V38">
            <v>683.68333333333328</v>
          </cell>
          <cell r="W38">
            <v>8.2042000000000002</v>
          </cell>
        </row>
        <row r="39">
          <cell r="C39" t="str">
            <v>12941</v>
          </cell>
          <cell r="D39" t="str">
            <v>POWDER</v>
          </cell>
          <cell r="E39" t="str">
            <v xml:space="preserve"> OMO BIOACC LM 2KGx6UN</v>
          </cell>
          <cell r="F39">
            <v>12</v>
          </cell>
          <cell r="G39">
            <v>8037.7553749191829</v>
          </cell>
          <cell r="H39">
            <v>1000</v>
          </cell>
          <cell r="I39">
            <v>96.453064499030191</v>
          </cell>
          <cell r="J39">
            <v>6.7005800000000004</v>
          </cell>
          <cell r="K39">
            <v>53857.622910075981</v>
          </cell>
          <cell r="L39">
            <v>558.38166666666666</v>
          </cell>
          <cell r="M39">
            <v>0.18911</v>
          </cell>
          <cell r="N39">
            <v>1.0641499999999999</v>
          </cell>
          <cell r="O39">
            <v>1.25326</v>
          </cell>
          <cell r="P39">
            <v>10073.397301171215</v>
          </cell>
          <cell r="Q39">
            <v>104.43833333333335</v>
          </cell>
          <cell r="R39">
            <v>0</v>
          </cell>
          <cell r="S39">
            <v>0</v>
          </cell>
          <cell r="T39">
            <v>0</v>
          </cell>
          <cell r="U39">
            <v>63931.020211247196</v>
          </cell>
          <cell r="V39">
            <v>662.82</v>
          </cell>
          <cell r="W39">
            <v>7.9538400000000014</v>
          </cell>
        </row>
        <row r="40">
          <cell r="C40" t="str">
            <v>13028</v>
          </cell>
          <cell r="D40" t="str">
            <v>POWDER</v>
          </cell>
          <cell r="E40" t="str">
            <v xml:space="preserve"> OMO BA LM E.T. 50x200G</v>
          </cell>
          <cell r="F40">
            <v>10</v>
          </cell>
          <cell r="G40">
            <v>1538</v>
          </cell>
          <cell r="H40">
            <v>1000</v>
          </cell>
          <cell r="I40">
            <v>15.38</v>
          </cell>
          <cell r="J40">
            <v>5.5771800000000002</v>
          </cell>
          <cell r="K40">
            <v>8577.7028399999999</v>
          </cell>
          <cell r="L40">
            <v>557.71800000000007</v>
          </cell>
          <cell r="M40">
            <v>0.17953</v>
          </cell>
          <cell r="N40">
            <v>0.93152999999999997</v>
          </cell>
          <cell r="O40">
            <v>1.1110599999999999</v>
          </cell>
          <cell r="P40">
            <v>1708.8102799999999</v>
          </cell>
          <cell r="Q40">
            <v>111.10599999999999</v>
          </cell>
          <cell r="R40">
            <v>0</v>
          </cell>
          <cell r="S40">
            <v>0</v>
          </cell>
          <cell r="T40">
            <v>0</v>
          </cell>
          <cell r="U40">
            <v>10286.51312</v>
          </cell>
          <cell r="V40">
            <v>668.82400000000007</v>
          </cell>
          <cell r="W40">
            <v>6.6882400000000004</v>
          </cell>
        </row>
        <row r="41">
          <cell r="C41" t="str">
            <v>13001</v>
          </cell>
          <cell r="D41" t="str">
            <v>POWDER</v>
          </cell>
          <cell r="E41" t="str">
            <v>OMO MAX LIMP.AE 12x1000G</v>
          </cell>
          <cell r="F41">
            <v>12</v>
          </cell>
          <cell r="G41">
            <v>2200</v>
          </cell>
          <cell r="H41">
            <v>1000</v>
          </cell>
          <cell r="I41">
            <v>26.4</v>
          </cell>
          <cell r="J41">
            <v>5.44367</v>
          </cell>
          <cell r="K41">
            <v>11976.074000000001</v>
          </cell>
          <cell r="L41">
            <v>453.63916666666665</v>
          </cell>
          <cell r="M41">
            <v>0.19275999999999999</v>
          </cell>
          <cell r="N41">
            <v>0.76056000000000001</v>
          </cell>
          <cell r="O41">
            <v>0.95331999999999995</v>
          </cell>
          <cell r="P41">
            <v>2097.3040000000001</v>
          </cell>
          <cell r="Q41">
            <v>79.443333333333328</v>
          </cell>
          <cell r="R41">
            <v>0</v>
          </cell>
          <cell r="S41">
            <v>0</v>
          </cell>
          <cell r="T41">
            <v>0</v>
          </cell>
          <cell r="U41">
            <v>14073.378000000001</v>
          </cell>
          <cell r="V41">
            <v>533.08249999999998</v>
          </cell>
          <cell r="W41">
            <v>6.3969900000000006</v>
          </cell>
        </row>
        <row r="42">
          <cell r="C42" t="str">
            <v>12851</v>
          </cell>
          <cell r="D42" t="str">
            <v>POWDER</v>
          </cell>
          <cell r="E42" t="str">
            <v>OMO MAX LIMP.C/BLEACH A.F.CSELLO 12x1000G</v>
          </cell>
          <cell r="F42">
            <v>12</v>
          </cell>
          <cell r="G42">
            <v>2200</v>
          </cell>
          <cell r="H42">
            <v>1000</v>
          </cell>
          <cell r="I42">
            <v>26.4</v>
          </cell>
          <cell r="J42">
            <v>8.2071000000000005</v>
          </cell>
          <cell r="K42">
            <v>18055.62</v>
          </cell>
          <cell r="L42">
            <v>683.92499999999995</v>
          </cell>
          <cell r="M42">
            <v>0.23285</v>
          </cell>
          <cell r="N42">
            <v>1.14415</v>
          </cell>
          <cell r="O42">
            <v>1.377</v>
          </cell>
          <cell r="P42">
            <v>3029.4</v>
          </cell>
          <cell r="Q42">
            <v>114.75</v>
          </cell>
          <cell r="R42">
            <v>0</v>
          </cell>
          <cell r="S42">
            <v>0</v>
          </cell>
          <cell r="T42">
            <v>0</v>
          </cell>
          <cell r="U42">
            <v>21085.02</v>
          </cell>
          <cell r="V42">
            <v>798.67499999999995</v>
          </cell>
          <cell r="W42">
            <v>9.5840999999999994</v>
          </cell>
        </row>
        <row r="43">
          <cell r="C43" t="str">
            <v>13000</v>
          </cell>
          <cell r="D43" t="str">
            <v>POWDER</v>
          </cell>
          <cell r="E43" t="str">
            <v>DET.LAGARTO LIMON 100Gx100UN</v>
          </cell>
          <cell r="F43">
            <v>10</v>
          </cell>
          <cell r="G43">
            <v>21764.923076923078</v>
          </cell>
          <cell r="H43">
            <v>1000</v>
          </cell>
          <cell r="I43">
            <v>217.64923076923077</v>
          </cell>
          <cell r="J43">
            <v>4.2289399999999997</v>
          </cell>
          <cell r="K43">
            <v>92042.553796923079</v>
          </cell>
          <cell r="L43">
            <v>422.89400000000001</v>
          </cell>
          <cell r="M43">
            <v>0.39330999999999999</v>
          </cell>
          <cell r="N43">
            <v>1.3041499999999999</v>
          </cell>
          <cell r="O43">
            <v>1.69746</v>
          </cell>
          <cell r="P43">
            <v>36945.086326153847</v>
          </cell>
          <cell r="Q43">
            <v>169.74600000000001</v>
          </cell>
          <cell r="R43">
            <v>0</v>
          </cell>
          <cell r="S43">
            <v>0</v>
          </cell>
          <cell r="T43">
            <v>0</v>
          </cell>
          <cell r="U43">
            <v>128987.64012307693</v>
          </cell>
          <cell r="V43">
            <v>592.64</v>
          </cell>
          <cell r="W43">
            <v>5.9263999999999992</v>
          </cell>
        </row>
        <row r="44">
          <cell r="C44" t="str">
            <v>12993</v>
          </cell>
          <cell r="D44" t="str">
            <v>POWDER</v>
          </cell>
          <cell r="E44" t="str">
            <v>DET.LAGARTO LIMON 200Gx50UN</v>
          </cell>
          <cell r="F44">
            <v>10</v>
          </cell>
          <cell r="G44">
            <v>29721.5</v>
          </cell>
          <cell r="H44">
            <v>1000</v>
          </cell>
          <cell r="I44">
            <v>297.21499999999997</v>
          </cell>
          <cell r="J44">
            <v>4.1403699999999999</v>
          </cell>
          <cell r="K44">
            <v>123058.00695499999</v>
          </cell>
          <cell r="L44">
            <v>414.03699999999998</v>
          </cell>
          <cell r="M44">
            <v>0.17224</v>
          </cell>
          <cell r="N44">
            <v>0.84779000000000004</v>
          </cell>
          <cell r="O44">
            <v>1.02003</v>
          </cell>
          <cell r="P44">
            <v>30316.821645</v>
          </cell>
          <cell r="Q44">
            <v>102.003</v>
          </cell>
          <cell r="R44">
            <v>0</v>
          </cell>
          <cell r="S44">
            <v>0</v>
          </cell>
          <cell r="T44">
            <v>0</v>
          </cell>
          <cell r="U44">
            <v>153374.82859999998</v>
          </cell>
          <cell r="V44">
            <v>516.04</v>
          </cell>
          <cell r="W44">
            <v>5.1603999999999992</v>
          </cell>
        </row>
        <row r="45">
          <cell r="C45" t="str">
            <v>12994</v>
          </cell>
          <cell r="D45" t="str">
            <v>POWDER</v>
          </cell>
          <cell r="E45" t="str">
            <v>DET.LAGARTO LIMON 1KGx12UN</v>
          </cell>
          <cell r="F45">
            <v>12</v>
          </cell>
          <cell r="G45">
            <v>18010.666666666668</v>
          </cell>
          <cell r="H45">
            <v>1000</v>
          </cell>
          <cell r="I45">
            <v>216.12799999999999</v>
          </cell>
          <cell r="J45">
            <v>5.00359</v>
          </cell>
          <cell r="K45">
            <v>90117.99162666667</v>
          </cell>
          <cell r="L45">
            <v>416.96583333333331</v>
          </cell>
          <cell r="M45">
            <v>0.22500000000000001</v>
          </cell>
          <cell r="N45">
            <v>1.05372</v>
          </cell>
          <cell r="O45">
            <v>1.2787200000000001</v>
          </cell>
          <cell r="P45">
            <v>23030.599680000003</v>
          </cell>
          <cell r="Q45">
            <v>106.56</v>
          </cell>
          <cell r="R45">
            <v>0</v>
          </cell>
          <cell r="S45">
            <v>0</v>
          </cell>
          <cell r="T45">
            <v>0</v>
          </cell>
          <cell r="U45">
            <v>113148.59130666667</v>
          </cell>
          <cell r="V45">
            <v>523.52583333333337</v>
          </cell>
          <cell r="W45">
            <v>6.2823100000000007</v>
          </cell>
        </row>
        <row r="46">
          <cell r="C46" t="str">
            <v>12959</v>
          </cell>
          <cell r="D46" t="str">
            <v>POWDER</v>
          </cell>
          <cell r="E46" t="str">
            <v>OPAL BLANCURA 72FDAX50G</v>
          </cell>
          <cell r="F46">
            <v>3.6</v>
          </cell>
          <cell r="G46">
            <v>4791.666666666667</v>
          </cell>
          <cell r="H46">
            <v>1000</v>
          </cell>
          <cell r="I46">
            <v>17.25</v>
          </cell>
          <cell r="J46">
            <v>1.83969</v>
          </cell>
          <cell r="K46">
            <v>8815.1812500000015</v>
          </cell>
          <cell r="L46">
            <v>511.02499999999998</v>
          </cell>
          <cell r="M46">
            <v>0.26377</v>
          </cell>
          <cell r="N46">
            <v>0.72726000000000002</v>
          </cell>
          <cell r="O46">
            <v>0.99103000000000008</v>
          </cell>
          <cell r="P46">
            <v>4748.6854166666672</v>
          </cell>
          <cell r="Q46">
            <v>275.2861111111111</v>
          </cell>
          <cell r="R46">
            <v>0</v>
          </cell>
          <cell r="S46">
            <v>0</v>
          </cell>
          <cell r="T46">
            <v>0</v>
          </cell>
          <cell r="U46">
            <v>13563.866666666669</v>
          </cell>
          <cell r="V46">
            <v>786.31111111111113</v>
          </cell>
          <cell r="W46">
            <v>2.8307200000000003</v>
          </cell>
        </row>
        <row r="47">
          <cell r="C47" t="str">
            <v>12960</v>
          </cell>
          <cell r="D47" t="str">
            <v>POWDER</v>
          </cell>
          <cell r="E47" t="str">
            <v>OPAL BLANCURA 60FDAX100G</v>
          </cell>
          <cell r="F47">
            <v>6</v>
          </cell>
          <cell r="G47">
            <v>5916.666666666667</v>
          </cell>
          <cell r="H47">
            <v>1000</v>
          </cell>
          <cell r="I47">
            <v>35.5</v>
          </cell>
          <cell r="J47">
            <v>2.9961199999999999</v>
          </cell>
          <cell r="K47">
            <v>17727.043333333335</v>
          </cell>
          <cell r="L47">
            <v>499.3533333333333</v>
          </cell>
          <cell r="M47">
            <v>0.23674999999999999</v>
          </cell>
          <cell r="N47">
            <v>0.79142000000000001</v>
          </cell>
          <cell r="O47">
            <v>1.02817</v>
          </cell>
          <cell r="P47">
            <v>6083.3391666666676</v>
          </cell>
          <cell r="Q47">
            <v>171.36166666666665</v>
          </cell>
          <cell r="R47">
            <v>0</v>
          </cell>
          <cell r="S47">
            <v>0</v>
          </cell>
          <cell r="T47">
            <v>0</v>
          </cell>
          <cell r="U47">
            <v>23810.382500000003</v>
          </cell>
          <cell r="V47">
            <v>670.71500000000003</v>
          </cell>
          <cell r="W47">
            <v>4.0242899999999997</v>
          </cell>
        </row>
        <row r="48">
          <cell r="C48" t="str">
            <v>12961</v>
          </cell>
          <cell r="D48" t="str">
            <v>POWDER</v>
          </cell>
          <cell r="E48" t="str">
            <v>OPAL BLANCURA 60FDAX225G</v>
          </cell>
          <cell r="F48">
            <v>13.5</v>
          </cell>
          <cell r="G48">
            <v>18685.185185185186</v>
          </cell>
          <cell r="H48">
            <v>1000</v>
          </cell>
          <cell r="I48">
            <v>252.25</v>
          </cell>
          <cell r="J48">
            <v>6.41601</v>
          </cell>
          <cell r="K48">
            <v>119884.33500000001</v>
          </cell>
          <cell r="L48">
            <v>475.26</v>
          </cell>
          <cell r="M48">
            <v>0.21668999999999999</v>
          </cell>
          <cell r="N48">
            <v>1.1276600000000001</v>
          </cell>
          <cell r="O48">
            <v>1.3443500000000002</v>
          </cell>
          <cell r="P48">
            <v>25119.428703703707</v>
          </cell>
          <cell r="Q48">
            <v>99.581481481481489</v>
          </cell>
          <cell r="R48">
            <v>0</v>
          </cell>
          <cell r="S48">
            <v>0</v>
          </cell>
          <cell r="T48">
            <v>0</v>
          </cell>
          <cell r="U48">
            <v>145003.76370370371</v>
          </cell>
          <cell r="V48">
            <v>574.84148148148142</v>
          </cell>
          <cell r="W48">
            <v>7.7603599999999986</v>
          </cell>
        </row>
        <row r="49">
          <cell r="C49" t="str">
            <v>12962</v>
          </cell>
          <cell r="D49" t="str">
            <v>POWDER</v>
          </cell>
          <cell r="E49" t="str">
            <v>OPAL BLANCURA 15FDAX900G</v>
          </cell>
          <cell r="F49">
            <v>13.5</v>
          </cell>
          <cell r="G49">
            <v>1222.2222222222222</v>
          </cell>
          <cell r="H49">
            <v>1000</v>
          </cell>
          <cell r="I49">
            <v>16.5</v>
          </cell>
          <cell r="J49">
            <v>6.3517200000000003</v>
          </cell>
          <cell r="K49">
            <v>7763.2133333333331</v>
          </cell>
          <cell r="L49">
            <v>470.4977777777778</v>
          </cell>
          <cell r="M49">
            <v>0.2747</v>
          </cell>
          <cell r="N49">
            <v>1.2474099999999999</v>
          </cell>
          <cell r="O49">
            <v>1.5221099999999999</v>
          </cell>
          <cell r="P49">
            <v>1860.3566666666663</v>
          </cell>
          <cell r="Q49">
            <v>112.74888888888889</v>
          </cell>
          <cell r="R49">
            <v>0</v>
          </cell>
          <cell r="S49">
            <v>0</v>
          </cell>
          <cell r="T49">
            <v>0</v>
          </cell>
          <cell r="U49">
            <v>9623.57</v>
          </cell>
          <cell r="V49">
            <v>583.24666666666667</v>
          </cell>
          <cell r="W49">
            <v>7.8738299999999999</v>
          </cell>
        </row>
        <row r="50">
          <cell r="C50" t="str">
            <v>12950</v>
          </cell>
          <cell r="D50" t="str">
            <v>POWDER</v>
          </cell>
          <cell r="E50" t="str">
            <v>OPAL FLORAL 72FDAX50G</v>
          </cell>
          <cell r="F50">
            <v>3.6</v>
          </cell>
          <cell r="G50">
            <v>6111.1111111111113</v>
          </cell>
          <cell r="H50">
            <v>1000</v>
          </cell>
          <cell r="I50">
            <v>22</v>
          </cell>
          <cell r="J50">
            <v>1.81707</v>
          </cell>
          <cell r="K50">
            <v>11104.316666666668</v>
          </cell>
          <cell r="L50">
            <v>504.74166666666662</v>
          </cell>
          <cell r="M50">
            <v>0.26385999999999998</v>
          </cell>
          <cell r="N50">
            <v>0.72801000000000005</v>
          </cell>
          <cell r="O50">
            <v>0.99187000000000003</v>
          </cell>
          <cell r="P50">
            <v>6061.4277777777779</v>
          </cell>
          <cell r="Q50">
            <v>275.51944444444445</v>
          </cell>
          <cell r="R50">
            <v>0</v>
          </cell>
          <cell r="S50">
            <v>0</v>
          </cell>
          <cell r="T50">
            <v>0</v>
          </cell>
          <cell r="U50">
            <v>17165.744444444445</v>
          </cell>
          <cell r="V50">
            <v>780.26111111111106</v>
          </cell>
          <cell r="W50">
            <v>2.8089399999999998</v>
          </cell>
        </row>
        <row r="51">
          <cell r="C51" t="str">
            <v>12951</v>
          </cell>
          <cell r="D51" t="str">
            <v>POWDER</v>
          </cell>
          <cell r="E51" t="str">
            <v>OPAL FLORAL 60FDAX100G</v>
          </cell>
          <cell r="F51">
            <v>6</v>
          </cell>
          <cell r="G51">
            <v>8166.666666666667</v>
          </cell>
          <cell r="H51">
            <v>1000</v>
          </cell>
          <cell r="I51">
            <v>49</v>
          </cell>
          <cell r="J51">
            <v>2.9589599999999998</v>
          </cell>
          <cell r="K51">
            <v>24164.84</v>
          </cell>
          <cell r="L51">
            <v>493.16</v>
          </cell>
          <cell r="M51">
            <v>0.23691000000000001</v>
          </cell>
          <cell r="N51">
            <v>0.79268000000000005</v>
          </cell>
          <cell r="O51">
            <v>1.02959</v>
          </cell>
          <cell r="P51">
            <v>8408.3183333333345</v>
          </cell>
          <cell r="Q51">
            <v>171.59833333333333</v>
          </cell>
          <cell r="R51">
            <v>0</v>
          </cell>
          <cell r="S51">
            <v>0</v>
          </cell>
          <cell r="T51">
            <v>0</v>
          </cell>
          <cell r="U51">
            <v>32573.158333333333</v>
          </cell>
          <cell r="V51">
            <v>664.75833333333333</v>
          </cell>
          <cell r="W51">
            <v>3.98855</v>
          </cell>
        </row>
        <row r="52">
          <cell r="C52" t="str">
            <v>12952</v>
          </cell>
          <cell r="D52" t="str">
            <v>POWDER</v>
          </cell>
          <cell r="E52" t="str">
            <v>OPAL FLORAL 60FDAX225G</v>
          </cell>
          <cell r="F52">
            <v>13.5</v>
          </cell>
          <cell r="G52">
            <v>29777.777777777777</v>
          </cell>
          <cell r="H52">
            <v>1000</v>
          </cell>
          <cell r="I52">
            <v>402</v>
          </cell>
          <cell r="J52">
            <v>6.3312099999999996</v>
          </cell>
          <cell r="K52">
            <v>188529.36444444442</v>
          </cell>
          <cell r="L52">
            <v>468.97851851851846</v>
          </cell>
          <cell r="M52">
            <v>0.21704000000000001</v>
          </cell>
          <cell r="N52">
            <v>1.13049</v>
          </cell>
          <cell r="O52">
            <v>1.3475299999999999</v>
          </cell>
          <cell r="P52">
            <v>40126.448888888888</v>
          </cell>
          <cell r="Q52">
            <v>99.817037037037025</v>
          </cell>
          <cell r="R52">
            <v>0</v>
          </cell>
          <cell r="S52">
            <v>0</v>
          </cell>
          <cell r="T52">
            <v>0</v>
          </cell>
          <cell r="U52">
            <v>228655.8133333333</v>
          </cell>
          <cell r="V52">
            <v>568.79555555555544</v>
          </cell>
          <cell r="W52">
            <v>7.6787399999999977</v>
          </cell>
        </row>
        <row r="53">
          <cell r="C53" t="str">
            <v>12953</v>
          </cell>
          <cell r="D53" t="str">
            <v>POWDER</v>
          </cell>
          <cell r="E53" t="str">
            <v>OPAL FLORAL 15FDAX900G</v>
          </cell>
          <cell r="F53">
            <v>13.5</v>
          </cell>
          <cell r="G53">
            <v>1333.3333333333333</v>
          </cell>
          <cell r="H53">
            <v>1000</v>
          </cell>
          <cell r="I53">
            <v>18</v>
          </cell>
          <cell r="J53">
            <v>6.2669199999999998</v>
          </cell>
          <cell r="K53">
            <v>8355.8933333333334</v>
          </cell>
          <cell r="L53">
            <v>464.21629629629632</v>
          </cell>
          <cell r="M53">
            <v>0.27505000000000002</v>
          </cell>
          <cell r="N53">
            <v>1.25024</v>
          </cell>
          <cell r="O53">
            <v>1.52529</v>
          </cell>
          <cell r="P53">
            <v>2033.72</v>
          </cell>
          <cell r="Q53">
            <v>112.98444444444445</v>
          </cell>
          <cell r="R53">
            <v>0</v>
          </cell>
          <cell r="S53">
            <v>0</v>
          </cell>
          <cell r="T53">
            <v>0</v>
          </cell>
          <cell r="U53">
            <v>10389.613333333333</v>
          </cell>
          <cell r="V53">
            <v>577.2007407407408</v>
          </cell>
          <cell r="W53">
            <v>7.7922100000000007</v>
          </cell>
        </row>
        <row r="54">
          <cell r="C54" t="str">
            <v>12954</v>
          </cell>
          <cell r="D54" t="str">
            <v>POWDER</v>
          </cell>
          <cell r="E54" t="str">
            <v>OPAL LIMON 72FDAX50G</v>
          </cell>
          <cell r="F54">
            <v>3.6</v>
          </cell>
          <cell r="G54">
            <v>4791.666666666667</v>
          </cell>
          <cell r="H54">
            <v>1000</v>
          </cell>
          <cell r="I54">
            <v>17.25</v>
          </cell>
          <cell r="J54">
            <v>1.8053900000000001</v>
          </cell>
          <cell r="K54">
            <v>8650.8270833333336</v>
          </cell>
          <cell r="L54">
            <v>501.49722222222226</v>
          </cell>
          <cell r="M54">
            <v>0.26386999999999999</v>
          </cell>
          <cell r="N54">
            <v>0.72806999999999999</v>
          </cell>
          <cell r="O54">
            <v>0.99194000000000004</v>
          </cell>
          <cell r="P54">
            <v>4753.0458333333336</v>
          </cell>
          <cell r="Q54">
            <v>275.53888888888889</v>
          </cell>
          <cell r="R54">
            <v>0</v>
          </cell>
          <cell r="S54">
            <v>0</v>
          </cell>
          <cell r="T54">
            <v>0</v>
          </cell>
          <cell r="U54">
            <v>13403.872916666667</v>
          </cell>
          <cell r="V54">
            <v>777.03611111111115</v>
          </cell>
          <cell r="W54">
            <v>2.7973300000000001</v>
          </cell>
        </row>
        <row r="55">
          <cell r="C55" t="str">
            <v>12956</v>
          </cell>
          <cell r="D55" t="str">
            <v>POWDER</v>
          </cell>
          <cell r="E55" t="str">
            <v>OPAL LIMON 60FDAX100G</v>
          </cell>
          <cell r="F55">
            <v>6</v>
          </cell>
          <cell r="G55">
            <v>6916.666666666667</v>
          </cell>
          <cell r="H55">
            <v>1000</v>
          </cell>
          <cell r="I55">
            <v>41.5</v>
          </cell>
          <cell r="J55">
            <v>2.9394800000000001</v>
          </cell>
          <cell r="K55">
            <v>20331.403333333335</v>
          </cell>
          <cell r="L55">
            <v>489.91333333333336</v>
          </cell>
          <cell r="M55">
            <v>0.23691000000000001</v>
          </cell>
          <cell r="N55">
            <v>0.79276999999999997</v>
          </cell>
          <cell r="O55">
            <v>1.0296799999999999</v>
          </cell>
          <cell r="P55">
            <v>7121.9533333333329</v>
          </cell>
          <cell r="Q55">
            <v>171.61333333333332</v>
          </cell>
          <cell r="R55">
            <v>0</v>
          </cell>
          <cell r="S55">
            <v>0</v>
          </cell>
          <cell r="T55">
            <v>0</v>
          </cell>
          <cell r="U55">
            <v>27453.356666666667</v>
          </cell>
          <cell r="V55">
            <v>661.52666666666664</v>
          </cell>
          <cell r="W55">
            <v>3.9691599999999996</v>
          </cell>
        </row>
        <row r="56">
          <cell r="C56" t="str">
            <v>12957</v>
          </cell>
          <cell r="D56" t="str">
            <v>POWDER</v>
          </cell>
          <cell r="E56" t="str">
            <v>OPAL LIMON 60FDAX225G</v>
          </cell>
          <cell r="F56">
            <v>13.5</v>
          </cell>
          <cell r="G56">
            <v>22185.185185185186</v>
          </cell>
          <cell r="H56">
            <v>1000</v>
          </cell>
          <cell r="I56">
            <v>299.5</v>
          </cell>
          <cell r="J56">
            <v>6.2873900000000003</v>
          </cell>
          <cell r="K56">
            <v>139486.91148148148</v>
          </cell>
          <cell r="L56">
            <v>465.7325925925926</v>
          </cell>
          <cell r="M56">
            <v>0.21704999999999999</v>
          </cell>
          <cell r="N56">
            <v>1.13069</v>
          </cell>
          <cell r="O56">
            <v>1.3477399999999999</v>
          </cell>
          <cell r="P56">
            <v>29899.861481481483</v>
          </cell>
          <cell r="Q56">
            <v>99.83259259259259</v>
          </cell>
          <cell r="R56">
            <v>0</v>
          </cell>
          <cell r="S56">
            <v>0</v>
          </cell>
          <cell r="T56">
            <v>0</v>
          </cell>
          <cell r="U56">
            <v>169386.77296296298</v>
          </cell>
          <cell r="V56">
            <v>565.56518518518521</v>
          </cell>
          <cell r="W56">
            <v>7.6351300000000002</v>
          </cell>
        </row>
        <row r="57">
          <cell r="C57" t="str">
            <v>12958</v>
          </cell>
          <cell r="D57" t="str">
            <v>POWDER</v>
          </cell>
          <cell r="E57" t="str">
            <v>OPAL LIMON 15FDAX900G</v>
          </cell>
          <cell r="F57">
            <v>13.5</v>
          </cell>
          <cell r="G57">
            <v>1240.7407407407406</v>
          </cell>
          <cell r="H57">
            <v>1000</v>
          </cell>
          <cell r="I57">
            <v>16.75</v>
          </cell>
          <cell r="J57">
            <v>6.2230999999999996</v>
          </cell>
          <cell r="K57">
            <v>7721.2537037037027</v>
          </cell>
          <cell r="L57">
            <v>460.97037037037035</v>
          </cell>
          <cell r="M57">
            <v>0.27506000000000003</v>
          </cell>
          <cell r="N57">
            <v>1.25044</v>
          </cell>
          <cell r="O57">
            <v>1.5255000000000001</v>
          </cell>
          <cell r="P57">
            <v>1892.75</v>
          </cell>
          <cell r="Q57">
            <v>113</v>
          </cell>
          <cell r="R57">
            <v>0</v>
          </cell>
          <cell r="S57">
            <v>0</v>
          </cell>
          <cell r="T57">
            <v>0</v>
          </cell>
          <cell r="U57">
            <v>9614.0037037037036</v>
          </cell>
          <cell r="V57">
            <v>573.97037037037035</v>
          </cell>
          <cell r="W57">
            <v>7.7485999999999997</v>
          </cell>
        </row>
        <row r="58">
          <cell r="C58" t="str">
            <v>12964</v>
          </cell>
          <cell r="D58" t="str">
            <v>POWDER</v>
          </cell>
          <cell r="E58" t="str">
            <v>OPAL TERMINATOR 60FDAX200G</v>
          </cell>
          <cell r="F58">
            <v>12</v>
          </cell>
          <cell r="G58">
            <v>12062.5</v>
          </cell>
          <cell r="H58">
            <v>1000</v>
          </cell>
          <cell r="I58">
            <v>144.75</v>
          </cell>
          <cell r="J58">
            <v>6.3490000000000002</v>
          </cell>
          <cell r="K58">
            <v>76584.8125</v>
          </cell>
          <cell r="L58">
            <v>529.08333333333337</v>
          </cell>
          <cell r="M58">
            <v>0.20854</v>
          </cell>
          <cell r="N58">
            <v>1.03783</v>
          </cell>
          <cell r="O58">
            <v>1.24637</v>
          </cell>
          <cell r="P58">
            <v>15034.338125</v>
          </cell>
          <cell r="Q58">
            <v>103.86416666666666</v>
          </cell>
          <cell r="R58">
            <v>0</v>
          </cell>
          <cell r="S58">
            <v>0</v>
          </cell>
          <cell r="T58">
            <v>0</v>
          </cell>
          <cell r="U58">
            <v>91619.150624999995</v>
          </cell>
          <cell r="V58">
            <v>632.94749999999999</v>
          </cell>
          <cell r="W58">
            <v>7.59537</v>
          </cell>
        </row>
        <row r="59">
          <cell r="C59" t="str">
            <v>12965</v>
          </cell>
          <cell r="D59" t="str">
            <v>POWDER</v>
          </cell>
          <cell r="E59" t="str">
            <v>OPAL TERMINATOR 15FDAX850G</v>
          </cell>
          <cell r="F59">
            <v>12.75</v>
          </cell>
          <cell r="G59">
            <v>1196.0784313725492</v>
          </cell>
          <cell r="H59">
            <v>1000</v>
          </cell>
          <cell r="I59">
            <v>15.25</v>
          </cell>
          <cell r="J59">
            <v>6.5824999999999996</v>
          </cell>
          <cell r="K59">
            <v>7873.1862745098042</v>
          </cell>
          <cell r="L59">
            <v>516.27450980392155</v>
          </cell>
          <cell r="M59">
            <v>0.27081</v>
          </cell>
          <cell r="N59">
            <v>1.20397</v>
          </cell>
          <cell r="O59">
            <v>1.47478</v>
          </cell>
          <cell r="P59">
            <v>1763.9525490196081</v>
          </cell>
          <cell r="Q59">
            <v>115.66901960784314</v>
          </cell>
          <cell r="R59">
            <v>0</v>
          </cell>
          <cell r="S59">
            <v>0</v>
          </cell>
          <cell r="T59">
            <v>0</v>
          </cell>
          <cell r="U59">
            <v>9637.1388235294125</v>
          </cell>
          <cell r="V59">
            <v>631.94352941176464</v>
          </cell>
          <cell r="W59">
            <v>8.0572800000000004</v>
          </cell>
        </row>
        <row r="60">
          <cell r="C60" t="str">
            <v>12966</v>
          </cell>
          <cell r="D60" t="str">
            <v>POWDER</v>
          </cell>
          <cell r="E60" t="str">
            <v>AMIGO GRANEL 15KG</v>
          </cell>
          <cell r="F60">
            <v>15</v>
          </cell>
          <cell r="G60">
            <v>11166.666666666666</v>
          </cell>
          <cell r="H60">
            <v>1000</v>
          </cell>
          <cell r="I60">
            <v>167.5</v>
          </cell>
          <cell r="J60">
            <v>4.3333000000000004</v>
          </cell>
          <cell r="K60">
            <v>48388.51666666667</v>
          </cell>
          <cell r="L60">
            <v>288.88666666666666</v>
          </cell>
          <cell r="M60">
            <v>0.23502999999999999</v>
          </cell>
          <cell r="N60">
            <v>1.2691699999999999</v>
          </cell>
          <cell r="O60">
            <v>1.5042</v>
          </cell>
          <cell r="P60">
            <v>16796.900000000001</v>
          </cell>
          <cell r="Q60">
            <v>100.28</v>
          </cell>
          <cell r="R60">
            <v>0</v>
          </cell>
          <cell r="S60">
            <v>0</v>
          </cell>
          <cell r="T60">
            <v>0</v>
          </cell>
          <cell r="U60">
            <v>65185.416666666672</v>
          </cell>
          <cell r="V60">
            <v>389.16666666666663</v>
          </cell>
          <cell r="W60">
            <v>5.8375000000000004</v>
          </cell>
        </row>
        <row r="61">
          <cell r="C61" t="str">
            <v>12967</v>
          </cell>
          <cell r="D61" t="str">
            <v>POWDER</v>
          </cell>
          <cell r="E61" t="str">
            <v>AMIGO LIMON 48FDAX180G</v>
          </cell>
          <cell r="F61">
            <v>8.64</v>
          </cell>
          <cell r="G61">
            <v>10127.314814814814</v>
          </cell>
          <cell r="H61">
            <v>1000</v>
          </cell>
          <cell r="I61">
            <v>87.5</v>
          </cell>
          <cell r="J61">
            <v>2.9959500000000001</v>
          </cell>
          <cell r="K61">
            <v>30340.928819444442</v>
          </cell>
          <cell r="L61">
            <v>346.75347222222217</v>
          </cell>
          <cell r="M61">
            <v>0.15876999999999999</v>
          </cell>
          <cell r="N61">
            <v>0.77170000000000005</v>
          </cell>
          <cell r="O61">
            <v>0.93047000000000002</v>
          </cell>
          <cell r="P61">
            <v>9423.1626157407409</v>
          </cell>
          <cell r="Q61">
            <v>107.69328703703704</v>
          </cell>
          <cell r="R61">
            <v>0</v>
          </cell>
          <cell r="S61">
            <v>0</v>
          </cell>
          <cell r="T61">
            <v>0</v>
          </cell>
          <cell r="U61">
            <v>39764.091435185182</v>
          </cell>
          <cell r="V61">
            <v>454.44675925925924</v>
          </cell>
          <cell r="W61">
            <v>3.9264200000000002</v>
          </cell>
        </row>
        <row r="62">
          <cell r="C62" t="str">
            <v>12312</v>
          </cell>
          <cell r="D62" t="str">
            <v>POWDER</v>
          </cell>
          <cell r="E62" t="str">
            <v>DETERGENTE NOBLA S/PERFUME 20KG</v>
          </cell>
          <cell r="F62">
            <v>20</v>
          </cell>
          <cell r="G62">
            <v>3600</v>
          </cell>
          <cell r="H62">
            <v>1000</v>
          </cell>
          <cell r="I62">
            <v>72</v>
          </cell>
          <cell r="J62">
            <v>5.9658300000000004</v>
          </cell>
          <cell r="K62">
            <v>21476.988000000001</v>
          </cell>
          <cell r="L62">
            <v>298.29150000000004</v>
          </cell>
          <cell r="M62">
            <v>0.24299000000000001</v>
          </cell>
          <cell r="N62">
            <v>1.34518</v>
          </cell>
          <cell r="O62">
            <v>1.5881700000000001</v>
          </cell>
          <cell r="P62">
            <v>5717.4120000000003</v>
          </cell>
          <cell r="Q62">
            <v>79.408500000000004</v>
          </cell>
          <cell r="R62">
            <v>0</v>
          </cell>
          <cell r="S62">
            <v>0</v>
          </cell>
          <cell r="T62">
            <v>0</v>
          </cell>
          <cell r="U62">
            <v>27194.400000000001</v>
          </cell>
          <cell r="V62">
            <v>377.7</v>
          </cell>
          <cell r="W62">
            <v>7.5540000000000003</v>
          </cell>
        </row>
        <row r="63">
          <cell r="C63" t="str">
            <v>12310</v>
          </cell>
          <cell r="D63" t="str">
            <v>POWDER</v>
          </cell>
          <cell r="E63" t="str">
            <v>DETERGENTE NOBLA S/PERFUME 20x500G</v>
          </cell>
          <cell r="F63">
            <v>10</v>
          </cell>
          <cell r="G63">
            <v>2400</v>
          </cell>
          <cell r="H63">
            <v>1000</v>
          </cell>
          <cell r="I63">
            <v>24</v>
          </cell>
          <cell r="J63">
            <v>3.1499000000000001</v>
          </cell>
          <cell r="K63">
            <v>7559.76</v>
          </cell>
          <cell r="L63">
            <v>314.99</v>
          </cell>
          <cell r="M63">
            <v>0.36574000000000001</v>
          </cell>
          <cell r="N63">
            <v>1.1782999999999999</v>
          </cell>
          <cell r="O63">
            <v>1.5440399999999999</v>
          </cell>
          <cell r="P63">
            <v>3705.6959999999995</v>
          </cell>
          <cell r="Q63">
            <v>154.404</v>
          </cell>
          <cell r="R63">
            <v>0</v>
          </cell>
          <cell r="S63">
            <v>0</v>
          </cell>
          <cell r="T63">
            <v>0</v>
          </cell>
          <cell r="U63">
            <v>11265.456</v>
          </cell>
          <cell r="V63">
            <v>469.39400000000001</v>
          </cell>
          <cell r="W63">
            <v>4.6939399999999996</v>
          </cell>
        </row>
        <row r="64">
          <cell r="C64" t="str">
            <v>12691</v>
          </cell>
          <cell r="D64" t="str">
            <v>POWDER</v>
          </cell>
          <cell r="E64" t="str">
            <v>DETERGENTE ALKOSTO  4x5KG</v>
          </cell>
          <cell r="F64">
            <v>20</v>
          </cell>
          <cell r="G64">
            <v>3650</v>
          </cell>
          <cell r="H64">
            <v>1000</v>
          </cell>
          <cell r="I64">
            <v>73</v>
          </cell>
          <cell r="J64">
            <v>6.5117700000000003</v>
          </cell>
          <cell r="K64">
            <v>23767.960500000001</v>
          </cell>
          <cell r="L64">
            <v>325.58850000000001</v>
          </cell>
          <cell r="M64">
            <v>0.36123</v>
          </cell>
          <cell r="N64">
            <v>1.58754</v>
          </cell>
          <cell r="O64">
            <v>1.9487699999999999</v>
          </cell>
          <cell r="P64">
            <v>7113.0104999999994</v>
          </cell>
          <cell r="Q64">
            <v>97.438499999999991</v>
          </cell>
          <cell r="R64">
            <v>0</v>
          </cell>
          <cell r="S64">
            <v>0</v>
          </cell>
          <cell r="T64">
            <v>0</v>
          </cell>
          <cell r="U64">
            <v>30880.971000000001</v>
          </cell>
          <cell r="V64">
            <v>423.02699999999999</v>
          </cell>
          <cell r="W64">
            <v>8.4605399999999999</v>
          </cell>
        </row>
        <row r="66">
          <cell r="I66">
            <v>7240.7268058286854</v>
          </cell>
          <cell r="K66">
            <v>3542396.9670527191</v>
          </cell>
          <cell r="P66">
            <v>871180.12295797723</v>
          </cell>
          <cell r="S66">
            <v>0</v>
          </cell>
          <cell r="U66">
            <v>4413577.090010697</v>
          </cell>
        </row>
        <row r="67">
          <cell r="E67" t="str">
            <v>Costo por Ton.</v>
          </cell>
          <cell r="K67">
            <v>489.23223621710713</v>
          </cell>
          <cell r="P67">
            <v>120.31666796994595</v>
          </cell>
          <cell r="S67">
            <v>0</v>
          </cell>
          <cell r="U67">
            <v>609.54890418705315</v>
          </cell>
        </row>
        <row r="68">
          <cell r="I68">
            <v>12063.485105828686</v>
          </cell>
        </row>
      </sheetData>
      <sheetData sheetId="4"/>
      <sheetData sheetId="5"/>
      <sheetData sheetId="6"/>
      <sheetData sheetId="7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 Anual"/>
      <sheetName val="Formulas PT"/>
      <sheetName val="Análisis Tanques"/>
      <sheetName val="Formulas Mats"/>
      <sheetName val="ABC"/>
      <sheetName val="Política"/>
      <sheetName val="Lotes Carpak"/>
      <sheetName val="Embarques Carpak"/>
      <sheetName val="Lead Times"/>
      <sheetName val="Norma almacenamiento"/>
      <sheetName val="MPV"/>
      <sheetName val="k"/>
      <sheetName val="Formulas VTF"/>
    </sheetNames>
    <sheetDataSet>
      <sheetData sheetId="0" refreshError="1">
        <row r="44">
          <cell r="O44">
            <v>7054.3088506291215</v>
          </cell>
        </row>
        <row r="45">
          <cell r="O45">
            <v>610.16385700000012</v>
          </cell>
        </row>
        <row r="46">
          <cell r="O46">
            <v>1024.3636216377265</v>
          </cell>
        </row>
        <row r="47">
          <cell r="O47">
            <v>151.58344994090385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F(TON)"/>
      <sheetName val="RF(CJ)"/>
      <sheetName val="RF($$)"/>
      <sheetName val="ROLLING"/>
      <sheetName val="Valoración"/>
      <sheetName val="cajas coberturas"/>
      <sheetName val="INV"/>
      <sheetName val="METAS"/>
      <sheetName val="Costo T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CARGA PALLETIZADA</v>
          </cell>
          <cell r="C1" t="str">
            <v>JULIO</v>
          </cell>
          <cell r="G1" t="str">
            <v>AGOSTO</v>
          </cell>
          <cell r="K1" t="str">
            <v>SEPTIEMBRE</v>
          </cell>
          <cell r="O1" t="str">
            <v>OCTUBRE</v>
          </cell>
          <cell r="S1" t="str">
            <v>NOVIEMBRE</v>
          </cell>
          <cell r="W1" t="str">
            <v>DICIEMBRE</v>
          </cell>
          <cell r="AA1" t="str">
            <v>ENERO</v>
          </cell>
          <cell r="AE1" t="str">
            <v>FEBRERO</v>
          </cell>
          <cell r="AI1" t="str">
            <v>MARZO</v>
          </cell>
          <cell r="AM1" t="str">
            <v>ABRIL</v>
          </cell>
          <cell r="AQ1" t="str">
            <v>MAYO</v>
          </cell>
          <cell r="AU1" t="str">
            <v>JUNIO</v>
          </cell>
        </row>
        <row r="2">
          <cell r="C2" t="str">
            <v>Inventario</v>
          </cell>
          <cell r="D2" t="str">
            <v>Coberturas</v>
          </cell>
          <cell r="E2" t="str">
            <v>Ingresos</v>
          </cell>
          <cell r="F2" t="str">
            <v>Meta</v>
          </cell>
          <cell r="G2" t="str">
            <v>Inventario</v>
          </cell>
          <cell r="H2" t="str">
            <v>Coberturas</v>
          </cell>
          <cell r="I2" t="str">
            <v>Ingresos</v>
          </cell>
          <cell r="J2" t="str">
            <v>Meta</v>
          </cell>
          <cell r="K2" t="str">
            <v>Inventario</v>
          </cell>
          <cell r="L2" t="str">
            <v>Cobertura</v>
          </cell>
          <cell r="M2" t="str">
            <v>Ingresos</v>
          </cell>
          <cell r="N2" t="str">
            <v>Meta</v>
          </cell>
          <cell r="O2" t="str">
            <v>Inventario</v>
          </cell>
          <cell r="P2" t="str">
            <v>Cobertura</v>
          </cell>
          <cell r="Q2" t="str">
            <v>Ingresos</v>
          </cell>
          <cell r="R2" t="str">
            <v>Meta</v>
          </cell>
          <cell r="S2" t="str">
            <v>Inventario</v>
          </cell>
          <cell r="T2" t="str">
            <v>Cobertura</v>
          </cell>
          <cell r="U2" t="str">
            <v>Ingresos</v>
          </cell>
          <cell r="V2" t="str">
            <v>Meta</v>
          </cell>
          <cell r="W2" t="str">
            <v>Inventario</v>
          </cell>
          <cell r="X2" t="str">
            <v>Cobertura</v>
          </cell>
          <cell r="Y2" t="str">
            <v>Ingresos</v>
          </cell>
          <cell r="Z2" t="str">
            <v>Meta</v>
          </cell>
          <cell r="AA2" t="str">
            <v>Inventario</v>
          </cell>
          <cell r="AB2" t="str">
            <v>Cobertura</v>
          </cell>
          <cell r="AC2" t="str">
            <v>Ingresos</v>
          </cell>
          <cell r="AD2" t="str">
            <v>Meta</v>
          </cell>
          <cell r="AE2" t="str">
            <v>Inventario</v>
          </cell>
          <cell r="AF2" t="str">
            <v>Cobertura</v>
          </cell>
          <cell r="AG2" t="str">
            <v>Ingresos</v>
          </cell>
          <cell r="AH2" t="str">
            <v>Meta</v>
          </cell>
          <cell r="AI2" t="str">
            <v>Inventario</v>
          </cell>
          <cell r="AJ2" t="str">
            <v>Cobertura</v>
          </cell>
          <cell r="AK2" t="str">
            <v>Ingresos</v>
          </cell>
          <cell r="AL2" t="str">
            <v>Meta</v>
          </cell>
          <cell r="AM2" t="str">
            <v>Inventario</v>
          </cell>
          <cell r="AN2" t="str">
            <v>Cobertura</v>
          </cell>
          <cell r="AO2" t="str">
            <v>Ingresos</v>
          </cell>
          <cell r="AP2" t="str">
            <v>Meta</v>
          </cell>
          <cell r="AQ2" t="str">
            <v>Inventario</v>
          </cell>
          <cell r="AR2" t="str">
            <v>Cobertura</v>
          </cell>
          <cell r="AS2" t="str">
            <v>Ingresos</v>
          </cell>
          <cell r="AT2" t="str">
            <v>Meta</v>
          </cell>
          <cell r="AU2" t="str">
            <v>Inventario</v>
          </cell>
          <cell r="AV2" t="str">
            <v>Cobertura</v>
          </cell>
          <cell r="AW2" t="str">
            <v>Ingresos</v>
          </cell>
          <cell r="AX2" t="str">
            <v>Meta</v>
          </cell>
          <cell r="AY2" t="str">
            <v>Inventario</v>
          </cell>
        </row>
        <row r="3">
          <cell r="C3" t="str">
            <v>Inicial</v>
          </cell>
          <cell r="E3" t="str">
            <v>CAJAS</v>
          </cell>
          <cell r="F3" t="str">
            <v>JULIO</v>
          </cell>
          <cell r="G3" t="str">
            <v>Inicial</v>
          </cell>
          <cell r="I3" t="str">
            <v>CAJAS</v>
          </cell>
          <cell r="J3" t="str">
            <v>AGOSTO</v>
          </cell>
          <cell r="K3" t="str">
            <v>Inicial</v>
          </cell>
          <cell r="M3" t="str">
            <v>CAJAS</v>
          </cell>
          <cell r="N3" t="str">
            <v>SEPTIEMBRE</v>
          </cell>
          <cell r="O3" t="str">
            <v>Inicial</v>
          </cell>
          <cell r="Q3" t="str">
            <v>CAJAS</v>
          </cell>
          <cell r="R3" t="str">
            <v>OCTUBRE</v>
          </cell>
          <cell r="S3" t="str">
            <v>Inicial</v>
          </cell>
          <cell r="U3" t="str">
            <v>CAJAS</v>
          </cell>
          <cell r="V3" t="str">
            <v>NOVIEMBRE</v>
          </cell>
          <cell r="W3" t="str">
            <v>Inicial</v>
          </cell>
          <cell r="Y3" t="str">
            <v>CAJAS</v>
          </cell>
          <cell r="Z3" t="e">
            <v>#REF!</v>
          </cell>
          <cell r="AA3" t="str">
            <v>Inicial</v>
          </cell>
          <cell r="AC3" t="str">
            <v>CAJAS</v>
          </cell>
          <cell r="AD3" t="str">
            <v>ENERO</v>
          </cell>
          <cell r="AE3" t="str">
            <v>Inicial</v>
          </cell>
          <cell r="AG3" t="str">
            <v>CAJAS</v>
          </cell>
          <cell r="AH3" t="str">
            <v>FEBRERO</v>
          </cell>
          <cell r="AI3" t="str">
            <v>Inicial</v>
          </cell>
          <cell r="AK3" t="str">
            <v>CAJAS</v>
          </cell>
          <cell r="AL3" t="str">
            <v>MARZO</v>
          </cell>
          <cell r="AM3" t="str">
            <v>Inicial</v>
          </cell>
          <cell r="AO3" t="str">
            <v>CAJAS</v>
          </cell>
          <cell r="AP3" t="str">
            <v>ABRIL</v>
          </cell>
          <cell r="AQ3" t="str">
            <v>Inicial</v>
          </cell>
          <cell r="AS3" t="str">
            <v>CAJAS</v>
          </cell>
          <cell r="AT3" t="str">
            <v>MAYO</v>
          </cell>
          <cell r="AU3" t="str">
            <v>Inicial</v>
          </cell>
          <cell r="AW3" t="str">
            <v>CAJAS</v>
          </cell>
          <cell r="AX3" t="str">
            <v>JUNIO</v>
          </cell>
          <cell r="AY3" t="str">
            <v>Inicial</v>
          </cell>
        </row>
        <row r="5">
          <cell r="B5" t="str">
            <v>MAYONESA</v>
          </cell>
        </row>
        <row r="6">
          <cell r="A6" t="str">
            <v>20284</v>
          </cell>
          <cell r="B6" t="str">
            <v>MAYOMANÍA H  24X12X50gr.</v>
          </cell>
          <cell r="C6">
            <v>1780</v>
          </cell>
          <cell r="D6">
            <v>2.83</v>
          </cell>
          <cell r="E6">
            <v>1050</v>
          </cell>
          <cell r="F6">
            <v>1000</v>
          </cell>
          <cell r="G6">
            <v>1830</v>
          </cell>
          <cell r="H6">
            <v>2.9550000000000001</v>
          </cell>
          <cell r="I6">
            <v>1125</v>
          </cell>
          <cell r="J6">
            <v>1000</v>
          </cell>
          <cell r="K6">
            <v>1955</v>
          </cell>
          <cell r="L6">
            <v>2.5946341463414635</v>
          </cell>
          <cell r="M6">
            <v>1000</v>
          </cell>
          <cell r="N6">
            <v>1138.8888888888889</v>
          </cell>
          <cell r="O6">
            <v>1816.1111111111111</v>
          </cell>
          <cell r="P6">
            <v>2.3809326424870467</v>
          </cell>
          <cell r="Q6">
            <v>1375</v>
          </cell>
          <cell r="R6">
            <v>1340.2777777777778</v>
          </cell>
          <cell r="S6">
            <v>1850.8333333333335</v>
          </cell>
          <cell r="T6">
            <v>2.2225837320574162</v>
          </cell>
          <cell r="U6">
            <v>1375</v>
          </cell>
          <cell r="V6">
            <v>1451.3888888888889</v>
          </cell>
          <cell r="W6">
            <v>1774.4444444444446</v>
          </cell>
          <cell r="X6">
            <v>2.138119658119658</v>
          </cell>
          <cell r="Y6">
            <v>1700</v>
          </cell>
          <cell r="Z6">
            <v>1625</v>
          </cell>
          <cell r="AA6">
            <v>1849.4444444444443</v>
          </cell>
          <cell r="AB6" t="e">
            <v>#DIV/0!</v>
          </cell>
          <cell r="AC6">
            <v>1700</v>
          </cell>
          <cell r="AD6">
            <v>0</v>
          </cell>
          <cell r="AE6">
            <v>3549.4444444444443</v>
          </cell>
          <cell r="AF6" t="e">
            <v>#DIV/0!</v>
          </cell>
          <cell r="AG6">
            <v>1700</v>
          </cell>
          <cell r="AH6">
            <v>0</v>
          </cell>
          <cell r="AI6">
            <v>5249.4444444444443</v>
          </cell>
          <cell r="AJ6" t="e">
            <v>#REF!</v>
          </cell>
          <cell r="AK6">
            <v>0</v>
          </cell>
          <cell r="AL6" t="e">
            <v>#REF!</v>
          </cell>
          <cell r="AM6" t="e">
            <v>#REF!</v>
          </cell>
          <cell r="AN6" t="e">
            <v>#REF!</v>
          </cell>
          <cell r="AO6">
            <v>0</v>
          </cell>
          <cell r="AP6" t="e">
            <v>#REF!</v>
          </cell>
          <cell r="AQ6" t="e">
            <v>#REF!</v>
          </cell>
          <cell r="AR6" t="e">
            <v>#REF!</v>
          </cell>
          <cell r="AS6">
            <v>0</v>
          </cell>
          <cell r="AT6" t="e">
            <v>#REF!</v>
          </cell>
          <cell r="AU6" t="e">
            <v>#REF!</v>
          </cell>
          <cell r="AV6" t="e">
            <v>#REF!</v>
          </cell>
          <cell r="AW6">
            <v>0</v>
          </cell>
          <cell r="AX6" t="e">
            <v>#REF!</v>
          </cell>
          <cell r="AY6" t="e">
            <v>#REF!</v>
          </cell>
        </row>
        <row r="7">
          <cell r="E7">
            <v>42</v>
          </cell>
          <cell r="I7">
            <v>45</v>
          </cell>
          <cell r="M7">
            <v>40</v>
          </cell>
          <cell r="Q7">
            <v>55</v>
          </cell>
          <cell r="U7">
            <v>55</v>
          </cell>
          <cell r="Y7">
            <v>68</v>
          </cell>
          <cell r="AC7">
            <v>68</v>
          </cell>
          <cell r="AG7">
            <v>68</v>
          </cell>
          <cell r="AK7" t="e">
            <v>#DIV/0!</v>
          </cell>
          <cell r="AO7" t="e">
            <v>#DIV/0!</v>
          </cell>
          <cell r="AS7" t="e">
            <v>#DIV/0!</v>
          </cell>
          <cell r="AW7">
            <v>0</v>
          </cell>
        </row>
        <row r="8">
          <cell r="A8" t="str">
            <v>20298</v>
          </cell>
          <cell r="B8" t="str">
            <v>EXP MAYOMANÍA H DP* 12*400gr</v>
          </cell>
          <cell r="C8">
            <v>427</v>
          </cell>
          <cell r="D8">
            <v>1.3703661971830987</v>
          </cell>
          <cell r="E8">
            <v>1600</v>
          </cell>
          <cell r="F8">
            <v>1479.1666666666665</v>
          </cell>
          <cell r="G8">
            <v>547.83333333333348</v>
          </cell>
          <cell r="H8">
            <v>1.4520563380281692</v>
          </cell>
          <cell r="I8">
            <v>1600</v>
          </cell>
          <cell r="J8">
            <v>1479.1666666666665</v>
          </cell>
          <cell r="K8">
            <v>668.66666666666697</v>
          </cell>
          <cell r="L8">
            <v>1.3443950617283955</v>
          </cell>
          <cell r="M8">
            <v>1600</v>
          </cell>
          <cell r="N8">
            <v>1687.4999999999998</v>
          </cell>
          <cell r="O8">
            <v>581.1666666666672</v>
          </cell>
          <cell r="P8">
            <v>1.4254315789473688</v>
          </cell>
          <cell r="Q8">
            <v>2240</v>
          </cell>
          <cell r="R8">
            <v>1979.1666666666663</v>
          </cell>
          <cell r="S8">
            <v>842.00000000000068</v>
          </cell>
          <cell r="T8">
            <v>1.3486153846153852</v>
          </cell>
          <cell r="U8">
            <v>2080</v>
          </cell>
          <cell r="V8">
            <v>2166.6666666666665</v>
          </cell>
          <cell r="W8">
            <v>755.33333333333439</v>
          </cell>
          <cell r="X8">
            <v>1.3056551724137937</v>
          </cell>
          <cell r="Y8">
            <v>2400</v>
          </cell>
          <cell r="Z8">
            <v>2416.6666666666665</v>
          </cell>
          <cell r="AA8">
            <v>738.66666666666788</v>
          </cell>
          <cell r="AB8" t="e">
            <v>#DIV/0!</v>
          </cell>
          <cell r="AC8">
            <v>2400</v>
          </cell>
          <cell r="AD8">
            <v>0</v>
          </cell>
          <cell r="AE8">
            <v>3138.6666666666679</v>
          </cell>
          <cell r="AF8" t="e">
            <v>#DIV/0!</v>
          </cell>
          <cell r="AG8">
            <v>2400</v>
          </cell>
          <cell r="AH8">
            <v>0</v>
          </cell>
          <cell r="AI8">
            <v>5538.6666666666679</v>
          </cell>
          <cell r="AJ8" t="e">
            <v>#REF!</v>
          </cell>
          <cell r="AK8">
            <v>0</v>
          </cell>
          <cell r="AL8" t="e">
            <v>#REF!</v>
          </cell>
          <cell r="AM8" t="e">
            <v>#REF!</v>
          </cell>
          <cell r="AN8" t="e">
            <v>#REF!</v>
          </cell>
          <cell r="AO8">
            <v>0</v>
          </cell>
          <cell r="AP8" t="e">
            <v>#REF!</v>
          </cell>
          <cell r="AQ8" t="e">
            <v>#REF!</v>
          </cell>
          <cell r="AR8" t="e">
            <v>#REF!</v>
          </cell>
          <cell r="AS8">
            <v>0</v>
          </cell>
          <cell r="AT8" t="e">
            <v>#REF!</v>
          </cell>
          <cell r="AU8" t="e">
            <v>#REF!</v>
          </cell>
          <cell r="AV8" t="e">
            <v>#REF!</v>
          </cell>
          <cell r="AW8">
            <v>0</v>
          </cell>
          <cell r="AX8" t="e">
            <v>#REF!</v>
          </cell>
          <cell r="AY8" t="e">
            <v>#REF!</v>
          </cell>
        </row>
        <row r="9">
          <cell r="E9">
            <v>10</v>
          </cell>
          <cell r="I9">
            <v>10</v>
          </cell>
          <cell r="M9">
            <v>10</v>
          </cell>
          <cell r="Q9">
            <v>14</v>
          </cell>
          <cell r="U9">
            <v>13</v>
          </cell>
          <cell r="Y9">
            <v>15</v>
          </cell>
          <cell r="AC9">
            <v>15</v>
          </cell>
          <cell r="AG9">
            <v>15</v>
          </cell>
          <cell r="AK9" t="e">
            <v>#DIV/0!</v>
          </cell>
          <cell r="AO9" t="e">
            <v>#DIV/0!</v>
          </cell>
          <cell r="AS9" t="e">
            <v>#DIV/0!</v>
          </cell>
          <cell r="AW9">
            <v>0</v>
          </cell>
        </row>
        <row r="10">
          <cell r="A10" t="str">
            <v>20299</v>
          </cell>
          <cell r="B10" t="str">
            <v>EXP MAYOMANÍA H DP* 24*200gr</v>
          </cell>
          <cell r="C10">
            <v>23561</v>
          </cell>
          <cell r="D10">
            <v>8.3772444444444449</v>
          </cell>
          <cell r="E10">
            <v>0</v>
          </cell>
          <cell r="F10">
            <v>2812.4999999999995</v>
          </cell>
          <cell r="G10">
            <v>20748.5</v>
          </cell>
          <cell r="H10">
            <v>7.3772444444444458</v>
          </cell>
          <cell r="I10">
            <v>0</v>
          </cell>
          <cell r="J10">
            <v>2812.4999999999995</v>
          </cell>
          <cell r="K10">
            <v>17936</v>
          </cell>
          <cell r="L10">
            <v>5.5543741935483881</v>
          </cell>
          <cell r="M10">
            <v>0</v>
          </cell>
          <cell r="N10">
            <v>3229.1666666666661</v>
          </cell>
          <cell r="O10">
            <v>14706.833333333334</v>
          </cell>
          <cell r="P10">
            <v>3.8787252747252756</v>
          </cell>
          <cell r="Q10">
            <v>0</v>
          </cell>
          <cell r="R10">
            <v>3791.6666666666661</v>
          </cell>
          <cell r="S10">
            <v>10915.166666666668</v>
          </cell>
          <cell r="T10">
            <v>2.6595329949238584</v>
          </cell>
          <cell r="U10">
            <v>0</v>
          </cell>
          <cell r="V10">
            <v>4104.1666666666661</v>
          </cell>
          <cell r="W10">
            <v>6811.0000000000018</v>
          </cell>
          <cell r="X10">
            <v>1.6640727272727278</v>
          </cell>
          <cell r="Y10">
            <v>816</v>
          </cell>
          <cell r="Z10">
            <v>4583.333333333333</v>
          </cell>
          <cell r="AA10">
            <v>3043.6666666666688</v>
          </cell>
          <cell r="AB10" t="e">
            <v>#DIV/0!</v>
          </cell>
          <cell r="AC10">
            <v>0</v>
          </cell>
          <cell r="AD10">
            <v>0</v>
          </cell>
          <cell r="AE10">
            <v>3043.6666666666688</v>
          </cell>
          <cell r="AF10" t="e">
            <v>#DIV/0!</v>
          </cell>
          <cell r="AG10">
            <v>0</v>
          </cell>
          <cell r="AH10">
            <v>0</v>
          </cell>
          <cell r="AI10">
            <v>3043.6666666666688</v>
          </cell>
          <cell r="AJ10" t="e">
            <v>#REF!</v>
          </cell>
          <cell r="AK10">
            <v>0</v>
          </cell>
          <cell r="AL10" t="e">
            <v>#REF!</v>
          </cell>
          <cell r="AM10" t="e">
            <v>#REF!</v>
          </cell>
          <cell r="AN10" t="e">
            <v>#REF!</v>
          </cell>
          <cell r="AO10">
            <v>0</v>
          </cell>
          <cell r="AP10" t="e">
            <v>#REF!</v>
          </cell>
          <cell r="AQ10" t="e">
            <v>#REF!</v>
          </cell>
          <cell r="AR10" t="e">
            <v>#REF!</v>
          </cell>
          <cell r="AS10">
            <v>0</v>
          </cell>
          <cell r="AT10" t="e">
            <v>#REF!</v>
          </cell>
          <cell r="AU10" t="e">
            <v>#REF!</v>
          </cell>
          <cell r="AV10" t="e">
            <v>#REF!</v>
          </cell>
          <cell r="AW10">
            <v>0</v>
          </cell>
          <cell r="AX10" t="e">
            <v>#REF!</v>
          </cell>
          <cell r="AY10" t="e">
            <v>#REF!</v>
          </cell>
        </row>
        <row r="11">
          <cell r="E11">
            <v>0</v>
          </cell>
          <cell r="I11">
            <v>0</v>
          </cell>
          <cell r="M11">
            <v>0</v>
          </cell>
          <cell r="Q11">
            <v>0</v>
          </cell>
          <cell r="U11">
            <v>0</v>
          </cell>
          <cell r="Y11">
            <v>8</v>
          </cell>
          <cell r="AC11">
            <v>0</v>
          </cell>
          <cell r="AG11">
            <v>0</v>
          </cell>
          <cell r="AK11" t="e">
            <v>#DIV/0!</v>
          </cell>
          <cell r="AO11" t="e">
            <v>#DIV/0!</v>
          </cell>
          <cell r="AS11" t="e">
            <v>#DIV/0!</v>
          </cell>
          <cell r="AW11">
            <v>0</v>
          </cell>
        </row>
        <row r="12">
          <cell r="A12" t="str">
            <v>20296</v>
          </cell>
          <cell r="B12" t="str">
            <v>MAYOMANÍA H DP* 8gr</v>
          </cell>
          <cell r="C12">
            <v>222</v>
          </cell>
          <cell r="E12">
            <v>0</v>
          </cell>
          <cell r="F12">
            <v>0</v>
          </cell>
          <cell r="G12">
            <v>222</v>
          </cell>
          <cell r="I12">
            <v>0</v>
          </cell>
          <cell r="J12">
            <v>0</v>
          </cell>
          <cell r="K12">
            <v>222</v>
          </cell>
          <cell r="M12">
            <v>0</v>
          </cell>
          <cell r="N12">
            <v>0</v>
          </cell>
          <cell r="O12">
            <v>222</v>
          </cell>
          <cell r="P12" t="e">
            <v>#DIV/0!</v>
          </cell>
          <cell r="Q12">
            <v>0</v>
          </cell>
          <cell r="R12">
            <v>0</v>
          </cell>
          <cell r="S12">
            <v>222</v>
          </cell>
          <cell r="T12" t="e">
            <v>#DIV/0!</v>
          </cell>
          <cell r="U12">
            <v>0</v>
          </cell>
          <cell r="V12">
            <v>0</v>
          </cell>
          <cell r="W12">
            <v>222</v>
          </cell>
          <cell r="X12" t="e">
            <v>#DIV/0!</v>
          </cell>
          <cell r="Y12">
            <v>0</v>
          </cell>
          <cell r="Z12">
            <v>0</v>
          </cell>
          <cell r="AA12">
            <v>222</v>
          </cell>
          <cell r="AB12" t="e">
            <v>#DIV/0!</v>
          </cell>
          <cell r="AC12">
            <v>0</v>
          </cell>
          <cell r="AD12">
            <v>0</v>
          </cell>
          <cell r="AE12">
            <v>222</v>
          </cell>
          <cell r="AF12" t="e">
            <v>#DIV/0!</v>
          </cell>
          <cell r="AG12">
            <v>0</v>
          </cell>
          <cell r="AH12">
            <v>0</v>
          </cell>
          <cell r="AI12">
            <v>222</v>
          </cell>
          <cell r="AJ12" t="e">
            <v>#REF!</v>
          </cell>
          <cell r="AK12">
            <v>0</v>
          </cell>
          <cell r="AL12" t="e">
            <v>#REF!</v>
          </cell>
          <cell r="AM12" t="e">
            <v>#REF!</v>
          </cell>
          <cell r="AN12" t="e">
            <v>#REF!</v>
          </cell>
          <cell r="AO12">
            <v>0</v>
          </cell>
          <cell r="AP12" t="e">
            <v>#REF!</v>
          </cell>
          <cell r="AQ12" t="e">
            <v>#REF!</v>
          </cell>
          <cell r="AR12" t="e">
            <v>#REF!</v>
          </cell>
          <cell r="AS12">
            <v>0</v>
          </cell>
          <cell r="AT12" t="e">
            <v>#REF!</v>
          </cell>
          <cell r="AU12" t="e">
            <v>#REF!</v>
          </cell>
          <cell r="AV12" t="e">
            <v>#REF!</v>
          </cell>
          <cell r="AW12">
            <v>0</v>
          </cell>
          <cell r="AX12" t="e">
            <v>#REF!</v>
          </cell>
          <cell r="AY12" t="e">
            <v>#REF!</v>
          </cell>
        </row>
        <row r="13">
          <cell r="E13">
            <v>0</v>
          </cell>
          <cell r="I13">
            <v>0</v>
          </cell>
          <cell r="M13">
            <v>0</v>
          </cell>
          <cell r="Q13">
            <v>0</v>
          </cell>
          <cell r="U13">
            <v>0</v>
          </cell>
          <cell r="Y13">
            <v>0</v>
          </cell>
          <cell r="AC13">
            <v>0</v>
          </cell>
          <cell r="AG13">
            <v>0</v>
          </cell>
          <cell r="AK13" t="e">
            <v>#DIV/0!</v>
          </cell>
          <cell r="AO13" t="e">
            <v>#DIV/0!</v>
          </cell>
          <cell r="AS13" t="e">
            <v>#DIV/0!</v>
          </cell>
          <cell r="AW13">
            <v>0</v>
          </cell>
        </row>
        <row r="15">
          <cell r="B15" t="str">
            <v>SALSA DE TOMATE</v>
          </cell>
        </row>
        <row r="16">
          <cell r="A16" t="str">
            <v>20286</v>
          </cell>
          <cell r="B16" t="str">
            <v>KETCHUP H DP 24x400</v>
          </cell>
          <cell r="C16">
            <v>0</v>
          </cell>
          <cell r="D16">
            <v>0</v>
          </cell>
          <cell r="E16">
            <v>0</v>
          </cell>
          <cell r="F16">
            <v>1541.6666666666665</v>
          </cell>
          <cell r="G16">
            <v>0</v>
          </cell>
          <cell r="H16">
            <v>0</v>
          </cell>
          <cell r="I16">
            <v>0</v>
          </cell>
          <cell r="J16">
            <v>2229.1666666666665</v>
          </cell>
          <cell r="K16">
            <v>0</v>
          </cell>
          <cell r="L16">
            <v>0.95601659751037349</v>
          </cell>
          <cell r="M16">
            <v>2400</v>
          </cell>
          <cell r="N16">
            <v>2510.4166666666665</v>
          </cell>
          <cell r="O16">
            <v>0</v>
          </cell>
          <cell r="P16">
            <v>0.96321070234113726</v>
          </cell>
          <cell r="Q16">
            <v>3000</v>
          </cell>
          <cell r="R16">
            <v>3114.583333333333</v>
          </cell>
          <cell r="S16">
            <v>0</v>
          </cell>
          <cell r="T16">
            <v>1.0455445544554456</v>
          </cell>
          <cell r="U16">
            <v>3300</v>
          </cell>
          <cell r="V16">
            <v>3156.2499999999995</v>
          </cell>
          <cell r="W16">
            <v>143.75000000000045</v>
          </cell>
          <cell r="X16">
            <v>1.109324758842444</v>
          </cell>
          <cell r="Y16">
            <v>3450</v>
          </cell>
          <cell r="Z16">
            <v>3239.583333333333</v>
          </cell>
          <cell r="AA16">
            <v>354.16666666666742</v>
          </cell>
          <cell r="AB16" t="e">
            <v>#DIV/0!</v>
          </cell>
          <cell r="AC16">
            <v>0</v>
          </cell>
          <cell r="AD16">
            <v>0</v>
          </cell>
          <cell r="AE16">
            <v>354.16666666666742</v>
          </cell>
          <cell r="AF16" t="e">
            <v>#DIV/0!</v>
          </cell>
          <cell r="AG16">
            <v>0</v>
          </cell>
          <cell r="AH16">
            <v>0</v>
          </cell>
          <cell r="AI16">
            <v>354.16666666666742</v>
          </cell>
          <cell r="AJ16" t="e">
            <v>#REF!</v>
          </cell>
          <cell r="AK16">
            <v>0</v>
          </cell>
          <cell r="AL16" t="e">
            <v>#REF!</v>
          </cell>
          <cell r="AM16" t="e">
            <v>#REF!</v>
          </cell>
          <cell r="AN16" t="e">
            <v>#REF!</v>
          </cell>
          <cell r="AO16">
            <v>0</v>
          </cell>
          <cell r="AP16" t="e">
            <v>#REF!</v>
          </cell>
          <cell r="AQ16" t="e">
            <v>#REF!</v>
          </cell>
          <cell r="AR16" t="e">
            <v>#REF!</v>
          </cell>
          <cell r="AS16">
            <v>0</v>
          </cell>
          <cell r="AT16" t="e">
            <v>#REF!</v>
          </cell>
          <cell r="AU16" t="e">
            <v>#REF!</v>
          </cell>
          <cell r="AV16" t="e">
            <v>#REF!</v>
          </cell>
          <cell r="AW16">
            <v>0</v>
          </cell>
          <cell r="AX16" t="e">
            <v>#REF!</v>
          </cell>
          <cell r="AY16" t="e">
            <v>#REF!</v>
          </cell>
        </row>
        <row r="17">
          <cell r="E17">
            <v>0</v>
          </cell>
          <cell r="I17">
            <v>0</v>
          </cell>
          <cell r="M17">
            <v>32</v>
          </cell>
          <cell r="Q17">
            <v>40</v>
          </cell>
          <cell r="U17">
            <v>44</v>
          </cell>
          <cell r="Y17">
            <v>46</v>
          </cell>
          <cell r="AC17" t="e">
            <v>#DIV/0!</v>
          </cell>
          <cell r="AG17" t="e">
            <v>#DIV/0!</v>
          </cell>
          <cell r="AK17" t="e">
            <v>#DIV/0!</v>
          </cell>
          <cell r="AO17" t="e">
            <v>#DIV/0!</v>
          </cell>
          <cell r="AS17" t="e">
            <v>#DIV/0!</v>
          </cell>
          <cell r="AW17">
            <v>0</v>
          </cell>
        </row>
        <row r="18">
          <cell r="A18" t="str">
            <v>20285</v>
          </cell>
          <cell r="B18" t="str">
            <v>KETCHUP H DP 24x200</v>
          </cell>
          <cell r="C18">
            <v>184</v>
          </cell>
          <cell r="D18">
            <v>8.4923076923076934E-2</v>
          </cell>
          <cell r="E18">
            <v>0</v>
          </cell>
          <cell r="F18">
            <v>2166.6666666666665</v>
          </cell>
          <cell r="G18">
            <v>0</v>
          </cell>
          <cell r="H18">
            <v>0</v>
          </cell>
          <cell r="I18">
            <v>0</v>
          </cell>
          <cell r="J18">
            <v>3145.833333333333</v>
          </cell>
          <cell r="K18">
            <v>0</v>
          </cell>
          <cell r="L18">
            <v>1.0656000000000001</v>
          </cell>
          <cell r="M18">
            <v>3774</v>
          </cell>
          <cell r="N18">
            <v>3541.6666666666661</v>
          </cell>
          <cell r="O18">
            <v>232.33333333333394</v>
          </cell>
          <cell r="P18">
            <v>0.98100473933649313</v>
          </cell>
          <cell r="Q18">
            <v>4080</v>
          </cell>
          <cell r="R18">
            <v>4395.833333333333</v>
          </cell>
          <cell r="S18">
            <v>0</v>
          </cell>
          <cell r="T18">
            <v>0.91514018691588794</v>
          </cell>
          <cell r="U18">
            <v>4080</v>
          </cell>
          <cell r="V18">
            <v>4458.333333333333</v>
          </cell>
          <cell r="W18">
            <v>-378.33333333333303</v>
          </cell>
          <cell r="X18">
            <v>0.92310502283105045</v>
          </cell>
          <cell r="Y18">
            <v>4590</v>
          </cell>
          <cell r="Z18">
            <v>4562.4999999999991</v>
          </cell>
          <cell r="AA18">
            <v>-350.83333333333212</v>
          </cell>
          <cell r="AB18" t="e">
            <v>#DIV/0!</v>
          </cell>
          <cell r="AC18">
            <v>0</v>
          </cell>
          <cell r="AD18">
            <v>0</v>
          </cell>
          <cell r="AE18">
            <v>-350.83333333333212</v>
          </cell>
          <cell r="AF18" t="e">
            <v>#DIV/0!</v>
          </cell>
          <cell r="AG18">
            <v>0</v>
          </cell>
          <cell r="AH18">
            <v>0</v>
          </cell>
          <cell r="AI18">
            <v>-350.83333333333212</v>
          </cell>
          <cell r="AJ18" t="e">
            <v>#REF!</v>
          </cell>
          <cell r="AK18">
            <v>0</v>
          </cell>
          <cell r="AL18" t="e">
            <v>#REF!</v>
          </cell>
          <cell r="AM18" t="e">
            <v>#REF!</v>
          </cell>
          <cell r="AN18" t="e">
            <v>#REF!</v>
          </cell>
          <cell r="AO18">
            <v>0</v>
          </cell>
          <cell r="AP18" t="e">
            <v>#REF!</v>
          </cell>
          <cell r="AQ18" t="e">
            <v>#REF!</v>
          </cell>
          <cell r="AR18" t="e">
            <v>#REF!</v>
          </cell>
          <cell r="AS18">
            <v>0</v>
          </cell>
          <cell r="AT18" t="e">
            <v>#REF!</v>
          </cell>
          <cell r="AU18" t="e">
            <v>#REF!</v>
          </cell>
          <cell r="AV18" t="e">
            <v>#REF!</v>
          </cell>
          <cell r="AW18">
            <v>0</v>
          </cell>
          <cell r="AX18" t="e">
            <v>#REF!</v>
          </cell>
          <cell r="AY18" t="e">
            <v>#REF!</v>
          </cell>
        </row>
        <row r="19">
          <cell r="E19">
            <v>0</v>
          </cell>
          <cell r="I19">
            <v>0</v>
          </cell>
          <cell r="M19">
            <v>37</v>
          </cell>
          <cell r="Q19">
            <v>40</v>
          </cell>
          <cell r="U19">
            <v>40</v>
          </cell>
          <cell r="Y19">
            <v>45</v>
          </cell>
          <cell r="AC19" t="e">
            <v>#DIV/0!</v>
          </cell>
          <cell r="AG19" t="e">
            <v>#DIV/0!</v>
          </cell>
          <cell r="AK19" t="e">
            <v>#DIV/0!</v>
          </cell>
          <cell r="AO19" t="e">
            <v>#DIV/0!</v>
          </cell>
          <cell r="AS19" t="e">
            <v>#DIV/0!</v>
          </cell>
          <cell r="AW19">
            <v>0</v>
          </cell>
        </row>
        <row r="20">
          <cell r="A20" t="str">
            <v>20287</v>
          </cell>
          <cell r="B20" t="str">
            <v>KETCHUP H DP 12x24x50</v>
          </cell>
          <cell r="C20">
            <v>0</v>
          </cell>
          <cell r="D20">
            <v>0</v>
          </cell>
          <cell r="E20">
            <v>0</v>
          </cell>
          <cell r="F20">
            <v>888.88888888888891</v>
          </cell>
          <cell r="G20">
            <v>0</v>
          </cell>
          <cell r="H20">
            <v>0</v>
          </cell>
          <cell r="I20">
            <v>0</v>
          </cell>
          <cell r="J20">
            <v>1284.7222222222222</v>
          </cell>
          <cell r="K20">
            <v>0</v>
          </cell>
          <cell r="L20">
            <v>1.0334928229665072</v>
          </cell>
          <cell r="M20">
            <v>1500</v>
          </cell>
          <cell r="N20">
            <v>1451.3888888888889</v>
          </cell>
          <cell r="O20">
            <v>48.611111111111086</v>
          </cell>
          <cell r="P20">
            <v>1.1069230769230769</v>
          </cell>
          <cell r="Q20">
            <v>1950</v>
          </cell>
          <cell r="R20">
            <v>1805.5555555555554</v>
          </cell>
          <cell r="S20">
            <v>193.05555555555566</v>
          </cell>
          <cell r="T20">
            <v>1.009125475285171</v>
          </cell>
          <cell r="U20">
            <v>1650</v>
          </cell>
          <cell r="V20">
            <v>1826.3888888888889</v>
          </cell>
          <cell r="W20">
            <v>16.666666666666742</v>
          </cell>
          <cell r="X20">
            <v>0.96888888888888891</v>
          </cell>
          <cell r="Y20">
            <v>1800</v>
          </cell>
          <cell r="Z20">
            <v>1875</v>
          </cell>
          <cell r="AA20">
            <v>-58.333333333333258</v>
          </cell>
          <cell r="AB20" t="e">
            <v>#DIV/0!</v>
          </cell>
          <cell r="AC20">
            <v>0</v>
          </cell>
          <cell r="AD20">
            <v>0</v>
          </cell>
          <cell r="AE20">
            <v>-58.333333333333258</v>
          </cell>
          <cell r="AF20" t="e">
            <v>#DIV/0!</v>
          </cell>
          <cell r="AG20">
            <v>0</v>
          </cell>
          <cell r="AH20">
            <v>0</v>
          </cell>
          <cell r="AI20">
            <v>-58.333333333333258</v>
          </cell>
          <cell r="AJ20" t="e">
            <v>#REF!</v>
          </cell>
          <cell r="AK20">
            <v>0</v>
          </cell>
          <cell r="AL20" t="e">
            <v>#REF!</v>
          </cell>
          <cell r="AM20" t="e">
            <v>#REF!</v>
          </cell>
          <cell r="AN20" t="e">
            <v>#REF!</v>
          </cell>
          <cell r="AO20">
            <v>0</v>
          </cell>
          <cell r="AP20" t="e">
            <v>#REF!</v>
          </cell>
          <cell r="AQ20" t="e">
            <v>#REF!</v>
          </cell>
          <cell r="AR20" t="e">
            <v>#REF!</v>
          </cell>
          <cell r="AS20">
            <v>0</v>
          </cell>
          <cell r="AT20" t="e">
            <v>#REF!</v>
          </cell>
          <cell r="AU20" t="e">
            <v>#REF!</v>
          </cell>
          <cell r="AV20" t="e">
            <v>#REF!</v>
          </cell>
          <cell r="AW20">
            <v>0</v>
          </cell>
          <cell r="AX20" t="e">
            <v>#REF!</v>
          </cell>
          <cell r="AY20" t="e">
            <v>#REF!</v>
          </cell>
        </row>
        <row r="21">
          <cell r="E21">
            <v>0</v>
          </cell>
          <cell r="I21">
            <v>0</v>
          </cell>
          <cell r="M21">
            <v>50</v>
          </cell>
          <cell r="Q21">
            <v>65</v>
          </cell>
          <cell r="U21">
            <v>55</v>
          </cell>
          <cell r="Y21">
            <v>60</v>
          </cell>
          <cell r="AC21" t="e">
            <v>#DIV/0!</v>
          </cell>
          <cell r="AG21" t="e">
            <v>#DIV/0!</v>
          </cell>
          <cell r="AK21" t="e">
            <v>#DIV/0!</v>
          </cell>
          <cell r="AO21" t="e">
            <v>#DIV/0!</v>
          </cell>
          <cell r="AS21" t="e">
            <v>#DIV/0!</v>
          </cell>
          <cell r="AW21">
            <v>0</v>
          </cell>
        </row>
        <row r="22">
          <cell r="A22" t="str">
            <v>20295</v>
          </cell>
          <cell r="B22" t="str">
            <v>KETCHUP H 8gr</v>
          </cell>
          <cell r="C22">
            <v>252</v>
          </cell>
          <cell r="E22">
            <v>0</v>
          </cell>
          <cell r="F22">
            <v>0</v>
          </cell>
          <cell r="G22">
            <v>252</v>
          </cell>
          <cell r="I22">
            <v>0</v>
          </cell>
          <cell r="J22">
            <v>0</v>
          </cell>
          <cell r="K22">
            <v>252</v>
          </cell>
          <cell r="L22" t="e">
            <v>#DIV/0!</v>
          </cell>
          <cell r="M22">
            <v>0</v>
          </cell>
          <cell r="N22">
            <v>0</v>
          </cell>
          <cell r="O22">
            <v>252</v>
          </cell>
          <cell r="P22" t="e">
            <v>#DIV/0!</v>
          </cell>
          <cell r="Q22">
            <v>0</v>
          </cell>
          <cell r="R22">
            <v>0</v>
          </cell>
          <cell r="S22">
            <v>252</v>
          </cell>
          <cell r="T22" t="e">
            <v>#DIV/0!</v>
          </cell>
          <cell r="U22">
            <v>0</v>
          </cell>
          <cell r="V22">
            <v>0</v>
          </cell>
          <cell r="W22">
            <v>252</v>
          </cell>
          <cell r="X22" t="e">
            <v>#DIV/0!</v>
          </cell>
          <cell r="Y22">
            <v>0</v>
          </cell>
          <cell r="Z22">
            <v>0</v>
          </cell>
          <cell r="AA22">
            <v>252</v>
          </cell>
          <cell r="AB22" t="e">
            <v>#DIV/0!</v>
          </cell>
          <cell r="AC22">
            <v>0</v>
          </cell>
          <cell r="AD22">
            <v>0</v>
          </cell>
          <cell r="AE22">
            <v>252</v>
          </cell>
          <cell r="AF22" t="e">
            <v>#DIV/0!</v>
          </cell>
          <cell r="AG22">
            <v>0</v>
          </cell>
          <cell r="AH22">
            <v>0</v>
          </cell>
          <cell r="AI22">
            <v>252</v>
          </cell>
          <cell r="AJ22" t="e">
            <v>#REF!</v>
          </cell>
          <cell r="AK22">
            <v>0</v>
          </cell>
          <cell r="AL22" t="e">
            <v>#REF!</v>
          </cell>
          <cell r="AM22" t="e">
            <v>#REF!</v>
          </cell>
          <cell r="AN22" t="e">
            <v>#REF!</v>
          </cell>
          <cell r="AO22">
            <v>0</v>
          </cell>
          <cell r="AP22" t="e">
            <v>#REF!</v>
          </cell>
          <cell r="AQ22" t="e">
            <v>#REF!</v>
          </cell>
          <cell r="AR22" t="e">
            <v>#REF!</v>
          </cell>
          <cell r="AS22">
            <v>0</v>
          </cell>
          <cell r="AT22" t="e">
            <v>#REF!</v>
          </cell>
          <cell r="AU22" t="e">
            <v>#REF!</v>
          </cell>
          <cell r="AV22" t="e">
            <v>#REF!</v>
          </cell>
          <cell r="AW22">
            <v>0</v>
          </cell>
          <cell r="AX22" t="e">
            <v>#REF!</v>
          </cell>
          <cell r="AY22" t="e">
            <v>#REF!</v>
          </cell>
        </row>
        <row r="23">
          <cell r="E23">
            <v>0</v>
          </cell>
          <cell r="I23">
            <v>0</v>
          </cell>
          <cell r="M23">
            <v>0</v>
          </cell>
          <cell r="Q23">
            <v>0</v>
          </cell>
          <cell r="U23">
            <v>0</v>
          </cell>
          <cell r="Y23">
            <v>0</v>
          </cell>
          <cell r="AC23" t="e">
            <v>#DIV/0!</v>
          </cell>
          <cell r="AG23" t="e">
            <v>#DIV/0!</v>
          </cell>
          <cell r="AK23" t="e">
            <v>#DIV/0!</v>
          </cell>
          <cell r="AO23" t="e">
            <v>#DIV/0!</v>
          </cell>
          <cell r="AS23" t="e">
            <v>#DIV/0!</v>
          </cell>
          <cell r="AW23">
            <v>0</v>
          </cell>
        </row>
        <row r="25">
          <cell r="B25" t="str">
            <v>CALDOS</v>
          </cell>
        </row>
        <row r="26">
          <cell r="A26" t="str">
            <v>20289</v>
          </cell>
          <cell r="B26" t="str">
            <v>CALDOS KNORR® CANALETA 48x10.5g. 24 lt.</v>
          </cell>
          <cell r="C26">
            <v>8630</v>
          </cell>
          <cell r="D26">
            <v>5.8317586592178774</v>
          </cell>
          <cell r="E26">
            <v>0</v>
          </cell>
          <cell r="F26">
            <v>1479.8280423280423</v>
          </cell>
          <cell r="G26">
            <v>7150.1719576719579</v>
          </cell>
          <cell r="H26">
            <v>4.6499182795698921</v>
          </cell>
          <cell r="I26">
            <v>0</v>
          </cell>
          <cell r="J26">
            <v>1537.6984126984128</v>
          </cell>
          <cell r="K26">
            <v>5612.4735449735454</v>
          </cell>
          <cell r="L26">
            <v>3.5175378238341972</v>
          </cell>
          <cell r="M26">
            <v>0</v>
          </cell>
          <cell r="N26">
            <v>1595.568783068783</v>
          </cell>
          <cell r="O26">
            <v>4016.9047619047624</v>
          </cell>
          <cell r="P26">
            <v>1.9435392</v>
          </cell>
          <cell r="Q26">
            <v>0</v>
          </cell>
          <cell r="R26">
            <v>2066.798941798942</v>
          </cell>
          <cell r="S26">
            <v>1950.1058201058204</v>
          </cell>
          <cell r="T26">
            <v>0.86722352941176473</v>
          </cell>
          <cell r="U26">
            <v>0</v>
          </cell>
          <cell r="V26">
            <v>2248.6772486772488</v>
          </cell>
          <cell r="W26">
            <v>-298.57142857142844</v>
          </cell>
          <cell r="X26">
            <v>0.43256103896103903</v>
          </cell>
          <cell r="Y26">
            <v>1400</v>
          </cell>
          <cell r="Z26">
            <v>2546.2962962962961</v>
          </cell>
          <cell r="AA26">
            <v>-1444.8677248677245</v>
          </cell>
          <cell r="AB26" t="e">
            <v>#DIV/0!</v>
          </cell>
          <cell r="AC26">
            <v>0</v>
          </cell>
          <cell r="AD26">
            <v>0</v>
          </cell>
          <cell r="AE26">
            <v>-1444.8677248677245</v>
          </cell>
          <cell r="AF26" t="e">
            <v>#DIV/0!</v>
          </cell>
          <cell r="AG26">
            <v>0</v>
          </cell>
          <cell r="AH26">
            <v>0</v>
          </cell>
          <cell r="AI26">
            <v>-1444.8677248677245</v>
          </cell>
          <cell r="AJ26" t="e">
            <v>#REF!</v>
          </cell>
          <cell r="AK26">
            <v>0</v>
          </cell>
          <cell r="AL26" t="e">
            <v>#REF!</v>
          </cell>
          <cell r="AM26" t="e">
            <v>#REF!</v>
          </cell>
          <cell r="AN26" t="e">
            <v>#REF!</v>
          </cell>
          <cell r="AO26">
            <v>0</v>
          </cell>
          <cell r="AP26" t="e">
            <v>#REF!</v>
          </cell>
          <cell r="AQ26" t="e">
            <v>#REF!</v>
          </cell>
          <cell r="AR26" t="e">
            <v>#REF!</v>
          </cell>
          <cell r="AS26">
            <v>0</v>
          </cell>
          <cell r="AT26" t="e">
            <v>#REF!</v>
          </cell>
          <cell r="AU26" t="e">
            <v>#REF!</v>
          </cell>
          <cell r="AV26" t="e">
            <v>#REF!</v>
          </cell>
          <cell r="AW26">
            <v>0</v>
          </cell>
          <cell r="AX26" t="e">
            <v>#REF!</v>
          </cell>
          <cell r="AY26" t="e">
            <v>#REF!</v>
          </cell>
        </row>
        <row r="27">
          <cell r="E27">
            <v>0</v>
          </cell>
          <cell r="I27">
            <v>0</v>
          </cell>
          <cell r="M27">
            <v>0</v>
          </cell>
          <cell r="Q27">
            <v>0</v>
          </cell>
          <cell r="U27">
            <v>0</v>
          </cell>
          <cell r="Y27">
            <v>20</v>
          </cell>
          <cell r="AC27" t="e">
            <v>#DIV/0!</v>
          </cell>
          <cell r="AG27" t="e">
            <v>#DIV/0!</v>
          </cell>
          <cell r="AK27" t="e">
            <v>#DIV/0!</v>
          </cell>
          <cell r="AO27" t="e">
            <v>#DIV/0!</v>
          </cell>
          <cell r="AS27" t="e">
            <v>#DIV/0!</v>
          </cell>
          <cell r="AW27">
            <v>0</v>
          </cell>
        </row>
        <row r="28">
          <cell r="A28" t="str">
            <v>20288</v>
          </cell>
          <cell r="B28" t="str">
            <v>CALDOS KNORR® 48x8 (10.5) 4 lt.</v>
          </cell>
          <cell r="C28">
            <v>7482</v>
          </cell>
          <cell r="D28">
            <v>4.2489329577464794</v>
          </cell>
          <cell r="E28">
            <v>0</v>
          </cell>
          <cell r="F28">
            <v>1760.9126984126983</v>
          </cell>
          <cell r="G28">
            <v>5721.0873015873021</v>
          </cell>
          <cell r="H28">
            <v>3.1172194594594598</v>
          </cell>
          <cell r="I28">
            <v>0</v>
          </cell>
          <cell r="J28">
            <v>1835.3174603174602</v>
          </cell>
          <cell r="K28">
            <v>3885.7698412698419</v>
          </cell>
          <cell r="L28">
            <v>2.3174940259740264</v>
          </cell>
          <cell r="M28">
            <v>540</v>
          </cell>
          <cell r="N28">
            <v>1909.7222222222222</v>
          </cell>
          <cell r="O28">
            <v>2516.0476190476197</v>
          </cell>
          <cell r="P28">
            <v>2.1756864000000005</v>
          </cell>
          <cell r="Q28">
            <v>2880</v>
          </cell>
          <cell r="R28">
            <v>2480.1587301587301</v>
          </cell>
          <cell r="S28">
            <v>2915.8888888888901</v>
          </cell>
          <cell r="T28">
            <v>2.0965985185185194</v>
          </cell>
          <cell r="U28">
            <v>2700</v>
          </cell>
          <cell r="V28">
            <v>2678.5714285714284</v>
          </cell>
          <cell r="W28">
            <v>2937.3174603174621</v>
          </cell>
          <cell r="X28">
            <v>1.9225757377049186</v>
          </cell>
          <cell r="Y28">
            <v>2880</v>
          </cell>
          <cell r="Z28">
            <v>3025.7936507936506</v>
          </cell>
          <cell r="AA28">
            <v>2791.5238095238115</v>
          </cell>
          <cell r="AB28" t="e">
            <v>#DIV/0!</v>
          </cell>
          <cell r="AC28">
            <v>0</v>
          </cell>
          <cell r="AD28">
            <v>0</v>
          </cell>
          <cell r="AE28">
            <v>2791.5238095238115</v>
          </cell>
          <cell r="AF28" t="e">
            <v>#DIV/0!</v>
          </cell>
          <cell r="AG28">
            <v>0</v>
          </cell>
          <cell r="AH28">
            <v>0</v>
          </cell>
          <cell r="AI28">
            <v>2791.5238095238115</v>
          </cell>
          <cell r="AJ28" t="e">
            <v>#REF!</v>
          </cell>
          <cell r="AK28">
            <v>0</v>
          </cell>
          <cell r="AL28" t="e">
            <v>#REF!</v>
          </cell>
          <cell r="AM28" t="e">
            <v>#REF!</v>
          </cell>
          <cell r="AN28" t="e">
            <v>#REF!</v>
          </cell>
          <cell r="AO28">
            <v>0</v>
          </cell>
          <cell r="AP28" t="e">
            <v>#REF!</v>
          </cell>
          <cell r="AQ28" t="e">
            <v>#REF!</v>
          </cell>
          <cell r="AR28" t="e">
            <v>#REF!</v>
          </cell>
          <cell r="AS28">
            <v>0</v>
          </cell>
          <cell r="AT28" t="e">
            <v>#REF!</v>
          </cell>
          <cell r="AU28" t="e">
            <v>#REF!</v>
          </cell>
          <cell r="AV28" t="e">
            <v>#REF!</v>
          </cell>
          <cell r="AW28">
            <v>0</v>
          </cell>
          <cell r="AX28" t="e">
            <v>#REF!</v>
          </cell>
          <cell r="AY28" t="e">
            <v>#REF!</v>
          </cell>
        </row>
        <row r="29">
          <cell r="E29">
            <v>0</v>
          </cell>
          <cell r="I29">
            <v>0</v>
          </cell>
          <cell r="M29">
            <v>3</v>
          </cell>
          <cell r="Q29">
            <v>16</v>
          </cell>
          <cell r="U29">
            <v>15</v>
          </cell>
          <cell r="Y29">
            <v>16</v>
          </cell>
          <cell r="AC29" t="e">
            <v>#DIV/0!</v>
          </cell>
          <cell r="AG29" t="e">
            <v>#DIV/0!</v>
          </cell>
          <cell r="AK29" t="e">
            <v>#DIV/0!</v>
          </cell>
          <cell r="AO29" t="e">
            <v>#DIV/0!</v>
          </cell>
          <cell r="AS29" t="e">
            <v>#DIV/0!</v>
          </cell>
          <cell r="AW29">
            <v>0</v>
          </cell>
        </row>
        <row r="30">
          <cell r="A30" t="str">
            <v>20297</v>
          </cell>
          <cell r="B30" t="str">
            <v>CALDOS KNORR® 2 CUBOS 21g</v>
          </cell>
          <cell r="C30" t="str">
            <v>0</v>
          </cell>
          <cell r="E30">
            <v>0</v>
          </cell>
          <cell r="F30">
            <v>0</v>
          </cell>
          <cell r="G30">
            <v>0</v>
          </cell>
          <cell r="I30">
            <v>0</v>
          </cell>
          <cell r="J30">
            <v>0</v>
          </cell>
          <cell r="K30">
            <v>0</v>
          </cell>
          <cell r="L30" t="e">
            <v>#DIV/0!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U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A30">
            <v>0</v>
          </cell>
          <cell r="AC30">
            <v>0</v>
          </cell>
          <cell r="AD30">
            <v>0</v>
          </cell>
          <cell r="AE30">
            <v>0</v>
          </cell>
          <cell r="AF30" t="e">
            <v>#DIV/0!</v>
          </cell>
          <cell r="AG30">
            <v>0</v>
          </cell>
          <cell r="AH30">
            <v>0</v>
          </cell>
          <cell r="AI30">
            <v>0</v>
          </cell>
          <cell r="AJ30" t="e">
            <v>#REF!</v>
          </cell>
          <cell r="AK30">
            <v>0</v>
          </cell>
          <cell r="AL30" t="e">
            <v>#REF!</v>
          </cell>
          <cell r="AM30" t="e">
            <v>#REF!</v>
          </cell>
          <cell r="AN30" t="e">
            <v>#REF!</v>
          </cell>
          <cell r="AO30">
            <v>0</v>
          </cell>
          <cell r="AP30" t="e">
            <v>#REF!</v>
          </cell>
          <cell r="AQ30" t="e">
            <v>#REF!</v>
          </cell>
          <cell r="AR30" t="e">
            <v>#REF!</v>
          </cell>
          <cell r="AS30">
            <v>0</v>
          </cell>
          <cell r="AT30" t="e">
            <v>#REF!</v>
          </cell>
          <cell r="AU30" t="e">
            <v>#REF!</v>
          </cell>
          <cell r="AV30" t="e">
            <v>#REF!</v>
          </cell>
          <cell r="AW30">
            <v>0</v>
          </cell>
          <cell r="AX30" t="e">
            <v>#REF!</v>
          </cell>
          <cell r="AY30" t="e">
            <v>#REF!</v>
          </cell>
        </row>
        <row r="31">
          <cell r="AC31" t="e">
            <v>#DIV/0!</v>
          </cell>
          <cell r="AG31" t="e">
            <v>#DIV/0!</v>
          </cell>
          <cell r="AK31" t="e">
            <v>#DIV/0!</v>
          </cell>
          <cell r="AO31" t="e">
            <v>#DIV/0!</v>
          </cell>
          <cell r="AS31" t="e">
            <v>#DIV/0!</v>
          </cell>
          <cell r="AW31" t="e">
            <v>#DIV/0!</v>
          </cell>
        </row>
        <row r="35">
          <cell r="B35" t="str">
            <v>SOPAS Y CREMAS</v>
          </cell>
        </row>
        <row r="36">
          <cell r="A36" t="str">
            <v>20290</v>
          </cell>
          <cell r="B36" t="str">
            <v>SOPA POLLO CON FIDEOS 6x12x60</v>
          </cell>
          <cell r="C36">
            <v>4807</v>
          </cell>
          <cell r="D36">
            <v>3.4610400000000006</v>
          </cell>
          <cell r="E36">
            <v>0</v>
          </cell>
          <cell r="F36">
            <v>1388.8888888888887</v>
          </cell>
          <cell r="G36">
            <v>3418.1111111111113</v>
          </cell>
          <cell r="H36">
            <v>2.5820000000000007</v>
          </cell>
          <cell r="I36">
            <v>168</v>
          </cell>
          <cell r="J36">
            <v>1388.8888888888887</v>
          </cell>
          <cell r="K36">
            <v>2197.2222222222226</v>
          </cell>
          <cell r="L36">
            <v>2.2769250000000008</v>
          </cell>
          <cell r="M36">
            <v>1176</v>
          </cell>
          <cell r="N36">
            <v>1481.4814814814813</v>
          </cell>
          <cell r="O36">
            <v>1891.7407407407413</v>
          </cell>
          <cell r="P36">
            <v>2.1177641025641032</v>
          </cell>
          <cell r="Q36">
            <v>1932</v>
          </cell>
          <cell r="R36">
            <v>1805.5555555555554</v>
          </cell>
          <cell r="S36">
            <v>2018.1851851851859</v>
          </cell>
          <cell r="T36">
            <v>2.4028000000000009</v>
          </cell>
          <cell r="U36">
            <v>1764</v>
          </cell>
          <cell r="V36">
            <v>1574.0740740740739</v>
          </cell>
          <cell r="W36">
            <v>2208.1111111111122</v>
          </cell>
          <cell r="X36">
            <v>3.0025333333333348</v>
          </cell>
          <cell r="Y36">
            <v>294</v>
          </cell>
          <cell r="Z36">
            <v>833.33333333333326</v>
          </cell>
          <cell r="AA36">
            <v>1668.777777777779</v>
          </cell>
          <cell r="AB36" t="e">
            <v>#DIV/0!</v>
          </cell>
          <cell r="AC36">
            <v>0</v>
          </cell>
          <cell r="AD36">
            <v>0</v>
          </cell>
          <cell r="AE36">
            <v>1668.777777777779</v>
          </cell>
          <cell r="AF36" t="e">
            <v>#DIV/0!</v>
          </cell>
          <cell r="AG36">
            <v>0</v>
          </cell>
          <cell r="AH36">
            <v>0</v>
          </cell>
          <cell r="AI36">
            <v>1668.777777777779</v>
          </cell>
          <cell r="AJ36" t="e">
            <v>#REF!</v>
          </cell>
          <cell r="AK36">
            <v>0</v>
          </cell>
          <cell r="AL36" t="e">
            <v>#REF!</v>
          </cell>
          <cell r="AM36" t="e">
            <v>#REF!</v>
          </cell>
          <cell r="AN36" t="e">
            <v>#REF!</v>
          </cell>
          <cell r="AO36">
            <v>0</v>
          </cell>
          <cell r="AP36" t="e">
            <v>#REF!</v>
          </cell>
          <cell r="AQ36" t="e">
            <v>#REF!</v>
          </cell>
          <cell r="AR36" t="e">
            <v>#REF!</v>
          </cell>
          <cell r="AS36">
            <v>0</v>
          </cell>
          <cell r="AT36" t="e">
            <v>#REF!</v>
          </cell>
          <cell r="AU36" t="e">
            <v>#REF!</v>
          </cell>
          <cell r="AV36" t="e">
            <v>#REF!</v>
          </cell>
          <cell r="AW36">
            <v>0</v>
          </cell>
          <cell r="AX36" t="e">
            <v>#REF!</v>
          </cell>
          <cell r="AY36" t="e">
            <v>#REF!</v>
          </cell>
        </row>
        <row r="37">
          <cell r="E37">
            <v>0</v>
          </cell>
          <cell r="I37">
            <v>4</v>
          </cell>
          <cell r="M37">
            <v>28</v>
          </cell>
          <cell r="Q37">
            <v>46</v>
          </cell>
          <cell r="U37">
            <v>42</v>
          </cell>
          <cell r="Y37">
            <v>7</v>
          </cell>
          <cell r="AC37" t="e">
            <v>#DIV/0!</v>
          </cell>
          <cell r="AG37" t="e">
            <v>#DIV/0!</v>
          </cell>
          <cell r="AK37" t="e">
            <v>#DIV/0!</v>
          </cell>
          <cell r="AO37" t="e">
            <v>#DIV/0!</v>
          </cell>
          <cell r="AS37" t="e">
            <v>#DIV/0!</v>
          </cell>
          <cell r="AW37">
            <v>0</v>
          </cell>
        </row>
        <row r="38">
          <cell r="A38" t="str">
            <v>20291</v>
          </cell>
          <cell r="B38" t="str">
            <v>CREMA POLLO 6x12x75</v>
          </cell>
          <cell r="C38">
            <v>116</v>
          </cell>
          <cell r="D38">
            <v>1.1492307692307691</v>
          </cell>
          <cell r="E38">
            <v>714</v>
          </cell>
          <cell r="F38">
            <v>722.22222222222229</v>
          </cell>
          <cell r="G38">
            <v>107.77777777777771</v>
          </cell>
          <cell r="H38">
            <v>1.1959999999999997</v>
          </cell>
          <cell r="I38">
            <v>756</v>
          </cell>
          <cell r="J38">
            <v>722.22222222222229</v>
          </cell>
          <cell r="K38">
            <v>141.55555555555543</v>
          </cell>
          <cell r="L38">
            <v>1.1539999999999997</v>
          </cell>
          <cell r="M38">
            <v>756</v>
          </cell>
          <cell r="N38">
            <v>777.77777777777783</v>
          </cell>
          <cell r="O38">
            <v>119.7777777777776</v>
          </cell>
          <cell r="P38">
            <v>1.0162352941176467</v>
          </cell>
          <cell r="Q38">
            <v>840</v>
          </cell>
          <cell r="R38">
            <v>944.44444444444457</v>
          </cell>
          <cell r="S38">
            <v>15.33333333333303</v>
          </cell>
          <cell r="T38">
            <v>0.94663636363636317</v>
          </cell>
          <cell r="U38">
            <v>756</v>
          </cell>
          <cell r="V38">
            <v>814.81481481481489</v>
          </cell>
          <cell r="W38">
            <v>-43.481481481481865</v>
          </cell>
          <cell r="X38">
            <v>0.58817391304347733</v>
          </cell>
          <cell r="Y38">
            <v>294</v>
          </cell>
          <cell r="Z38">
            <v>425.92592592592598</v>
          </cell>
          <cell r="AA38">
            <v>-175.40740740740785</v>
          </cell>
          <cell r="AB38" t="e">
            <v>#DIV/0!</v>
          </cell>
          <cell r="AC38">
            <v>0</v>
          </cell>
          <cell r="AD38">
            <v>0</v>
          </cell>
          <cell r="AE38">
            <v>-175.40740740740785</v>
          </cell>
          <cell r="AF38" t="e">
            <v>#DIV/0!</v>
          </cell>
          <cell r="AG38">
            <v>0</v>
          </cell>
          <cell r="AH38">
            <v>0</v>
          </cell>
          <cell r="AI38">
            <v>-175.40740740740785</v>
          </cell>
          <cell r="AJ38" t="e">
            <v>#REF!</v>
          </cell>
          <cell r="AK38">
            <v>0</v>
          </cell>
          <cell r="AL38" t="e">
            <v>#REF!</v>
          </cell>
          <cell r="AM38" t="e">
            <v>#REF!</v>
          </cell>
          <cell r="AN38" t="e">
            <v>#REF!</v>
          </cell>
          <cell r="AO38">
            <v>0</v>
          </cell>
          <cell r="AP38" t="e">
            <v>#REF!</v>
          </cell>
          <cell r="AQ38" t="e">
            <v>#REF!</v>
          </cell>
          <cell r="AR38" t="e">
            <v>#REF!</v>
          </cell>
          <cell r="AS38">
            <v>0</v>
          </cell>
          <cell r="AT38" t="e">
            <v>#REF!</v>
          </cell>
          <cell r="AU38" t="e">
            <v>#REF!</v>
          </cell>
          <cell r="AV38" t="e">
            <v>#REF!</v>
          </cell>
          <cell r="AW38">
            <v>0</v>
          </cell>
          <cell r="AX38" t="e">
            <v>#REF!</v>
          </cell>
          <cell r="AY38" t="e">
            <v>#REF!</v>
          </cell>
        </row>
        <row r="39">
          <cell r="E39">
            <v>17</v>
          </cell>
          <cell r="I39">
            <v>18</v>
          </cell>
          <cell r="M39">
            <v>18</v>
          </cell>
          <cell r="Q39">
            <v>20</v>
          </cell>
          <cell r="U39">
            <v>18</v>
          </cell>
          <cell r="Y39">
            <v>7</v>
          </cell>
          <cell r="AC39" t="e">
            <v>#DIV/0!</v>
          </cell>
          <cell r="AG39" t="e">
            <v>#DIV/0!</v>
          </cell>
          <cell r="AK39" t="e">
            <v>#DIV/0!</v>
          </cell>
          <cell r="AO39" t="e">
            <v>#DIV/0!</v>
          </cell>
          <cell r="AS39" t="e">
            <v>#DIV/0!</v>
          </cell>
          <cell r="AW39">
            <v>0</v>
          </cell>
        </row>
        <row r="40">
          <cell r="A40" t="str">
            <v>20293</v>
          </cell>
          <cell r="B40" t="str">
            <v>CREMA CEBOLLA 6x12x70</v>
          </cell>
          <cell r="C40">
            <v>744</v>
          </cell>
          <cell r="D40">
            <v>2.4547764705882358</v>
          </cell>
          <cell r="E40">
            <v>84</v>
          </cell>
          <cell r="F40">
            <v>337.30158730158723</v>
          </cell>
          <cell r="G40">
            <v>490.69841269841277</v>
          </cell>
          <cell r="H40">
            <v>2.0773647058823537</v>
          </cell>
          <cell r="I40">
            <v>210</v>
          </cell>
          <cell r="J40">
            <v>337.30158730158723</v>
          </cell>
          <cell r="K40">
            <v>363.39682539682553</v>
          </cell>
          <cell r="L40">
            <v>1.958311111111112</v>
          </cell>
          <cell r="M40">
            <v>336</v>
          </cell>
          <cell r="N40">
            <v>357.14285714285705</v>
          </cell>
          <cell r="O40">
            <v>342.25396825396848</v>
          </cell>
          <cell r="P40">
            <v>1.9386909090909097</v>
          </cell>
          <cell r="Q40">
            <v>504</v>
          </cell>
          <cell r="R40">
            <v>436.50793650793645</v>
          </cell>
          <cell r="S40">
            <v>409.74603174603197</v>
          </cell>
          <cell r="T40">
            <v>2.0896000000000012</v>
          </cell>
          <cell r="U40">
            <v>378</v>
          </cell>
          <cell r="V40">
            <v>376.98412698412693</v>
          </cell>
          <cell r="W40">
            <v>410.7619047619051</v>
          </cell>
          <cell r="X40">
            <v>2.7052800000000019</v>
          </cell>
          <cell r="Y40">
            <v>126</v>
          </cell>
          <cell r="Z40">
            <v>198.41269841269838</v>
          </cell>
          <cell r="AA40">
            <v>338.34920634920667</v>
          </cell>
          <cell r="AB40" t="e">
            <v>#DIV/0!</v>
          </cell>
          <cell r="AC40">
            <v>0</v>
          </cell>
          <cell r="AD40">
            <v>0</v>
          </cell>
          <cell r="AE40">
            <v>338.34920634920667</v>
          </cell>
          <cell r="AF40" t="e">
            <v>#DIV/0!</v>
          </cell>
          <cell r="AG40">
            <v>0</v>
          </cell>
          <cell r="AH40">
            <v>0</v>
          </cell>
          <cell r="AI40">
            <v>338.34920634920667</v>
          </cell>
          <cell r="AJ40" t="e">
            <v>#REF!</v>
          </cell>
          <cell r="AK40">
            <v>0</v>
          </cell>
          <cell r="AL40" t="e">
            <v>#REF!</v>
          </cell>
          <cell r="AM40" t="e">
            <v>#REF!</v>
          </cell>
          <cell r="AN40" t="e">
            <v>#REF!</v>
          </cell>
          <cell r="AO40">
            <v>0</v>
          </cell>
          <cell r="AP40" t="e">
            <v>#REF!</v>
          </cell>
          <cell r="AQ40" t="e">
            <v>#REF!</v>
          </cell>
          <cell r="AR40" t="e">
            <v>#REF!</v>
          </cell>
          <cell r="AS40">
            <v>0</v>
          </cell>
          <cell r="AT40" t="e">
            <v>#REF!</v>
          </cell>
          <cell r="AU40" t="e">
            <v>#REF!</v>
          </cell>
          <cell r="AV40" t="e">
            <v>#REF!</v>
          </cell>
          <cell r="AW40">
            <v>0</v>
          </cell>
          <cell r="AX40" t="e">
            <v>#REF!</v>
          </cell>
          <cell r="AY40" t="e">
            <v>#REF!</v>
          </cell>
        </row>
        <row r="41">
          <cell r="E41">
            <v>2</v>
          </cell>
          <cell r="I41">
            <v>5</v>
          </cell>
          <cell r="M41">
            <v>8</v>
          </cell>
          <cell r="Q41">
            <v>12</v>
          </cell>
          <cell r="U41">
            <v>9</v>
          </cell>
          <cell r="Y41">
            <v>3</v>
          </cell>
          <cell r="AC41" t="e">
            <v>#DIV/0!</v>
          </cell>
          <cell r="AG41" t="e">
            <v>#DIV/0!</v>
          </cell>
          <cell r="AK41" t="e">
            <v>#DIV/0!</v>
          </cell>
          <cell r="AO41" t="e">
            <v>#DIV/0!</v>
          </cell>
          <cell r="AS41" t="e">
            <v>#DIV/0!</v>
          </cell>
          <cell r="AW41">
            <v>0</v>
          </cell>
        </row>
        <row r="42">
          <cell r="A42" t="str">
            <v>20294</v>
          </cell>
          <cell r="B42" t="str">
            <v>CREMA CHAMPIÑON 6x12x70</v>
          </cell>
          <cell r="C42">
            <v>267</v>
          </cell>
          <cell r="D42">
            <v>1.4945538461538463</v>
          </cell>
          <cell r="E42">
            <v>504</v>
          </cell>
          <cell r="F42">
            <v>515.87301587301579</v>
          </cell>
          <cell r="G42">
            <v>255.12698412698421</v>
          </cell>
          <cell r="H42">
            <v>1.4715384615384619</v>
          </cell>
          <cell r="I42">
            <v>504</v>
          </cell>
          <cell r="J42">
            <v>515.87301587301579</v>
          </cell>
          <cell r="K42">
            <v>243.25396825396842</v>
          </cell>
          <cell r="L42">
            <v>1.3948740740740746</v>
          </cell>
          <cell r="M42">
            <v>504</v>
          </cell>
          <cell r="N42">
            <v>535.71428571428567</v>
          </cell>
          <cell r="O42">
            <v>211.53968253968276</v>
          </cell>
          <cell r="P42">
            <v>1.4135515151515159</v>
          </cell>
          <cell r="Q42">
            <v>714</v>
          </cell>
          <cell r="R42">
            <v>654.76190476190459</v>
          </cell>
          <cell r="S42">
            <v>270.77777777777817</v>
          </cell>
          <cell r="T42">
            <v>1.4195034482758631</v>
          </cell>
          <cell r="U42">
            <v>546</v>
          </cell>
          <cell r="V42">
            <v>575.39682539682531</v>
          </cell>
          <cell r="W42">
            <v>241.38095238095286</v>
          </cell>
          <cell r="X42">
            <v>1.7988800000000018</v>
          </cell>
          <cell r="Y42">
            <v>294</v>
          </cell>
          <cell r="Z42">
            <v>297.61904761904759</v>
          </cell>
          <cell r="AA42">
            <v>237.76190476190527</v>
          </cell>
          <cell r="AB42" t="e">
            <v>#DIV/0!</v>
          </cell>
          <cell r="AC42">
            <v>0</v>
          </cell>
          <cell r="AD42">
            <v>0</v>
          </cell>
          <cell r="AE42">
            <v>237.76190476190527</v>
          </cell>
          <cell r="AF42" t="e">
            <v>#DIV/0!</v>
          </cell>
          <cell r="AG42">
            <v>0</v>
          </cell>
          <cell r="AH42">
            <v>0</v>
          </cell>
          <cell r="AI42">
            <v>237.76190476190527</v>
          </cell>
          <cell r="AJ42" t="e">
            <v>#REF!</v>
          </cell>
          <cell r="AK42">
            <v>0</v>
          </cell>
          <cell r="AL42" t="e">
            <v>#REF!</v>
          </cell>
          <cell r="AM42" t="e">
            <v>#REF!</v>
          </cell>
          <cell r="AN42" t="e">
            <v>#REF!</v>
          </cell>
          <cell r="AO42">
            <v>0</v>
          </cell>
          <cell r="AP42" t="e">
            <v>#REF!</v>
          </cell>
          <cell r="AQ42" t="e">
            <v>#REF!</v>
          </cell>
          <cell r="AR42" t="e">
            <v>#REF!</v>
          </cell>
          <cell r="AS42">
            <v>0</v>
          </cell>
          <cell r="AT42" t="e">
            <v>#REF!</v>
          </cell>
          <cell r="AU42" t="e">
            <v>#REF!</v>
          </cell>
          <cell r="AV42" t="e">
            <v>#REF!</v>
          </cell>
          <cell r="AW42">
            <v>0</v>
          </cell>
          <cell r="AX42" t="e">
            <v>#REF!</v>
          </cell>
          <cell r="AY42" t="e">
            <v>#REF!</v>
          </cell>
        </row>
        <row r="43">
          <cell r="E43">
            <v>12</v>
          </cell>
          <cell r="I43">
            <v>12</v>
          </cell>
          <cell r="M43">
            <v>12</v>
          </cell>
          <cell r="Q43">
            <v>17</v>
          </cell>
          <cell r="U43">
            <v>13</v>
          </cell>
          <cell r="Y43">
            <v>7</v>
          </cell>
          <cell r="AC43" t="e">
            <v>#DIV/0!</v>
          </cell>
          <cell r="AG43" t="e">
            <v>#DIV/0!</v>
          </cell>
          <cell r="AK43" t="e">
            <v>#DIV/0!</v>
          </cell>
          <cell r="AO43" t="e">
            <v>#DIV/0!</v>
          </cell>
          <cell r="AS43" t="e">
            <v>#DIV/0!</v>
          </cell>
          <cell r="AW43">
            <v>0</v>
          </cell>
        </row>
        <row r="44">
          <cell r="A44" t="str">
            <v>20292</v>
          </cell>
          <cell r="B44" t="str">
            <v>CREMA VERDURAS 6x12x57</v>
          </cell>
          <cell r="C44">
            <v>4</v>
          </cell>
          <cell r="D44">
            <v>1.0607142857142855</v>
          </cell>
          <cell r="E44">
            <v>546</v>
          </cell>
          <cell r="F44">
            <v>518.51851851851859</v>
          </cell>
          <cell r="G44">
            <v>31.48148148148141</v>
          </cell>
          <cell r="H44">
            <v>1.1947142857142854</v>
          </cell>
          <cell r="I44">
            <v>588</v>
          </cell>
          <cell r="J44">
            <v>518.51851851851859</v>
          </cell>
          <cell r="K44">
            <v>100.96296296296282</v>
          </cell>
          <cell r="L44">
            <v>0.97006896551724109</v>
          </cell>
          <cell r="M44">
            <v>420</v>
          </cell>
          <cell r="N44">
            <v>537.03703703703707</v>
          </cell>
          <cell r="O44">
            <v>0</v>
          </cell>
          <cell r="P44">
            <v>0.8819999999999999</v>
          </cell>
          <cell r="Q44">
            <v>588</v>
          </cell>
          <cell r="R44">
            <v>666.66666666666674</v>
          </cell>
          <cell r="S44">
            <v>0</v>
          </cell>
          <cell r="T44">
            <v>1.024258064516129</v>
          </cell>
          <cell r="U44">
            <v>588</v>
          </cell>
          <cell r="V44">
            <v>574.07407407407413</v>
          </cell>
          <cell r="W44">
            <v>13.925925925925867</v>
          </cell>
          <cell r="X44">
            <v>0.61399999999999977</v>
          </cell>
          <cell r="Y44">
            <v>168</v>
          </cell>
          <cell r="Z44">
            <v>296.2962962962963</v>
          </cell>
          <cell r="AA44">
            <v>-114.37037037037044</v>
          </cell>
          <cell r="AB44" t="e">
            <v>#DIV/0!</v>
          </cell>
          <cell r="AC44">
            <v>0</v>
          </cell>
          <cell r="AD44">
            <v>0</v>
          </cell>
          <cell r="AE44">
            <v>-114.37037037037044</v>
          </cell>
          <cell r="AF44" t="e">
            <v>#DIV/0!</v>
          </cell>
          <cell r="AG44">
            <v>0</v>
          </cell>
          <cell r="AH44">
            <v>0</v>
          </cell>
          <cell r="AI44">
            <v>-114.37037037037044</v>
          </cell>
          <cell r="AJ44" t="e">
            <v>#REF!</v>
          </cell>
          <cell r="AK44">
            <v>0</v>
          </cell>
          <cell r="AL44" t="e">
            <v>#REF!</v>
          </cell>
          <cell r="AM44" t="e">
            <v>#REF!</v>
          </cell>
          <cell r="AN44" t="e">
            <v>#REF!</v>
          </cell>
          <cell r="AO44">
            <v>0</v>
          </cell>
          <cell r="AP44" t="e">
            <v>#REF!</v>
          </cell>
          <cell r="AQ44" t="e">
            <v>#REF!</v>
          </cell>
          <cell r="AR44" t="e">
            <v>#REF!</v>
          </cell>
          <cell r="AS44">
            <v>0</v>
          </cell>
          <cell r="AT44" t="e">
            <v>#REF!</v>
          </cell>
          <cell r="AU44" t="e">
            <v>#REF!</v>
          </cell>
          <cell r="AV44" t="e">
            <v>#REF!</v>
          </cell>
          <cell r="AW44">
            <v>0</v>
          </cell>
          <cell r="AX44" t="e">
            <v>#REF!</v>
          </cell>
          <cell r="AY44" t="e">
            <v>#REF!</v>
          </cell>
        </row>
        <row r="45">
          <cell r="E45">
            <v>13</v>
          </cell>
          <cell r="I45">
            <v>14</v>
          </cell>
          <cell r="M45">
            <v>10</v>
          </cell>
          <cell r="Q45">
            <v>14</v>
          </cell>
          <cell r="U45">
            <v>14</v>
          </cell>
          <cell r="Y45">
            <v>4</v>
          </cell>
          <cell r="AC45" t="e">
            <v>#DIV/0!</v>
          </cell>
          <cell r="AG45" t="e">
            <v>#DIV/0!</v>
          </cell>
          <cell r="AK45" t="e">
            <v>#DIV/0!</v>
          </cell>
          <cell r="AO45" t="e">
            <v>#DIV/0!</v>
          </cell>
          <cell r="AS45" t="e">
            <v>#DIV/0!</v>
          </cell>
          <cell r="AW45">
            <v>0</v>
          </cell>
        </row>
        <row r="65">
          <cell r="B65" t="str">
            <v>TOTAL PALLETS</v>
          </cell>
          <cell r="E65">
            <v>96</v>
          </cell>
          <cell r="I65">
            <v>108</v>
          </cell>
          <cell r="M65">
            <v>248</v>
          </cell>
          <cell r="Q65">
            <v>339</v>
          </cell>
          <cell r="U65">
            <v>318</v>
          </cell>
          <cell r="Y65">
            <v>306</v>
          </cell>
          <cell r="AC65" t="e">
            <v>#DIV/0!</v>
          </cell>
          <cell r="AG65" t="e">
            <v>#DIV/0!</v>
          </cell>
          <cell r="AK65" t="e">
            <v>#DIV/0!</v>
          </cell>
          <cell r="AO65" t="e">
            <v>#DIV/0!</v>
          </cell>
          <cell r="AS65" t="e">
            <v>#DIV/0!</v>
          </cell>
          <cell r="AW65" t="e">
            <v>#DIV/0!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2Q 02"/>
      <sheetName val="STANDARD MAYO 2002"/>
      <sheetName val="REAL MAYO 2002"/>
      <sheetName val="RESUMEN MAYO 2002"/>
      <sheetName val="FOOD"/>
      <sheetName val="Dropdown"/>
      <sheetName val="TABLAS-foods-hpc"/>
    </sheetNames>
    <sheetDataSet>
      <sheetData sheetId="0" refreshError="1">
        <row r="1">
          <cell r="D1" t="str">
            <v>33.6.1</v>
          </cell>
          <cell r="E1" t="str">
            <v>6 Costos por ite</v>
          </cell>
          <cell r="F1" t="str">
            <v>m</v>
          </cell>
          <cell r="H1" t="str">
            <v>Date: 3</v>
          </cell>
          <cell r="I1" t="str">
            <v>1/05/02</v>
          </cell>
        </row>
        <row r="2">
          <cell r="D2" t="str">
            <v>Unilever</v>
          </cell>
          <cell r="E2" t="str">
            <v>Andina - Jabone</v>
          </cell>
          <cell r="F2" t="str">
            <v>ria</v>
          </cell>
          <cell r="H2" t="str">
            <v>Time: 1</v>
          </cell>
          <cell r="I2" t="str">
            <v>2:00:18</v>
          </cell>
        </row>
        <row r="4">
          <cell r="C4" t="str">
            <v>Item Number</v>
          </cell>
          <cell r="D4" t="str">
            <v>Description</v>
          </cell>
          <cell r="E4" t="str">
            <v>Material</v>
          </cell>
          <cell r="F4" t="str">
            <v>Labor</v>
          </cell>
          <cell r="G4" t="str">
            <v>Burden</v>
          </cell>
          <cell r="H4" t="str">
            <v>Overhead</v>
          </cell>
          <cell r="I4" t="str">
            <v>Subcontract</v>
          </cell>
        </row>
        <row r="5">
          <cell r="C5" t="str">
            <v>------------------</v>
          </cell>
          <cell r="D5" t="str">
            <v>------------------------</v>
          </cell>
          <cell r="E5" t="str">
            <v>---------------</v>
          </cell>
          <cell r="F5" t="str">
            <v>---------------</v>
          </cell>
          <cell r="G5" t="str">
            <v>---------------</v>
          </cell>
          <cell r="H5" t="str">
            <v>---------------</v>
          </cell>
          <cell r="I5" t="str">
            <v>---------------</v>
          </cell>
        </row>
        <row r="6">
          <cell r="C6" t="str">
            <v>20071</v>
          </cell>
          <cell r="D6" t="str">
            <v>HOJALDRINA COSTA 4BLx5KG</v>
          </cell>
          <cell r="E6">
            <v>10.21373</v>
          </cell>
          <cell r="F6">
            <v>0.55447000000000002</v>
          </cell>
          <cell r="G6">
            <v>3.7207599999999998</v>
          </cell>
          <cell r="H6">
            <v>0.59470999999999996</v>
          </cell>
          <cell r="I6">
            <v>0</v>
          </cell>
        </row>
        <row r="7">
          <cell r="C7" t="str">
            <v>20072</v>
          </cell>
          <cell r="D7" t="str">
            <v>HOJALDRINA SIERRA 4BLx5K</v>
          </cell>
          <cell r="E7">
            <v>9.9123900000000003</v>
          </cell>
          <cell r="F7">
            <v>0.55735999999999997</v>
          </cell>
          <cell r="G7">
            <v>3.7574900000000002</v>
          </cell>
          <cell r="H7">
            <v>0.59043999999999996</v>
          </cell>
          <cell r="I7">
            <v>0</v>
          </cell>
        </row>
        <row r="8">
          <cell r="C8" t="str">
            <v>20073</v>
          </cell>
          <cell r="D8" t="str">
            <v>ACEITE D/MAIZ 1BD X 20LT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</row>
        <row r="9">
          <cell r="C9" t="str">
            <v>20076</v>
          </cell>
          <cell r="D9" t="str">
            <v>FAVORITA SIE 1BD X 10LT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</row>
        <row r="10">
          <cell r="C10" t="str">
            <v>20077</v>
          </cell>
          <cell r="D10" t="str">
            <v>FAVORITA COS 1BDX10LT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</row>
        <row r="11">
          <cell r="C11" t="str">
            <v>20078</v>
          </cell>
          <cell r="D11" t="str">
            <v>INDUSTRIAL 1BDX10LT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</row>
        <row r="12">
          <cell r="C12" t="str">
            <v>20079</v>
          </cell>
          <cell r="D12" t="str">
            <v>MARVA SABOR GELATO 1TQ X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</row>
        <row r="13">
          <cell r="C13" t="str">
            <v>20080</v>
          </cell>
          <cell r="D13" t="str">
            <v>ESPECIAL B 1BLX15KG</v>
          </cell>
          <cell r="E13">
            <v>8.0213000000000001</v>
          </cell>
          <cell r="F13">
            <v>5.706E-2</v>
          </cell>
          <cell r="G13">
            <v>1.32301</v>
          </cell>
          <cell r="H13">
            <v>0</v>
          </cell>
          <cell r="I13">
            <v>0</v>
          </cell>
        </row>
        <row r="14">
          <cell r="C14" t="str">
            <v>20081</v>
          </cell>
          <cell r="D14" t="str">
            <v>ESPECIAL B 1BAX15KG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</row>
        <row r="15">
          <cell r="C15" t="str">
            <v>20085</v>
          </cell>
          <cell r="D15" t="str">
            <v>MARVA 15KG</v>
          </cell>
          <cell r="E15">
            <v>7.3950899999999997</v>
          </cell>
          <cell r="F15">
            <v>0.41930000000000001</v>
          </cell>
          <cell r="G15">
            <v>3.1597900000000001</v>
          </cell>
          <cell r="H15">
            <v>0.42326999999999998</v>
          </cell>
          <cell r="I15">
            <v>0</v>
          </cell>
        </row>
        <row r="16">
          <cell r="C16" t="str">
            <v>20086</v>
          </cell>
          <cell r="D16" t="str">
            <v>PANTECA 1BLx15KG</v>
          </cell>
          <cell r="E16">
            <v>0</v>
          </cell>
          <cell r="F16">
            <v>0.16345000000000001</v>
          </cell>
          <cell r="G16">
            <v>0.60036</v>
          </cell>
          <cell r="H16">
            <v>0</v>
          </cell>
          <cell r="I16">
            <v>0</v>
          </cell>
        </row>
        <row r="17">
          <cell r="C17" t="str">
            <v>20087</v>
          </cell>
          <cell r="D17" t="str">
            <v>HARINA D/SOYA SACO 100LB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</row>
        <row r="18">
          <cell r="C18" t="str">
            <v>20088</v>
          </cell>
          <cell r="D18" t="str">
            <v>FLORA 12TAx400G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</row>
        <row r="19">
          <cell r="C19" t="str">
            <v>20089</v>
          </cell>
          <cell r="D19" t="str">
            <v>FLORA 24TAx200G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</row>
        <row r="20">
          <cell r="C20" t="str">
            <v>20090</v>
          </cell>
          <cell r="D20" t="str">
            <v>ESPECIAL C 1BLx15KG</v>
          </cell>
          <cell r="E20">
            <v>7.04819</v>
          </cell>
          <cell r="F20">
            <v>6.2789999999999999E-2</v>
          </cell>
          <cell r="G20">
            <v>1.53887</v>
          </cell>
          <cell r="H20">
            <v>0.37648999999999999</v>
          </cell>
          <cell r="I20">
            <v>0</v>
          </cell>
        </row>
        <row r="21">
          <cell r="C21" t="str">
            <v>20091</v>
          </cell>
          <cell r="D21" t="str">
            <v>ESPECIAL K 1BLx15KG</v>
          </cell>
          <cell r="E21">
            <v>12.1631</v>
          </cell>
          <cell r="F21">
            <v>5.3850000000000002E-2</v>
          </cell>
          <cell r="G21">
            <v>1.2291799999999999</v>
          </cell>
          <cell r="H21">
            <v>0.60585</v>
          </cell>
          <cell r="I21">
            <v>0</v>
          </cell>
        </row>
        <row r="22">
          <cell r="C22" t="str">
            <v>20092</v>
          </cell>
          <cell r="D22" t="str">
            <v>ESPECIAL L 1BLx15KG</v>
          </cell>
          <cell r="E22">
            <v>16.31915</v>
          </cell>
          <cell r="F22">
            <v>5.355E-2</v>
          </cell>
          <cell r="G22">
            <v>1.21898</v>
          </cell>
          <cell r="H22">
            <v>0.72643000000000002</v>
          </cell>
          <cell r="I22">
            <v>0</v>
          </cell>
        </row>
        <row r="23">
          <cell r="C23" t="str">
            <v>20093</v>
          </cell>
          <cell r="D23" t="str">
            <v>ESPECIAL B 6BL X 3KG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C24" t="str">
            <v>20094</v>
          </cell>
          <cell r="D24" t="str">
            <v>ESPECIAL C 6BL X 3KG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</row>
        <row r="25">
          <cell r="C25" t="str">
            <v>20095</v>
          </cell>
          <cell r="D25" t="str">
            <v>HARINA DE PALMISTE SACO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</row>
        <row r="26">
          <cell r="C26" t="str">
            <v>20096</v>
          </cell>
          <cell r="D26" t="str">
            <v>MAIZSOL 27TA X 500GR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</row>
        <row r="27">
          <cell r="C27" t="str">
            <v>20097</v>
          </cell>
          <cell r="D27" t="str">
            <v>MAIZSOL 27TA X 200GR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C28" t="str">
            <v>20098</v>
          </cell>
          <cell r="D28" t="str">
            <v>ESPECIAL B 1BL X 27.5KG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C29" t="str">
            <v>20099</v>
          </cell>
          <cell r="D29" t="str">
            <v>ESPECIAL C 1BL X 27.5KG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</row>
        <row r="30">
          <cell r="C30" t="str">
            <v>20101</v>
          </cell>
          <cell r="D30" t="str">
            <v>INDUSTRIAL 1BL X 15KG</v>
          </cell>
          <cell r="E30">
            <v>6.9508299999999998</v>
          </cell>
          <cell r="F30">
            <v>0.18124000000000001</v>
          </cell>
          <cell r="G30">
            <v>1.1641999999999999</v>
          </cell>
          <cell r="H30">
            <v>0</v>
          </cell>
          <cell r="I30">
            <v>0</v>
          </cell>
        </row>
        <row r="31">
          <cell r="C31" t="str">
            <v>20102</v>
          </cell>
          <cell r="D31" t="str">
            <v>ESPECIAL J 1BL X 15KG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</row>
        <row r="32">
          <cell r="C32" t="str">
            <v>20105</v>
          </cell>
          <cell r="D32" t="str">
            <v>DORINA 20 SX6 D</v>
          </cell>
          <cell r="E32">
            <v>5.6855599999999997</v>
          </cell>
          <cell r="F32">
            <v>0.23069999999999999</v>
          </cell>
          <cell r="G32">
            <v>1.1199699999999999</v>
          </cell>
          <cell r="H32">
            <v>0</v>
          </cell>
          <cell r="I32">
            <v>0</v>
          </cell>
        </row>
        <row r="33">
          <cell r="C33" t="str">
            <v>20106</v>
          </cell>
          <cell r="D33" t="str">
            <v>PASTELPAN C 1BLx20KG</v>
          </cell>
          <cell r="E33">
            <v>9.8062900000000006</v>
          </cell>
          <cell r="F33">
            <v>0.57460999999999995</v>
          </cell>
          <cell r="G33">
            <v>4.6192000000000002</v>
          </cell>
          <cell r="H33">
            <v>0.66008999999999995</v>
          </cell>
          <cell r="I33">
            <v>0</v>
          </cell>
        </row>
        <row r="34">
          <cell r="C34" t="str">
            <v>20107</v>
          </cell>
          <cell r="D34" t="str">
            <v>PASTELPAN S 1BLx20KG</v>
          </cell>
          <cell r="E34">
            <v>9.6858699999999995</v>
          </cell>
          <cell r="F34">
            <v>0.56118000000000001</v>
          </cell>
          <cell r="G34">
            <v>4.1684299999999999</v>
          </cell>
          <cell r="H34">
            <v>0.64883999999999997</v>
          </cell>
          <cell r="I34">
            <v>0</v>
          </cell>
        </row>
        <row r="35">
          <cell r="C35" t="str">
            <v>20108</v>
          </cell>
          <cell r="D35" t="str">
            <v>GRASAPAN 1BLx15KG</v>
          </cell>
          <cell r="E35">
            <v>6.6345200000000002</v>
          </cell>
          <cell r="F35">
            <v>0.34022000000000002</v>
          </cell>
          <cell r="G35">
            <v>2.4207000000000001</v>
          </cell>
          <cell r="H35">
            <v>0.43135000000000001</v>
          </cell>
          <cell r="I35">
            <v>0</v>
          </cell>
        </row>
        <row r="36">
          <cell r="C36" t="str">
            <v>20110</v>
          </cell>
          <cell r="D36" t="str">
            <v>GRASAPAN 1TQ X 55KG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</row>
        <row r="37">
          <cell r="C37" t="str">
            <v>20111</v>
          </cell>
          <cell r="D37" t="str">
            <v>CREMAPAN 1TQ X 55KG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</row>
        <row r="38">
          <cell r="C38" t="str">
            <v>20112</v>
          </cell>
          <cell r="D38" t="str">
            <v>CREMAPAN 1BLx15KG</v>
          </cell>
          <cell r="E38">
            <v>6.0805499999999997</v>
          </cell>
          <cell r="F38">
            <v>0.40062999999999999</v>
          </cell>
          <cell r="G38">
            <v>4.3510499999999999</v>
          </cell>
          <cell r="H38">
            <v>0.45712999999999998</v>
          </cell>
          <cell r="I38">
            <v>0</v>
          </cell>
        </row>
        <row r="39">
          <cell r="C39" t="str">
            <v>20113</v>
          </cell>
          <cell r="D39" t="str">
            <v>MANTEPAN S 1BLx15KG</v>
          </cell>
          <cell r="E39">
            <v>7.4638299999999997</v>
          </cell>
          <cell r="F39">
            <v>5.8299999999999998E-2</v>
          </cell>
          <cell r="G39">
            <v>1.50671</v>
          </cell>
          <cell r="H39">
            <v>0.41310000000000002</v>
          </cell>
          <cell r="I39">
            <v>0</v>
          </cell>
        </row>
        <row r="40">
          <cell r="C40" t="str">
            <v>20114</v>
          </cell>
          <cell r="D40" t="str">
            <v>MANTEPAN C 1TQ X 55KG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C41" t="str">
            <v>20115</v>
          </cell>
          <cell r="D41" t="str">
            <v>MANTEPAN S 1TQ X 55KG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</row>
        <row r="42">
          <cell r="C42" t="str">
            <v>20116</v>
          </cell>
          <cell r="D42" t="str">
            <v>MANTEPAN C 1BLx15KG</v>
          </cell>
          <cell r="E42">
            <v>7.9399899999999999</v>
          </cell>
          <cell r="F42">
            <v>4.5580000000000002E-2</v>
          </cell>
          <cell r="G42">
            <v>1.1557500000000001</v>
          </cell>
          <cell r="H42">
            <v>0.40698000000000001</v>
          </cell>
          <cell r="I42">
            <v>0</v>
          </cell>
        </row>
        <row r="43">
          <cell r="C43" t="str">
            <v>20118</v>
          </cell>
          <cell r="D43" t="str">
            <v>MARVA PAN 1TQ X 55KG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</row>
        <row r="44">
          <cell r="C44" t="str">
            <v>20119</v>
          </cell>
          <cell r="D44" t="str">
            <v>MARVA PAN 1BL X 15KG</v>
          </cell>
          <cell r="E44">
            <v>6.8602800000000004</v>
          </cell>
          <cell r="F44">
            <v>4.9599999999999998E-2</v>
          </cell>
          <cell r="G44">
            <v>1.05857</v>
          </cell>
          <cell r="H44">
            <v>0</v>
          </cell>
          <cell r="I44">
            <v>0</v>
          </cell>
        </row>
        <row r="45">
          <cell r="C45" t="str">
            <v>20121</v>
          </cell>
          <cell r="D45" t="str">
            <v>FAVORITA LIGHT 14BTX1LT+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</row>
        <row r="46">
          <cell r="C46" t="str">
            <v>20126</v>
          </cell>
          <cell r="D46" t="str">
            <v>DORINA 12TAX800GR+REPOST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C47" t="str">
            <v>20127</v>
          </cell>
          <cell r="D47" t="str">
            <v>ESPECIAL MA 1BLx15KG</v>
          </cell>
          <cell r="E47">
            <v>0</v>
          </cell>
          <cell r="F47">
            <v>2.2030000000000001E-2</v>
          </cell>
          <cell r="G47">
            <v>0.28802</v>
          </cell>
          <cell r="H47">
            <v>0</v>
          </cell>
          <cell r="I47">
            <v>0</v>
          </cell>
        </row>
        <row r="48">
          <cell r="C48" t="str">
            <v>20128</v>
          </cell>
          <cell r="D48" t="str">
            <v>DORINA LIGHT 500Gx24UN</v>
          </cell>
          <cell r="E48">
            <v>3.8194900000000001</v>
          </cell>
          <cell r="F48">
            <v>0.10652</v>
          </cell>
          <cell r="G48">
            <v>0.71170999999999995</v>
          </cell>
          <cell r="H48">
            <v>0</v>
          </cell>
          <cell r="I48">
            <v>0</v>
          </cell>
        </row>
        <row r="49">
          <cell r="C49" t="str">
            <v>20129</v>
          </cell>
          <cell r="D49" t="str">
            <v>PREMEZCLA PASTELERA 1FUX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C50" t="str">
            <v>20130</v>
          </cell>
          <cell r="D50" t="str">
            <v>ESPECIAL B 1BLX15KG C/SA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C51" t="str">
            <v>20131</v>
          </cell>
          <cell r="D51" t="str">
            <v>PREMEZCLA PASTELERA 4FUX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C52" t="str">
            <v>20132</v>
          </cell>
          <cell r="D52" t="str">
            <v>PREMEZCLA MIXPONQUE 4FUX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C53" t="str">
            <v>20134</v>
          </cell>
          <cell r="D53" t="str">
            <v>PREMEZCLA MIXPONQUE 1FUX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C54" t="str">
            <v>20135</v>
          </cell>
          <cell r="D54" t="str">
            <v>CRIOLLO COSTA 12 X 1 1/4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C55" t="str">
            <v>20136</v>
          </cell>
          <cell r="D55" t="str">
            <v>BONELLA 18TAX500GR + 200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C56" t="str">
            <v>20137</v>
          </cell>
          <cell r="D56" t="str">
            <v>FAVORITA COSTA 8BTX2LT P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C57" t="str">
            <v>20138</v>
          </cell>
          <cell r="D57" t="str">
            <v>BONELLA 36TAX200GR PROMO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C58" t="str">
            <v>20139</v>
          </cell>
          <cell r="D58" t="str">
            <v>PORKY 24TA X 500 GR</v>
          </cell>
          <cell r="E58">
            <v>9.3799999999999994E-3</v>
          </cell>
          <cell r="F58">
            <v>0.13830999999999999</v>
          </cell>
          <cell r="G58">
            <v>0.52600999999999998</v>
          </cell>
          <cell r="H58">
            <v>0</v>
          </cell>
          <cell r="I58">
            <v>0</v>
          </cell>
        </row>
        <row r="59">
          <cell r="C59" t="str">
            <v>20140</v>
          </cell>
          <cell r="D59" t="str">
            <v>MAIZSOL 24TA X 500 GR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C60" t="str">
            <v>20142</v>
          </cell>
          <cell r="D60" t="str">
            <v>MAIZSOL 36TA X 200 GR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 t="str">
            <v>33.6.</v>
          </cell>
          <cell r="E61" t="str">
            <v>16 Costos por it</v>
          </cell>
          <cell r="F61" t="str">
            <v>em</v>
          </cell>
          <cell r="H61" t="str">
            <v>Date:</v>
          </cell>
          <cell r="I61" t="str">
            <v>31/05/02</v>
          </cell>
        </row>
        <row r="62">
          <cell r="D62" t="str">
            <v>Unilever</v>
          </cell>
          <cell r="E62" t="str">
            <v>Andina - Jabone</v>
          </cell>
          <cell r="F62" t="str">
            <v>ria</v>
          </cell>
          <cell r="H62" t="str">
            <v>Time: 1</v>
          </cell>
          <cell r="I62" t="str">
            <v>2:00:18</v>
          </cell>
        </row>
        <row r="64">
          <cell r="C64" t="str">
            <v>Item Number</v>
          </cell>
          <cell r="D64" t="str">
            <v>Description</v>
          </cell>
          <cell r="E64" t="str">
            <v>Material</v>
          </cell>
          <cell r="F64" t="str">
            <v>Labor</v>
          </cell>
          <cell r="G64" t="str">
            <v>Burden</v>
          </cell>
          <cell r="H64" t="str">
            <v>Overhead</v>
          </cell>
          <cell r="I64" t="str">
            <v>Subcontract</v>
          </cell>
        </row>
        <row r="65">
          <cell r="C65" t="str">
            <v>------------------</v>
          </cell>
          <cell r="D65" t="str">
            <v>------------------------</v>
          </cell>
          <cell r="E65" t="str">
            <v>---------------</v>
          </cell>
          <cell r="F65" t="str">
            <v>---------------</v>
          </cell>
          <cell r="G65" t="str">
            <v>---------------</v>
          </cell>
          <cell r="H65" t="str">
            <v>---------------</v>
          </cell>
          <cell r="I65" t="str">
            <v>---------------</v>
          </cell>
        </row>
        <row r="66">
          <cell r="C66" t="str">
            <v>20143</v>
          </cell>
          <cell r="D66" t="str">
            <v>DORINA 24TA X 500 GR</v>
          </cell>
          <cell r="E66">
            <v>6.5175599999999996</v>
          </cell>
          <cell r="F66">
            <v>0.11907</v>
          </cell>
          <cell r="G66">
            <v>0.99648999999999999</v>
          </cell>
          <cell r="H66">
            <v>0</v>
          </cell>
          <cell r="I66">
            <v>0</v>
          </cell>
        </row>
        <row r="67">
          <cell r="C67" t="str">
            <v>20144</v>
          </cell>
          <cell r="D67" t="str">
            <v>DORINA 36TA X 200 GR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C68" t="str">
            <v>20145</v>
          </cell>
          <cell r="D68" t="str">
            <v>BONELLA 36TA X 200 GR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C69" t="str">
            <v>20146</v>
          </cell>
          <cell r="D69" t="str">
            <v>BONELLA 24TA X 500 GR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C70" t="str">
            <v>20147</v>
          </cell>
          <cell r="D70" t="str">
            <v>DORINA 12TA X 200 GRS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C71" t="str">
            <v>20148</v>
          </cell>
          <cell r="D71" t="str">
            <v>DORINA 12TA X 500 GRS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C72" t="str">
            <v>20149</v>
          </cell>
          <cell r="D72" t="str">
            <v>ESPECIAL C CARTON 55KG</v>
          </cell>
          <cell r="E72">
            <v>26.105709999999998</v>
          </cell>
          <cell r="F72">
            <v>0.23024</v>
          </cell>
          <cell r="G72">
            <v>5.6323699999999999</v>
          </cell>
          <cell r="H72">
            <v>1.7351399999999999</v>
          </cell>
          <cell r="I72">
            <v>0</v>
          </cell>
        </row>
        <row r="73">
          <cell r="C73" t="str">
            <v>20150</v>
          </cell>
          <cell r="D73" t="str">
            <v>ESPECIAL B CARTON 55KG</v>
          </cell>
          <cell r="E73">
            <v>25.290939999999999</v>
          </cell>
          <cell r="F73">
            <v>0.17549000000000001</v>
          </cell>
          <cell r="G73">
            <v>4.3812600000000002</v>
          </cell>
          <cell r="H73">
            <v>1.6923699999999999</v>
          </cell>
          <cell r="I73">
            <v>0</v>
          </cell>
        </row>
        <row r="74">
          <cell r="C74" t="str">
            <v>20151</v>
          </cell>
          <cell r="D74" t="str">
            <v>MARVA CARTON 55 KG</v>
          </cell>
          <cell r="E74">
            <v>27.37161</v>
          </cell>
          <cell r="F74">
            <v>1.53742</v>
          </cell>
          <cell r="G74">
            <v>11.575710000000001</v>
          </cell>
          <cell r="H74">
            <v>1.9069799999999999</v>
          </cell>
          <cell r="I74">
            <v>0</v>
          </cell>
        </row>
        <row r="75">
          <cell r="C75" t="str">
            <v>20152</v>
          </cell>
          <cell r="D75" t="str">
            <v>ESPECIAL I 1BLx15KG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C76" t="str">
            <v>20154</v>
          </cell>
          <cell r="D76" t="str">
            <v>CRIOLLO SIERRA 12 X 1 1/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C77" t="str">
            <v>20155</v>
          </cell>
          <cell r="D77" t="str">
            <v>FAVORITA SIERRA 8BTX2LT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C78" t="str">
            <v>20156</v>
          </cell>
          <cell r="D78" t="str">
            <v>MAIZSOL PROM 2X500GR+COR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C79" t="str">
            <v>20157</v>
          </cell>
          <cell r="D79" t="str">
            <v>BONELLA PROM 2X500GR+ ES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C80" t="str">
            <v>20158</v>
          </cell>
          <cell r="D80" t="str">
            <v>ACTE.PESCADO DEOD.CARTON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C81" t="str">
            <v>20160</v>
          </cell>
          <cell r="D81" t="str">
            <v>FAVORITA LIGHT PRO2X2LT+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C82" t="str">
            <v>20161</v>
          </cell>
          <cell r="D82" t="str">
            <v>MARVACAKE 6BLQ X 1KG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C83" t="str">
            <v>20162</v>
          </cell>
          <cell r="D83" t="str">
            <v>MARVAPAN 6BLQ X 1KG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C84" t="str">
            <v>20163</v>
          </cell>
          <cell r="D84" t="str">
            <v>MARVAHOJALDRE 6BLQ X 1KG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C85" t="str">
            <v>20164</v>
          </cell>
          <cell r="D85" t="str">
            <v>BONELLA NUEVA 12TA X 1 K</v>
          </cell>
          <cell r="E85">
            <v>5.5915100000000004</v>
          </cell>
          <cell r="F85">
            <v>1.5709999999999998E-2</v>
          </cell>
          <cell r="G85">
            <v>0.50929000000000002</v>
          </cell>
          <cell r="H85">
            <v>0</v>
          </cell>
          <cell r="I85">
            <v>0</v>
          </cell>
        </row>
        <row r="86">
          <cell r="C86" t="str">
            <v>20165</v>
          </cell>
          <cell r="D86" t="str">
            <v>BONELLA 24X500GR NUEVA</v>
          </cell>
          <cell r="E86">
            <v>5.7296100000000001</v>
          </cell>
          <cell r="F86">
            <v>0.10561</v>
          </cell>
          <cell r="G86">
            <v>0.84704000000000002</v>
          </cell>
          <cell r="H86">
            <v>0</v>
          </cell>
          <cell r="I86">
            <v>0</v>
          </cell>
        </row>
        <row r="87">
          <cell r="C87" t="str">
            <v>20166</v>
          </cell>
          <cell r="D87" t="str">
            <v>BONELLA NUEVA 36TA X 250</v>
          </cell>
          <cell r="E87">
            <v>4.4025100000000004</v>
          </cell>
          <cell r="F87">
            <v>0.11966</v>
          </cell>
          <cell r="G87">
            <v>0.78505999999999998</v>
          </cell>
          <cell r="H87">
            <v>0</v>
          </cell>
          <cell r="I87">
            <v>0</v>
          </cell>
        </row>
        <row r="88">
          <cell r="C88" t="str">
            <v>20167</v>
          </cell>
          <cell r="D88" t="str">
            <v>CRIOLLO SIERRA 1LT PROM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C89" t="str">
            <v>20169</v>
          </cell>
          <cell r="D89" t="str">
            <v>MANTEPAN C CARTON 55KG</v>
          </cell>
          <cell r="E89">
            <v>0</v>
          </cell>
          <cell r="F89">
            <v>7.1959999999999996E-2</v>
          </cell>
          <cell r="G89">
            <v>1.2680400000000001</v>
          </cell>
          <cell r="H89">
            <v>0</v>
          </cell>
          <cell r="I89">
            <v>0</v>
          </cell>
        </row>
        <row r="90">
          <cell r="C90" t="str">
            <v>20170</v>
          </cell>
          <cell r="D90" t="str">
            <v>CREMAPAN CARTON 55KG</v>
          </cell>
          <cell r="E90">
            <v>0</v>
          </cell>
          <cell r="F90">
            <v>0.59933000000000003</v>
          </cell>
          <cell r="G90">
            <v>2.20133</v>
          </cell>
          <cell r="H90">
            <v>0</v>
          </cell>
          <cell r="I90">
            <v>0</v>
          </cell>
        </row>
        <row r="91">
          <cell r="C91" t="str">
            <v>20171</v>
          </cell>
          <cell r="D91" t="str">
            <v>MANTEPAN S CARTON 55KG</v>
          </cell>
          <cell r="E91">
            <v>0</v>
          </cell>
          <cell r="F91">
            <v>7.1959999999999996E-2</v>
          </cell>
          <cell r="G91">
            <v>1.2680400000000001</v>
          </cell>
          <cell r="H91">
            <v>0</v>
          </cell>
          <cell r="I91">
            <v>0</v>
          </cell>
        </row>
        <row r="92">
          <cell r="C92" t="str">
            <v>20172</v>
          </cell>
          <cell r="D92" t="str">
            <v>ESPECIAL H PINGUINO</v>
          </cell>
          <cell r="E92">
            <v>24.872579999999999</v>
          </cell>
          <cell r="F92">
            <v>0.22173999999999999</v>
          </cell>
          <cell r="G92">
            <v>5.6353900000000001</v>
          </cell>
          <cell r="H92">
            <v>1.7228399999999999</v>
          </cell>
          <cell r="I92">
            <v>0</v>
          </cell>
        </row>
        <row r="93">
          <cell r="C93" t="str">
            <v>20173</v>
          </cell>
          <cell r="D93" t="str">
            <v>PANTECA CARTON 55KG</v>
          </cell>
          <cell r="E93">
            <v>24.808800000000002</v>
          </cell>
          <cell r="F93">
            <v>0.67425000000000002</v>
          </cell>
          <cell r="G93">
            <v>4.6266299999999996</v>
          </cell>
          <cell r="H93">
            <v>0</v>
          </cell>
          <cell r="I93">
            <v>0</v>
          </cell>
        </row>
        <row r="94">
          <cell r="C94" t="str">
            <v>20174</v>
          </cell>
          <cell r="D94" t="str">
            <v>BONELLA 36X250GR+1TVRT C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C95" t="str">
            <v>20175</v>
          </cell>
          <cell r="D95" t="str">
            <v>BONELLA 24X500GR+1TVR PE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C96" t="str">
            <v>20176</v>
          </cell>
          <cell r="D96" t="str">
            <v>GRASAPAN CARTON 55KG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C97" t="str">
            <v>20177</v>
          </cell>
          <cell r="D97" t="str">
            <v>BONELLA 12X1KG+2TVRT PEP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C98" t="str">
            <v>20178</v>
          </cell>
          <cell r="D98" t="str">
            <v>BONELLA 11TAX100GR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C99" t="str">
            <v>20179</v>
          </cell>
          <cell r="D99" t="str">
            <v>INDUSTRIAL FUNDA 20LT NO</v>
          </cell>
          <cell r="E99">
            <v>11.519830000000001</v>
          </cell>
          <cell r="F99">
            <v>0.17471</v>
          </cell>
          <cell r="G99">
            <v>2.6876000000000002</v>
          </cell>
          <cell r="H99">
            <v>0.41404999999999997</v>
          </cell>
          <cell r="I99">
            <v>0</v>
          </cell>
        </row>
        <row r="100">
          <cell r="C100" t="str">
            <v>20180</v>
          </cell>
          <cell r="D100" t="str">
            <v>ESPECIAL MA-FF BL 15 KG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C101" t="str">
            <v>20181</v>
          </cell>
          <cell r="D101" t="str">
            <v>ACEITE BRILLANTE 15BT X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C102" t="str">
            <v>20182</v>
          </cell>
          <cell r="D102" t="str">
            <v>ACEITE BRILLANTE 15 X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C103" t="str">
            <v>20183</v>
          </cell>
          <cell r="D103" t="str">
            <v>FAVORITA COSTA 12BT 1LT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C104" t="str">
            <v>20184</v>
          </cell>
          <cell r="D104" t="str">
            <v>PORKY PROMOCION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C105" t="str">
            <v>20185</v>
          </cell>
          <cell r="D105" t="str">
            <v>BONELLA 24X500+100GR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C106" t="str">
            <v>20186</v>
          </cell>
          <cell r="D106" t="str">
            <v>SOYA 1TQx60LT</v>
          </cell>
          <cell r="E106">
            <v>31.701820000000001</v>
          </cell>
          <cell r="F106">
            <v>0.18132000000000001</v>
          </cell>
          <cell r="G106">
            <v>3.9836</v>
          </cell>
          <cell r="H106">
            <v>0</v>
          </cell>
          <cell r="I106">
            <v>0</v>
          </cell>
        </row>
        <row r="107">
          <cell r="C107" t="str">
            <v>20187</v>
          </cell>
          <cell r="D107" t="str">
            <v>PORKY PROMOCION 24 x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C108" t="str">
            <v>20188</v>
          </cell>
          <cell r="D108" t="str">
            <v>LA FAVORITA OLIVA 500MX2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C109" t="str">
            <v>20189</v>
          </cell>
          <cell r="D109" t="str">
            <v>GRASAPAN CARTON 55KG</v>
          </cell>
          <cell r="E109">
            <v>0</v>
          </cell>
          <cell r="F109">
            <v>0.59933000000000003</v>
          </cell>
          <cell r="G109">
            <v>2.20133</v>
          </cell>
          <cell r="H109">
            <v>0</v>
          </cell>
          <cell r="I109">
            <v>0</v>
          </cell>
        </row>
        <row r="110">
          <cell r="C110" t="str">
            <v>20190</v>
          </cell>
          <cell r="D110" t="str">
            <v>FAVORITA SIERRA FUNDA</v>
          </cell>
          <cell r="E110">
            <v>10.17502</v>
          </cell>
          <cell r="F110">
            <v>4.2169999999999999E-2</v>
          </cell>
          <cell r="G110">
            <v>0.92798000000000003</v>
          </cell>
          <cell r="H110">
            <v>0</v>
          </cell>
          <cell r="I110">
            <v>0</v>
          </cell>
        </row>
        <row r="111">
          <cell r="C111" t="str">
            <v>20191</v>
          </cell>
          <cell r="D111" t="str">
            <v>FAVORITA SACHET 24SAX100</v>
          </cell>
          <cell r="E111">
            <v>2.1754099999999998</v>
          </cell>
          <cell r="F111">
            <v>0.13769999999999999</v>
          </cell>
          <cell r="G111">
            <v>0.59484999999999999</v>
          </cell>
          <cell r="H111">
            <v>0.13245000000000001</v>
          </cell>
          <cell r="I111">
            <v>0</v>
          </cell>
        </row>
        <row r="112">
          <cell r="C112" t="str">
            <v>20193</v>
          </cell>
          <cell r="D112" t="str">
            <v>BONELLA NAVIDAD 24 TARR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C113" t="str">
            <v>20194</v>
          </cell>
          <cell r="D113" t="str">
            <v>PANTECA CARTON 55KG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C114" t="str">
            <v>20195</v>
          </cell>
          <cell r="D114" t="str">
            <v>PANTECA BLOQUE 15KG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</row>
        <row r="115">
          <cell r="C115" t="str">
            <v>20196</v>
          </cell>
          <cell r="D115" t="str">
            <v>MARVA SABOR GELATO CATON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</row>
        <row r="116">
          <cell r="C116" t="str">
            <v>20197</v>
          </cell>
          <cell r="D116" t="str">
            <v>FAVORITA C 14 BTx1 LT +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</row>
        <row r="117">
          <cell r="C117" t="str">
            <v>20198</v>
          </cell>
          <cell r="D117" t="str">
            <v>FAVORITA S 14BT X 1LT +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</row>
        <row r="118">
          <cell r="C118" t="str">
            <v>20199</v>
          </cell>
          <cell r="D118" t="str">
            <v>ESPECIAL C CARTON X 54KG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</row>
        <row r="119">
          <cell r="C119" t="str">
            <v>20200</v>
          </cell>
          <cell r="D119" t="str">
            <v>ESPECIAL B-U BLOQUE X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</row>
        <row r="120">
          <cell r="C120" t="str">
            <v>20201</v>
          </cell>
          <cell r="D120" t="str">
            <v>PANTECA CON SAL CARTON X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</row>
        <row r="121">
          <cell r="D121" t="str">
            <v>33.6.</v>
          </cell>
          <cell r="E121" t="str">
            <v>16 Costos por it</v>
          </cell>
          <cell r="F121" t="str">
            <v>em</v>
          </cell>
          <cell r="H121" t="str">
            <v>Date:</v>
          </cell>
          <cell r="I121" t="str">
            <v>31/05/02</v>
          </cell>
        </row>
        <row r="122">
          <cell r="D122" t="str">
            <v>Unilever</v>
          </cell>
          <cell r="E122" t="str">
            <v>Andina - Jabone</v>
          </cell>
          <cell r="F122" t="str">
            <v>ria</v>
          </cell>
          <cell r="H122" t="str">
            <v>Time: 1</v>
          </cell>
          <cell r="I122" t="str">
            <v>2:00:18</v>
          </cell>
        </row>
        <row r="124">
          <cell r="C124" t="str">
            <v>Item Number</v>
          </cell>
          <cell r="D124" t="str">
            <v>Description</v>
          </cell>
          <cell r="E124" t="str">
            <v>Material</v>
          </cell>
          <cell r="F124" t="str">
            <v>Labor</v>
          </cell>
          <cell r="G124" t="str">
            <v>Burden</v>
          </cell>
          <cell r="H124" t="str">
            <v>Overhead</v>
          </cell>
          <cell r="I124" t="str">
            <v>Subcontract</v>
          </cell>
        </row>
        <row r="125">
          <cell r="C125" t="str">
            <v>------------------</v>
          </cell>
          <cell r="D125" t="str">
            <v>------------------------</v>
          </cell>
          <cell r="E125" t="str">
            <v>---------------</v>
          </cell>
          <cell r="F125" t="str">
            <v>---------------</v>
          </cell>
          <cell r="G125" t="str">
            <v>---------------</v>
          </cell>
          <cell r="H125" t="str">
            <v>---------------</v>
          </cell>
          <cell r="I125" t="str">
            <v>---------------</v>
          </cell>
        </row>
        <row r="126">
          <cell r="C126" t="str">
            <v>20202</v>
          </cell>
          <cell r="D126" t="str">
            <v>BONELLA 12X1KG PROM.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</row>
        <row r="127">
          <cell r="C127" t="str">
            <v>20203</v>
          </cell>
          <cell r="D127" t="str">
            <v>BONELLA 36X250 PROM DAL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</row>
        <row r="128">
          <cell r="C128" t="str">
            <v>20204</v>
          </cell>
          <cell r="D128" t="str">
            <v>ACEITE D/SOYA DEOD. IND.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</row>
        <row r="129">
          <cell r="C129" t="str">
            <v>20205</v>
          </cell>
          <cell r="D129" t="str">
            <v>FAVOR.S 12BTX1LT+3BT FAV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</row>
        <row r="130">
          <cell r="C130" t="str">
            <v>20207</v>
          </cell>
          <cell r="D130" t="str">
            <v>PANTECA CON SAL BLOQUE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</row>
        <row r="131">
          <cell r="C131" t="str">
            <v>20208</v>
          </cell>
          <cell r="D131" t="str">
            <v>SOYA 20LT (FUNDA)</v>
          </cell>
          <cell r="E131">
            <v>12.725899999999999</v>
          </cell>
          <cell r="F131">
            <v>6.0240000000000002E-2</v>
          </cell>
          <cell r="G131">
            <v>1.3334299999999999</v>
          </cell>
          <cell r="H131">
            <v>0</v>
          </cell>
          <cell r="I131">
            <v>0</v>
          </cell>
        </row>
        <row r="132">
          <cell r="C132" t="str">
            <v>20209</v>
          </cell>
          <cell r="D132" t="str">
            <v>ESPECIAL B 1BLx15KG</v>
          </cell>
          <cell r="E132">
            <v>6.8259800000000004</v>
          </cell>
          <cell r="F132">
            <v>4.786E-2</v>
          </cell>
          <cell r="G132">
            <v>1.1976599999999999</v>
          </cell>
          <cell r="H132">
            <v>0.36473</v>
          </cell>
          <cell r="I132">
            <v>0</v>
          </cell>
        </row>
        <row r="133">
          <cell r="C133" t="str">
            <v>20211</v>
          </cell>
          <cell r="D133" t="str">
            <v>ESPECIAL H-PINGUINO 1BL</v>
          </cell>
          <cell r="E133">
            <v>6.3479599999999996</v>
          </cell>
          <cell r="F133">
            <v>0.29476000000000002</v>
          </cell>
          <cell r="G133">
            <v>3.4520400000000002</v>
          </cell>
          <cell r="H133">
            <v>0.495</v>
          </cell>
          <cell r="I133">
            <v>0</v>
          </cell>
        </row>
        <row r="134">
          <cell r="C134" t="str">
            <v>20212</v>
          </cell>
          <cell r="D134" t="str">
            <v>BONELLA SACHETS 50 GR</v>
          </cell>
          <cell r="E134">
            <v>2.5205000000000002</v>
          </cell>
          <cell r="F134">
            <v>0.20441000000000001</v>
          </cell>
          <cell r="G134">
            <v>0.96597</v>
          </cell>
          <cell r="H134">
            <v>0</v>
          </cell>
          <cell r="I134">
            <v>0</v>
          </cell>
        </row>
        <row r="135">
          <cell r="C135" t="str">
            <v>20213</v>
          </cell>
          <cell r="D135" t="str">
            <v>FAVORITA 30BOTX1/2L "PMA</v>
          </cell>
          <cell r="E135">
            <v>9.7111599999999996</v>
          </cell>
          <cell r="F135">
            <v>0.20102</v>
          </cell>
          <cell r="G135">
            <v>1.61947</v>
          </cell>
          <cell r="H135">
            <v>0.53668000000000005</v>
          </cell>
          <cell r="I135">
            <v>0</v>
          </cell>
        </row>
        <row r="136">
          <cell r="C136" t="str">
            <v>20215</v>
          </cell>
          <cell r="D136" t="str">
            <v>BONELLA CREMOSA  12X1000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</row>
        <row r="137">
          <cell r="C137" t="str">
            <v>20216</v>
          </cell>
          <cell r="D137" t="str">
            <v>BONELLA CREMOSA 24X500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</row>
        <row r="138">
          <cell r="C138" t="str">
            <v>20217</v>
          </cell>
          <cell r="D138" t="str">
            <v>BONELLA CREMOSA 36X250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</row>
        <row r="139">
          <cell r="C139" t="str">
            <v>20218</v>
          </cell>
          <cell r="D139" t="str">
            <v>BONELLA LIGHT 24X500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</row>
        <row r="140">
          <cell r="C140" t="str">
            <v>20220</v>
          </cell>
          <cell r="D140" t="str">
            <v>DORINA 36X250GR</v>
          </cell>
          <cell r="E140">
            <v>4.8905200000000004</v>
          </cell>
          <cell r="F140">
            <v>0.12620999999999999</v>
          </cell>
          <cell r="G140">
            <v>0.88397000000000003</v>
          </cell>
          <cell r="H140">
            <v>0</v>
          </cell>
          <cell r="I140">
            <v>0</v>
          </cell>
        </row>
        <row r="141">
          <cell r="C141" t="str">
            <v>20221</v>
          </cell>
          <cell r="D141" t="str">
            <v>FAVORITA S 15X1LT "TAPA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</row>
        <row r="142">
          <cell r="C142" t="str">
            <v>20223</v>
          </cell>
          <cell r="D142" t="str">
            <v>FAVORITA C 15X1LT "TAPA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</row>
        <row r="143">
          <cell r="C143" t="str">
            <v>20224</v>
          </cell>
          <cell r="D143" t="str">
            <v>SOYA CRUDA 60LTS</v>
          </cell>
          <cell r="E143">
            <v>5.305E-2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</row>
        <row r="144">
          <cell r="C144" t="str">
            <v>20225</v>
          </cell>
          <cell r="D144" t="str">
            <v>SOYA 60LT (NESTLE)</v>
          </cell>
          <cell r="E144">
            <v>32.273249999999997</v>
          </cell>
          <cell r="F144">
            <v>0.18129000000000001</v>
          </cell>
          <cell r="G144">
            <v>3.9828000000000001</v>
          </cell>
          <cell r="H144">
            <v>0</v>
          </cell>
          <cell r="I144">
            <v>0</v>
          </cell>
        </row>
        <row r="145">
          <cell r="C145" t="str">
            <v>20226</v>
          </cell>
          <cell r="D145" t="str">
            <v>FAVORITA ACHIOTE 1/2 LT</v>
          </cell>
          <cell r="E145">
            <v>0</v>
          </cell>
          <cell r="F145">
            <v>0.12811</v>
          </cell>
          <cell r="G145">
            <v>0.41947000000000001</v>
          </cell>
          <cell r="H145">
            <v>0</v>
          </cell>
          <cell r="I145">
            <v>0</v>
          </cell>
        </row>
        <row r="146">
          <cell r="C146" t="str">
            <v>20227</v>
          </cell>
          <cell r="D146" t="str">
            <v>SOYA 1000LT (FUNDA)</v>
          </cell>
          <cell r="E146">
            <v>642.66962000000001</v>
          </cell>
          <cell r="F146">
            <v>7.2821999999999996</v>
          </cell>
          <cell r="G146">
            <v>65.662019999999998</v>
          </cell>
          <cell r="H146">
            <v>19.206199999999999</v>
          </cell>
          <cell r="I146">
            <v>0</v>
          </cell>
        </row>
        <row r="147">
          <cell r="C147" t="str">
            <v>20228</v>
          </cell>
          <cell r="D147" t="str">
            <v>BONELLA 24X500GR + FIDEO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</row>
        <row r="148">
          <cell r="C148" t="str">
            <v>20229</v>
          </cell>
          <cell r="D148" t="str">
            <v>ESPECIAL B-U 55KG CARTON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</row>
        <row r="149">
          <cell r="C149" t="str">
            <v>20231</v>
          </cell>
          <cell r="D149" t="str">
            <v>ESPECIAL H 15KG CARTON</v>
          </cell>
          <cell r="E149">
            <v>6.75441</v>
          </cell>
          <cell r="F149">
            <v>0.15035000000000001</v>
          </cell>
          <cell r="G149">
            <v>2.8404199999999999</v>
          </cell>
          <cell r="H149">
            <v>0</v>
          </cell>
          <cell r="I149">
            <v>0</v>
          </cell>
        </row>
        <row r="150">
          <cell r="C150" t="str">
            <v>20232</v>
          </cell>
          <cell r="D150" t="str">
            <v>INDUSTRIAL GRANEL 1KG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</row>
        <row r="151">
          <cell r="C151" t="str">
            <v>20233</v>
          </cell>
          <cell r="D151" t="str">
            <v>BONELLA 23X500 GR + 12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</row>
        <row r="152">
          <cell r="C152" t="str">
            <v>20234</v>
          </cell>
          <cell r="D152" t="str">
            <v>BONELLA 35X250GR + 6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</row>
        <row r="153">
          <cell r="C153" t="str">
            <v>20235</v>
          </cell>
          <cell r="D153" t="str">
            <v>INDUSTRIAL 20LT+ANTIOXI</v>
          </cell>
          <cell r="E153">
            <v>4.4674199999999997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</row>
        <row r="154">
          <cell r="C154" t="str">
            <v>20236</v>
          </cell>
          <cell r="D154" t="str">
            <v>ACEITE FAVORITA ACHIOTE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</row>
        <row r="155">
          <cell r="C155" t="str">
            <v>20237</v>
          </cell>
          <cell r="D155" t="str">
            <v>INDUSTRIAL BULK 1000LTS</v>
          </cell>
          <cell r="E155">
            <v>585.54507999999998</v>
          </cell>
          <cell r="F155">
            <v>8.6107999999999993</v>
          </cell>
          <cell r="G155">
            <v>148.69041999999999</v>
          </cell>
          <cell r="H155">
            <v>0</v>
          </cell>
          <cell r="I155">
            <v>0</v>
          </cell>
        </row>
        <row r="156">
          <cell r="C156" t="str">
            <v>20238</v>
          </cell>
          <cell r="D156" t="str">
            <v>MARGARINA BONELLA 18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</row>
        <row r="157">
          <cell r="C157" t="str">
            <v>20239</v>
          </cell>
          <cell r="D157" t="str">
            <v>FAVORITA COSTA 24</v>
          </cell>
          <cell r="E157">
            <v>2.9058899999999999</v>
          </cell>
          <cell r="F157">
            <v>0.1164</v>
          </cell>
          <cell r="G157">
            <v>0.58148999999999995</v>
          </cell>
          <cell r="H157">
            <v>0</v>
          </cell>
          <cell r="I157">
            <v>0</v>
          </cell>
        </row>
        <row r="158">
          <cell r="C158" t="str">
            <v>20240</v>
          </cell>
          <cell r="D158" t="str">
            <v>FAVORITA COSTA 24</v>
          </cell>
          <cell r="E158">
            <v>1.3430899999999999</v>
          </cell>
          <cell r="F158">
            <v>0.1099</v>
          </cell>
          <cell r="G158">
            <v>0.43725000000000003</v>
          </cell>
          <cell r="H158">
            <v>0</v>
          </cell>
          <cell r="I158">
            <v>0</v>
          </cell>
        </row>
        <row r="159">
          <cell r="C159" t="str">
            <v>20241</v>
          </cell>
          <cell r="D159" t="str">
            <v>DORINA ESPARCIBLE SACHET</v>
          </cell>
          <cell r="E159">
            <v>5.0934400000000002</v>
          </cell>
          <cell r="F159">
            <v>0.40677000000000002</v>
          </cell>
          <cell r="G159">
            <v>3.5284300000000002</v>
          </cell>
          <cell r="H159">
            <v>0.34388999999999997</v>
          </cell>
          <cell r="I159">
            <v>0</v>
          </cell>
        </row>
        <row r="160">
          <cell r="C160" t="str">
            <v>20242</v>
          </cell>
          <cell r="D160" t="str">
            <v>FAVORITA SIERRA 24</v>
          </cell>
          <cell r="E160">
            <v>1.4494800000000001</v>
          </cell>
          <cell r="F160">
            <v>0.11062</v>
          </cell>
          <cell r="G160">
            <v>0.45405000000000001</v>
          </cell>
          <cell r="H160">
            <v>0</v>
          </cell>
          <cell r="I160">
            <v>0</v>
          </cell>
        </row>
        <row r="161">
          <cell r="C161" t="str">
            <v>20243</v>
          </cell>
          <cell r="D161" t="str">
            <v>FAVORITA SIERRA 24</v>
          </cell>
          <cell r="E161">
            <v>3.17205</v>
          </cell>
          <cell r="F161">
            <v>0.11821</v>
          </cell>
          <cell r="G161">
            <v>0.62080999999999997</v>
          </cell>
          <cell r="H161">
            <v>0</v>
          </cell>
          <cell r="I161">
            <v>0</v>
          </cell>
        </row>
        <row r="162">
          <cell r="C162" t="str">
            <v>20244</v>
          </cell>
          <cell r="D162" t="str">
            <v>BONELLA NAVID.12 X 1 KG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</row>
        <row r="163">
          <cell r="C163" t="str">
            <v>20245</v>
          </cell>
          <cell r="D163" t="str">
            <v>BONELLA NAVID. 24 X 500G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</row>
        <row r="164">
          <cell r="C164" t="str">
            <v>20246</v>
          </cell>
          <cell r="D164" t="str">
            <v>BONELLA NAVID.36 X 250G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</row>
        <row r="165">
          <cell r="C165" t="str">
            <v>20247</v>
          </cell>
          <cell r="D165" t="str">
            <v>BONELLA 6TARRx2KG</v>
          </cell>
          <cell r="E165">
            <v>10.748469999999999</v>
          </cell>
          <cell r="F165">
            <v>1.5709999999999998E-2</v>
          </cell>
          <cell r="G165">
            <v>0.51275999999999999</v>
          </cell>
          <cell r="H165">
            <v>0</v>
          </cell>
          <cell r="I165">
            <v>0</v>
          </cell>
        </row>
        <row r="166">
          <cell r="C166" t="str">
            <v>20248</v>
          </cell>
          <cell r="D166" t="str">
            <v>PALMISTE DEODORIZADO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</row>
        <row r="167">
          <cell r="C167" t="str">
            <v>20250</v>
          </cell>
          <cell r="D167" t="str">
            <v>FAVORITA COSTA 15BOTx1LT</v>
          </cell>
          <cell r="E167">
            <v>8.3264899999999997</v>
          </cell>
          <cell r="F167">
            <v>9.4710000000000003E-2</v>
          </cell>
          <cell r="G167">
            <v>1.28989</v>
          </cell>
          <cell r="H167">
            <v>0.55935000000000001</v>
          </cell>
          <cell r="I167">
            <v>0</v>
          </cell>
        </row>
        <row r="168">
          <cell r="C168" t="str">
            <v>20251</v>
          </cell>
          <cell r="D168" t="str">
            <v>FAVORITA SIERRA 15BOTx1L</v>
          </cell>
          <cell r="E168">
            <v>8.5458999999999996</v>
          </cell>
          <cell r="F168">
            <v>9.2770000000000005E-2</v>
          </cell>
          <cell r="G168">
            <v>1.2005600000000001</v>
          </cell>
          <cell r="H168">
            <v>0.56189999999999996</v>
          </cell>
          <cell r="I168">
            <v>0</v>
          </cell>
        </row>
        <row r="169">
          <cell r="C169" t="str">
            <v>20252</v>
          </cell>
          <cell r="D169" t="str">
            <v>FAVORITA COSTA 8BOTx2LT</v>
          </cell>
          <cell r="E169">
            <v>8.7550100000000004</v>
          </cell>
          <cell r="F169">
            <v>0.20186999999999999</v>
          </cell>
          <cell r="G169">
            <v>1.6900900000000001</v>
          </cell>
          <cell r="H169">
            <v>0.57838000000000001</v>
          </cell>
          <cell r="I169">
            <v>0</v>
          </cell>
        </row>
        <row r="170">
          <cell r="C170" t="str">
            <v>20253</v>
          </cell>
          <cell r="D170" t="str">
            <v>FAVORITA SIERRA 8BOTx2LT</v>
          </cell>
          <cell r="E170">
            <v>8.9890500000000007</v>
          </cell>
          <cell r="F170">
            <v>0.19980000000000001</v>
          </cell>
          <cell r="G170">
            <v>1.5948100000000001</v>
          </cell>
          <cell r="H170">
            <v>0.58111000000000002</v>
          </cell>
          <cell r="I170">
            <v>0</v>
          </cell>
        </row>
        <row r="171">
          <cell r="C171" t="str">
            <v>20254</v>
          </cell>
          <cell r="D171" t="str">
            <v>FAVORITA COSTA 24x250ML</v>
          </cell>
          <cell r="E171">
            <v>3.5229900000000001</v>
          </cell>
          <cell r="F171">
            <v>0.14827000000000001</v>
          </cell>
          <cell r="G171">
            <v>0.86907999999999996</v>
          </cell>
          <cell r="H171">
            <v>0.20541999999999999</v>
          </cell>
          <cell r="I171">
            <v>0</v>
          </cell>
        </row>
        <row r="172">
          <cell r="C172" t="str">
            <v>20255</v>
          </cell>
          <cell r="D172" t="str">
            <v>FAVORITA SIERRA 24x250ML</v>
          </cell>
          <cell r="E172">
            <v>3.6107499999999999</v>
          </cell>
          <cell r="F172">
            <v>0.14749000000000001</v>
          </cell>
          <cell r="G172">
            <v>0.83335000000000004</v>
          </cell>
          <cell r="H172">
            <v>0.20596</v>
          </cell>
          <cell r="I172">
            <v>0</v>
          </cell>
        </row>
        <row r="173">
          <cell r="C173" t="str">
            <v>20256</v>
          </cell>
          <cell r="D173" t="str">
            <v>FAVORITA SIERRA 24x100ML</v>
          </cell>
          <cell r="E173">
            <v>1.6467400000000001</v>
          </cell>
          <cell r="F173">
            <v>0.1361</v>
          </cell>
          <cell r="G173">
            <v>0.58262999999999998</v>
          </cell>
          <cell r="H173">
            <v>0.12223000000000001</v>
          </cell>
          <cell r="I173">
            <v>0</v>
          </cell>
        </row>
        <row r="174">
          <cell r="C174" t="str">
            <v>20257</v>
          </cell>
          <cell r="D174" t="str">
            <v>FAVORITA COSTA 24x100ML</v>
          </cell>
          <cell r="E174">
            <v>1.61164</v>
          </cell>
          <cell r="F174">
            <v>0.13641</v>
          </cell>
          <cell r="G174">
            <v>0.59692000000000001</v>
          </cell>
          <cell r="H174">
            <v>0.12171</v>
          </cell>
          <cell r="I174">
            <v>0</v>
          </cell>
        </row>
        <row r="175">
          <cell r="C175" t="str">
            <v>20258</v>
          </cell>
          <cell r="D175" t="str">
            <v>FAVORITA LIGHT 8BOTx2LT</v>
          </cell>
          <cell r="E175">
            <v>9.7045999999999992</v>
          </cell>
          <cell r="F175">
            <v>0.19359999999999999</v>
          </cell>
          <cell r="G175">
            <v>1.30897</v>
          </cell>
          <cell r="H175">
            <v>0.58945999999999998</v>
          </cell>
          <cell r="I175">
            <v>0</v>
          </cell>
        </row>
        <row r="176">
          <cell r="C176" t="str">
            <v>20259</v>
          </cell>
          <cell r="D176" t="str">
            <v>FAVORITA LIGHT 15BOTx1LT</v>
          </cell>
          <cell r="E176">
            <v>9.21448</v>
          </cell>
          <cell r="F176">
            <v>8.695E-2</v>
          </cell>
          <cell r="G176">
            <v>0.93259000000000003</v>
          </cell>
          <cell r="H176">
            <v>0.57001000000000002</v>
          </cell>
          <cell r="I176">
            <v>0</v>
          </cell>
        </row>
        <row r="177">
          <cell r="C177" t="str">
            <v>20260</v>
          </cell>
          <cell r="D177" t="str">
            <v>FAVORITA ACHIOTE 30x1/2L</v>
          </cell>
          <cell r="E177">
            <v>11.27369</v>
          </cell>
          <cell r="F177">
            <v>0.60197999999999996</v>
          </cell>
          <cell r="G177">
            <v>2.9205000000000001</v>
          </cell>
          <cell r="H177">
            <v>0.60206999999999999</v>
          </cell>
          <cell r="I177">
            <v>0</v>
          </cell>
        </row>
        <row r="178">
          <cell r="C178" t="str">
            <v>20261</v>
          </cell>
          <cell r="D178" t="str">
            <v>FAVORITA MAIZ 15BOTx1LT</v>
          </cell>
          <cell r="E178">
            <v>11.529859999999999</v>
          </cell>
          <cell r="F178">
            <v>9.5229999999999995E-2</v>
          </cell>
          <cell r="G178">
            <v>0.73541999999999996</v>
          </cell>
          <cell r="H178">
            <v>0.35504999999999998</v>
          </cell>
          <cell r="I178">
            <v>0</v>
          </cell>
        </row>
        <row r="179">
          <cell r="C179" t="str">
            <v>20262</v>
          </cell>
          <cell r="D179" t="str">
            <v>FAVORITA MAIZ 8BOTx2LT</v>
          </cell>
          <cell r="E179">
            <v>12.239660000000001</v>
          </cell>
          <cell r="F179">
            <v>0.16028000000000001</v>
          </cell>
          <cell r="G179">
            <v>0.92845</v>
          </cell>
          <cell r="H179">
            <v>0.43192000000000003</v>
          </cell>
          <cell r="I179">
            <v>0</v>
          </cell>
        </row>
        <row r="180">
          <cell r="C180" t="str">
            <v>20263</v>
          </cell>
          <cell r="D180" t="str">
            <v>FAVORITA GIRASOL 15BOTx1</v>
          </cell>
          <cell r="E180">
            <v>9.4139700000000008</v>
          </cell>
          <cell r="F180">
            <v>7.6740000000000003E-2</v>
          </cell>
          <cell r="G180">
            <v>0.74802999999999997</v>
          </cell>
          <cell r="H180">
            <v>0.31890000000000002</v>
          </cell>
          <cell r="I180">
            <v>0</v>
          </cell>
        </row>
        <row r="181">
          <cell r="D181" t="str">
            <v>33.6.</v>
          </cell>
          <cell r="E181" t="str">
            <v>16 Costos por it</v>
          </cell>
          <cell r="F181" t="str">
            <v>em</v>
          </cell>
          <cell r="H181" t="str">
            <v>Date:</v>
          </cell>
          <cell r="I181" t="str">
            <v>31/05/02</v>
          </cell>
        </row>
        <row r="182">
          <cell r="D182" t="str">
            <v>Unilever</v>
          </cell>
          <cell r="E182" t="str">
            <v>Andina - Jabone</v>
          </cell>
          <cell r="F182" t="str">
            <v>ria</v>
          </cell>
          <cell r="H182" t="str">
            <v>Time: 1</v>
          </cell>
          <cell r="I182" t="str">
            <v>2:00:18</v>
          </cell>
        </row>
        <row r="184">
          <cell r="C184" t="str">
            <v>Item Number</v>
          </cell>
          <cell r="D184" t="str">
            <v>Description</v>
          </cell>
          <cell r="E184" t="str">
            <v>Material</v>
          </cell>
          <cell r="F184" t="str">
            <v>Labor</v>
          </cell>
          <cell r="G184" t="str">
            <v>Burden</v>
          </cell>
          <cell r="H184" t="str">
            <v>Overhead</v>
          </cell>
          <cell r="I184" t="str">
            <v>Subcontract</v>
          </cell>
        </row>
        <row r="185">
          <cell r="C185" t="str">
            <v>------------------</v>
          </cell>
          <cell r="D185" t="str">
            <v>------------------------</v>
          </cell>
          <cell r="E185" t="str">
            <v>---------------</v>
          </cell>
          <cell r="F185" t="str">
            <v>---------------</v>
          </cell>
          <cell r="G185" t="str">
            <v>---------------</v>
          </cell>
          <cell r="H185" t="str">
            <v>---------------</v>
          </cell>
          <cell r="I185" t="str">
            <v>---------------</v>
          </cell>
        </row>
        <row r="186">
          <cell r="C186" t="str">
            <v>20264</v>
          </cell>
          <cell r="D186" t="str">
            <v>FAVORITA GIRASOL 8BOTx2L</v>
          </cell>
          <cell r="E186">
            <v>9.97105</v>
          </cell>
          <cell r="F186">
            <v>0.12393999999999999</v>
          </cell>
          <cell r="G186">
            <v>0.90315000000000001</v>
          </cell>
          <cell r="H186">
            <v>0.40783999999999998</v>
          </cell>
          <cell r="I186">
            <v>0</v>
          </cell>
        </row>
        <row r="187">
          <cell r="C187" t="str">
            <v>20265</v>
          </cell>
          <cell r="D187" t="str">
            <v>CRIOLLO SIERRA 15BOTx1LT</v>
          </cell>
          <cell r="E187">
            <v>8.3624899999999993</v>
          </cell>
          <cell r="F187">
            <v>9.4710000000000003E-2</v>
          </cell>
          <cell r="G187">
            <v>1.28989</v>
          </cell>
          <cell r="H187">
            <v>0.56003999999999998</v>
          </cell>
          <cell r="I187">
            <v>0</v>
          </cell>
        </row>
        <row r="188">
          <cell r="C188" t="str">
            <v>20266</v>
          </cell>
          <cell r="D188" t="str">
            <v>CRIOLLO COSTA 15BOTx1LT</v>
          </cell>
          <cell r="E188">
            <v>7.0456799999999999</v>
          </cell>
          <cell r="F188">
            <v>0.10634</v>
          </cell>
          <cell r="G188">
            <v>1.8258399999999999</v>
          </cell>
          <cell r="H188">
            <v>0.54449000000000003</v>
          </cell>
          <cell r="I188">
            <v>0</v>
          </cell>
        </row>
        <row r="189">
          <cell r="C189" t="str">
            <v>20267</v>
          </cell>
          <cell r="D189" t="str">
            <v>BONELLA 1KGx12UN (PP)</v>
          </cell>
          <cell r="E189">
            <v>7.3727499999999999</v>
          </cell>
          <cell r="F189">
            <v>0.24279999999999999</v>
          </cell>
          <cell r="G189">
            <v>2.1099800000000002</v>
          </cell>
          <cell r="H189">
            <v>0.53703999999999996</v>
          </cell>
          <cell r="I189">
            <v>0</v>
          </cell>
        </row>
        <row r="190">
          <cell r="C190" t="str">
            <v>20268</v>
          </cell>
          <cell r="D190" t="str">
            <v>BONELLA 500Gx24UN (PP)</v>
          </cell>
          <cell r="E190">
            <v>7.6755599999999999</v>
          </cell>
          <cell r="F190">
            <v>0.24067</v>
          </cell>
          <cell r="G190">
            <v>2.1008599999999999</v>
          </cell>
          <cell r="H190">
            <v>0.56544000000000005</v>
          </cell>
          <cell r="I190">
            <v>0</v>
          </cell>
        </row>
        <row r="191">
          <cell r="C191" t="str">
            <v>20269</v>
          </cell>
          <cell r="D191" t="str">
            <v>BONELLA 250Gx36UN (PP)</v>
          </cell>
          <cell r="E191">
            <v>6.8926800000000004</v>
          </cell>
          <cell r="F191">
            <v>0.21371999999999999</v>
          </cell>
          <cell r="G191">
            <v>1.69835</v>
          </cell>
          <cell r="H191">
            <v>0.48050999999999999</v>
          </cell>
          <cell r="I191">
            <v>0</v>
          </cell>
        </row>
        <row r="192">
          <cell r="C192" t="str">
            <v>20270</v>
          </cell>
          <cell r="D192" t="str">
            <v>BONELLA SACHET (NUEVO)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</row>
        <row r="193">
          <cell r="C193" t="str">
            <v>20271</v>
          </cell>
          <cell r="D193" t="str">
            <v>DORINA 1KGx12UN (PP)</v>
          </cell>
          <cell r="E193">
            <v>8.1495599999999992</v>
          </cell>
          <cell r="F193">
            <v>0.24937000000000001</v>
          </cell>
          <cell r="G193">
            <v>2.04175</v>
          </cell>
          <cell r="H193">
            <v>0.55132000000000003</v>
          </cell>
          <cell r="I193">
            <v>0</v>
          </cell>
        </row>
        <row r="194">
          <cell r="C194" t="str">
            <v>20272</v>
          </cell>
          <cell r="D194" t="str">
            <v>DORINA 500Gx24UN (PP)</v>
          </cell>
          <cell r="E194">
            <v>8.91934</v>
          </cell>
          <cell r="F194">
            <v>0.27611000000000002</v>
          </cell>
          <cell r="G194">
            <v>2.1375999999999999</v>
          </cell>
          <cell r="H194">
            <v>0.59187999999999996</v>
          </cell>
          <cell r="I194">
            <v>0</v>
          </cell>
        </row>
        <row r="195">
          <cell r="C195" t="str">
            <v>20273</v>
          </cell>
          <cell r="D195" t="str">
            <v>DORINA 250Gx36UN (PP)</v>
          </cell>
          <cell r="E195">
            <v>8.1784499999999998</v>
          </cell>
          <cell r="F195">
            <v>0.21446999999999999</v>
          </cell>
          <cell r="G195">
            <v>1.6343300000000001</v>
          </cell>
          <cell r="H195">
            <v>0.50607999999999997</v>
          </cell>
          <cell r="I195">
            <v>0</v>
          </cell>
        </row>
        <row r="196">
          <cell r="C196" t="str">
            <v>20277</v>
          </cell>
          <cell r="D196" t="str">
            <v>FAVORITA SIERRA 30x1/2LT</v>
          </cell>
          <cell r="E196">
            <v>9.9215699999999991</v>
          </cell>
          <cell r="F196">
            <v>0.19767999999999999</v>
          </cell>
          <cell r="G196">
            <v>1.5448299999999999</v>
          </cell>
          <cell r="H196">
            <v>0.53873000000000004</v>
          </cell>
          <cell r="I196">
            <v>0</v>
          </cell>
        </row>
        <row r="197">
          <cell r="C197" t="str">
            <v>20278</v>
          </cell>
          <cell r="D197" t="str">
            <v>FAVORITA COSTA 30x1/2LT</v>
          </cell>
          <cell r="E197">
            <v>9.7021599999999992</v>
          </cell>
          <cell r="F197">
            <v>0.19961000000000001</v>
          </cell>
          <cell r="G197">
            <v>1.6341600000000001</v>
          </cell>
          <cell r="H197">
            <v>0.53576999999999997</v>
          </cell>
          <cell r="I197">
            <v>0</v>
          </cell>
        </row>
        <row r="198">
          <cell r="C198" t="str">
            <v>20279</v>
          </cell>
          <cell r="D198" t="str">
            <v>BONELLA 50FUx200G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</row>
        <row r="199">
          <cell r="C199" t="str">
            <v>20280</v>
          </cell>
          <cell r="D199" t="str">
            <v>FAVORITA MANTECA 24x500G</v>
          </cell>
          <cell r="E199">
            <v>6.8275300000000003</v>
          </cell>
          <cell r="F199">
            <v>1.4999999999999999E-2</v>
          </cell>
          <cell r="G199">
            <v>0.49397999999999997</v>
          </cell>
          <cell r="H199">
            <v>0</v>
          </cell>
          <cell r="I199">
            <v>0</v>
          </cell>
        </row>
        <row r="200">
          <cell r="C200" t="str">
            <v>20281</v>
          </cell>
          <cell r="D200" t="str">
            <v>FAVORITA MANTECA (PP)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</row>
        <row r="201">
          <cell r="C201" t="str">
            <v>20282</v>
          </cell>
          <cell r="D201" t="str">
            <v>BONELLA 50FUx200G (NUEVO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</row>
        <row r="202">
          <cell r="C202" t="str">
            <v>20283</v>
          </cell>
          <cell r="D202" t="str">
            <v>BONELLA SACHET (NUEVO)</v>
          </cell>
          <cell r="E202">
            <v>5.1064999999999996</v>
          </cell>
          <cell r="F202">
            <v>0.40688000000000002</v>
          </cell>
          <cell r="G202">
            <v>2.0745900000000002</v>
          </cell>
          <cell r="H202">
            <v>0.30485000000000001</v>
          </cell>
          <cell r="I202">
            <v>0</v>
          </cell>
        </row>
        <row r="203">
          <cell r="C203" t="str">
            <v>20490</v>
          </cell>
          <cell r="D203" t="str">
            <v>INTER. BLANQUEADO FLORA</v>
          </cell>
          <cell r="E203">
            <v>135.53075999999999</v>
          </cell>
          <cell r="F203">
            <v>0.92637999999999998</v>
          </cell>
          <cell r="G203">
            <v>18.678660000000001</v>
          </cell>
          <cell r="H203">
            <v>0</v>
          </cell>
          <cell r="I203">
            <v>0</v>
          </cell>
        </row>
        <row r="204">
          <cell r="C204" t="str">
            <v>21504</v>
          </cell>
          <cell r="D204" t="str">
            <v>PORKY 27TA X 500GR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</row>
        <row r="205">
          <cell r="C205" t="str">
            <v>21539</v>
          </cell>
          <cell r="D205" t="str">
            <v>PORKY 54TA X 250GR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</row>
        <row r="206">
          <cell r="C206" t="str">
            <v>22209</v>
          </cell>
          <cell r="D206" t="str">
            <v>MARVA 1TQ X 55KG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</row>
        <row r="207">
          <cell r="C207" t="str">
            <v>22381</v>
          </cell>
          <cell r="D207" t="str">
            <v>DORINA 27TA X 200GR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</row>
        <row r="208">
          <cell r="C208" t="str">
            <v>22411</v>
          </cell>
          <cell r="D208" t="str">
            <v>DORINA 27TA X 500GR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</row>
        <row r="209">
          <cell r="C209" t="str">
            <v>22438</v>
          </cell>
          <cell r="D209" t="str">
            <v>BONELLA 27TA X 200GR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</row>
        <row r="210">
          <cell r="C210" t="str">
            <v>22446</v>
          </cell>
          <cell r="D210" t="str">
            <v>BONELLA 12TA X 1000GR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</row>
        <row r="211">
          <cell r="C211" t="str">
            <v>22454</v>
          </cell>
          <cell r="D211" t="str">
            <v>BONELLA 4BA X 3.5KG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</row>
        <row r="212">
          <cell r="C212" t="str">
            <v>22462</v>
          </cell>
          <cell r="D212" t="str">
            <v>BONELLA 27TA X 500GR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</row>
        <row r="213">
          <cell r="C213" t="str">
            <v>23108</v>
          </cell>
          <cell r="D213" t="str">
            <v>FAVORITA COS 1BD X 20LT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</row>
        <row r="214">
          <cell r="C214" t="str">
            <v>23566</v>
          </cell>
          <cell r="D214" t="str">
            <v>SOYA 1BD X 20LT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</row>
        <row r="215">
          <cell r="C215" t="str">
            <v>23698</v>
          </cell>
          <cell r="D215" t="str">
            <v>PORKY 6BL X 3KG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</row>
        <row r="216">
          <cell r="C216" t="str">
            <v>23744</v>
          </cell>
          <cell r="D216" t="str">
            <v>ESPECIAL MA 1TQx55KG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</row>
        <row r="217">
          <cell r="C217" t="str">
            <v>24120</v>
          </cell>
          <cell r="D217" t="str">
            <v>ESPECIAL I 1TQ X 55KG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</row>
        <row r="218">
          <cell r="C218" t="str">
            <v>24139</v>
          </cell>
          <cell r="D218" t="str">
            <v>ESPECIAL C 1TQ X 55KG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</row>
        <row r="219">
          <cell r="C219" t="str">
            <v>24155</v>
          </cell>
          <cell r="D219" t="str">
            <v>PANTECA 1TQ X 55KG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</row>
        <row r="220">
          <cell r="C220" t="str">
            <v>24171</v>
          </cell>
          <cell r="D220" t="str">
            <v>SOYA GRANEL</v>
          </cell>
          <cell r="E220">
            <v>0.57708999999999999</v>
          </cell>
          <cell r="F220">
            <v>3.31E-3</v>
          </cell>
          <cell r="G220">
            <v>7.2720000000000007E-2</v>
          </cell>
          <cell r="H220">
            <v>0</v>
          </cell>
          <cell r="I220">
            <v>0</v>
          </cell>
        </row>
        <row r="221">
          <cell r="C221" t="str">
            <v>24198</v>
          </cell>
          <cell r="D221" t="str">
            <v>ESPECIAL B 1TQ X 55KG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</row>
        <row r="222">
          <cell r="C222" t="str">
            <v>24199</v>
          </cell>
          <cell r="D222" t="str">
            <v>ESPECIAL H 1TQ X 55KG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</row>
        <row r="223">
          <cell r="C223" t="str">
            <v>24309</v>
          </cell>
          <cell r="D223" t="str">
            <v>PORKY 1BA X 16KG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</row>
        <row r="224">
          <cell r="C224" t="str">
            <v>24325</v>
          </cell>
          <cell r="D224" t="str">
            <v>PORKY 4BA X 3KG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</row>
        <row r="225">
          <cell r="C225" t="str">
            <v>24562</v>
          </cell>
          <cell r="D225" t="str">
            <v>FAVORITA SIE 1BD X 20LT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</row>
        <row r="226">
          <cell r="C226" t="str">
            <v>24732</v>
          </cell>
          <cell r="D226" t="str">
            <v>SOYA 1TQ X 100LT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</row>
        <row r="227">
          <cell r="C227" t="str">
            <v>24902</v>
          </cell>
          <cell r="D227" t="str">
            <v>PANTECA CON SAL 1TQ X 55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</row>
        <row r="228">
          <cell r="C228" t="str">
            <v>25801</v>
          </cell>
          <cell r="D228" t="str">
            <v>PORKY 12TA X 1000GR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</row>
        <row r="229">
          <cell r="C229" t="str">
            <v>25836</v>
          </cell>
          <cell r="D229" t="str">
            <v>SOYA CRUDA GRANEL 1KG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</row>
        <row r="230">
          <cell r="C230" t="str">
            <v>25852</v>
          </cell>
          <cell r="D230" t="str">
            <v>DORINA 12TAx1000G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</row>
        <row r="231">
          <cell r="C231" t="str">
            <v>25926</v>
          </cell>
          <cell r="D231" t="str">
            <v>RAMA 36TA X 250GR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</row>
        <row r="232">
          <cell r="C232" t="str">
            <v>25937</v>
          </cell>
          <cell r="D232" t="str">
            <v>MAIZSOL 10BTX2LT</v>
          </cell>
          <cell r="E232">
            <v>14.43904</v>
          </cell>
          <cell r="F232">
            <v>0.18829000000000001</v>
          </cell>
          <cell r="G232">
            <v>1.23306</v>
          </cell>
          <cell r="H232">
            <v>0</v>
          </cell>
          <cell r="I232">
            <v>0</v>
          </cell>
        </row>
        <row r="233">
          <cell r="C233" t="str">
            <v>25938</v>
          </cell>
          <cell r="D233" t="str">
            <v>MAIZSOL 16BTX1LT</v>
          </cell>
          <cell r="E233">
            <v>11.86814</v>
          </cell>
          <cell r="F233">
            <v>0.11916</v>
          </cell>
          <cell r="G233">
            <v>0.89639000000000002</v>
          </cell>
          <cell r="H233">
            <v>0</v>
          </cell>
          <cell r="I233">
            <v>0</v>
          </cell>
        </row>
        <row r="234">
          <cell r="C234" t="str">
            <v>25939</v>
          </cell>
          <cell r="D234" t="str">
            <v>FAVORITA LIGHT 30BTX1/2L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</row>
        <row r="235">
          <cell r="C235" t="str">
            <v>25940</v>
          </cell>
          <cell r="D235" t="str">
            <v>FAVORITA LIGHT 15BTX1LT</v>
          </cell>
          <cell r="E235">
            <v>8.4248700000000003</v>
          </cell>
          <cell r="F235">
            <v>8.3989999999999995E-2</v>
          </cell>
          <cell r="G235">
            <v>1.1315</v>
          </cell>
          <cell r="H235">
            <v>0</v>
          </cell>
          <cell r="I235">
            <v>0</v>
          </cell>
        </row>
        <row r="236">
          <cell r="C236" t="str">
            <v>25942</v>
          </cell>
          <cell r="D236" t="str">
            <v>FAVORITA LIGHT 8BTX2LT</v>
          </cell>
          <cell r="E236">
            <v>8.8135600000000007</v>
          </cell>
          <cell r="F236">
            <v>0.15482000000000001</v>
          </cell>
          <cell r="G236">
            <v>1.41092</v>
          </cell>
          <cell r="H236">
            <v>0</v>
          </cell>
          <cell r="I236">
            <v>0</v>
          </cell>
        </row>
        <row r="237">
          <cell r="C237" t="str">
            <v>25943</v>
          </cell>
          <cell r="D237" t="str">
            <v>FAVORITA SIE 48BTX1/4LT</v>
          </cell>
          <cell r="E237">
            <v>0</v>
          </cell>
          <cell r="F237">
            <v>0.19731000000000001</v>
          </cell>
          <cell r="G237">
            <v>0.64605999999999997</v>
          </cell>
          <cell r="H237">
            <v>0</v>
          </cell>
          <cell r="I237">
            <v>0</v>
          </cell>
        </row>
        <row r="238">
          <cell r="C238" t="str">
            <v>25944</v>
          </cell>
          <cell r="D238" t="str">
            <v>FAVORITA COS 48BTX1/4LT</v>
          </cell>
          <cell r="E238">
            <v>0</v>
          </cell>
          <cell r="F238">
            <v>0.19731000000000001</v>
          </cell>
          <cell r="G238">
            <v>0.64605999999999997</v>
          </cell>
          <cell r="H238">
            <v>0</v>
          </cell>
          <cell r="I238">
            <v>0</v>
          </cell>
        </row>
        <row r="239">
          <cell r="C239" t="str">
            <v>25945</v>
          </cell>
          <cell r="D239" t="str">
            <v>FAVORITA SIE 30BTX1/2LT</v>
          </cell>
          <cell r="E239">
            <v>0</v>
          </cell>
          <cell r="F239">
            <v>0.12332</v>
          </cell>
          <cell r="G239">
            <v>0.40378999999999998</v>
          </cell>
          <cell r="H239">
            <v>0</v>
          </cell>
          <cell r="I239">
            <v>0</v>
          </cell>
        </row>
        <row r="240">
          <cell r="C240" t="str">
            <v>25946</v>
          </cell>
          <cell r="D240" t="str">
            <v>FAVORITA COS 30BTX1/2LT</v>
          </cell>
          <cell r="E240">
            <v>0</v>
          </cell>
          <cell r="F240">
            <v>0.12332</v>
          </cell>
          <cell r="G240">
            <v>0.40378999999999998</v>
          </cell>
          <cell r="H240">
            <v>0</v>
          </cell>
          <cell r="I240">
            <v>0</v>
          </cell>
        </row>
        <row r="241">
          <cell r="D241" t="str">
            <v>33.6.</v>
          </cell>
          <cell r="E241" t="str">
            <v>16 Costos por it</v>
          </cell>
          <cell r="F241" t="str">
            <v>em</v>
          </cell>
          <cell r="H241" t="str">
            <v>Date:</v>
          </cell>
          <cell r="I241" t="str">
            <v>31/05/02</v>
          </cell>
        </row>
        <row r="242">
          <cell r="D242" t="str">
            <v>Unilever</v>
          </cell>
          <cell r="E242" t="str">
            <v>Andina - Jabone</v>
          </cell>
          <cell r="F242" t="str">
            <v>ria</v>
          </cell>
          <cell r="H242" t="str">
            <v>Time: 1</v>
          </cell>
          <cell r="I242" t="str">
            <v>2:00:18</v>
          </cell>
        </row>
        <row r="244">
          <cell r="C244" t="str">
            <v>Item Number</v>
          </cell>
          <cell r="D244" t="str">
            <v>Description</v>
          </cell>
          <cell r="E244" t="str">
            <v>Material</v>
          </cell>
          <cell r="F244" t="str">
            <v>Labor</v>
          </cell>
          <cell r="G244" t="str">
            <v>Burden</v>
          </cell>
          <cell r="H244" t="str">
            <v>Overhead</v>
          </cell>
          <cell r="I244" t="str">
            <v>Subcontract</v>
          </cell>
        </row>
        <row r="245">
          <cell r="C245" t="str">
            <v>------------------</v>
          </cell>
          <cell r="D245" t="str">
            <v>------------------------</v>
          </cell>
          <cell r="E245" t="str">
            <v>---------------</v>
          </cell>
          <cell r="F245" t="str">
            <v>---------------</v>
          </cell>
          <cell r="G245" t="str">
            <v>---------------</v>
          </cell>
          <cell r="H245" t="str">
            <v>---------------</v>
          </cell>
          <cell r="I245" t="str">
            <v>---------------</v>
          </cell>
        </row>
        <row r="246">
          <cell r="C246" t="str">
            <v>25947</v>
          </cell>
          <cell r="D246" t="str">
            <v>FAVORITA SIE 8BTX2LT</v>
          </cell>
          <cell r="E246">
            <v>0</v>
          </cell>
          <cell r="F246">
            <v>0.10663</v>
          </cell>
          <cell r="G246">
            <v>0.33733000000000002</v>
          </cell>
          <cell r="H246">
            <v>0</v>
          </cell>
          <cell r="I246">
            <v>0</v>
          </cell>
        </row>
        <row r="247">
          <cell r="C247" t="str">
            <v>25948</v>
          </cell>
          <cell r="D247" t="str">
            <v>FAVORITA COS 8BTX2LT</v>
          </cell>
          <cell r="E247">
            <v>0</v>
          </cell>
          <cell r="F247">
            <v>0.10663</v>
          </cell>
          <cell r="G247">
            <v>0.33733000000000002</v>
          </cell>
          <cell r="H247">
            <v>0</v>
          </cell>
          <cell r="I247">
            <v>0</v>
          </cell>
        </row>
        <row r="248">
          <cell r="C248" t="str">
            <v>25949</v>
          </cell>
          <cell r="D248" t="str">
            <v>FAVORITA SIE 15BTX1LT</v>
          </cell>
          <cell r="E248">
            <v>0</v>
          </cell>
          <cell r="F248">
            <v>3.8809999999999997E-2</v>
          </cell>
          <cell r="G248">
            <v>0.12409000000000001</v>
          </cell>
          <cell r="H248">
            <v>0</v>
          </cell>
          <cell r="I248">
            <v>0</v>
          </cell>
        </row>
        <row r="249">
          <cell r="C249" t="str">
            <v>25950</v>
          </cell>
          <cell r="D249" t="str">
            <v>FAVORITA COS 15BTX1LT</v>
          </cell>
          <cell r="E249">
            <v>0</v>
          </cell>
          <cell r="F249">
            <v>3.8809999999999997E-2</v>
          </cell>
          <cell r="G249">
            <v>0.12409000000000001</v>
          </cell>
          <cell r="H249">
            <v>0</v>
          </cell>
          <cell r="I249">
            <v>0</v>
          </cell>
        </row>
        <row r="250">
          <cell r="C250" t="str">
            <v>25951</v>
          </cell>
          <cell r="D250" t="str">
            <v>FLORA 16BTX1LT</v>
          </cell>
          <cell r="E250">
            <v>0</v>
          </cell>
          <cell r="F250">
            <v>8.5819999999999994E-2</v>
          </cell>
          <cell r="G250">
            <v>0.28100999999999998</v>
          </cell>
          <cell r="H250">
            <v>0</v>
          </cell>
          <cell r="I250">
            <v>0</v>
          </cell>
        </row>
        <row r="251">
          <cell r="C251" t="str">
            <v>25952</v>
          </cell>
          <cell r="D251" t="str">
            <v>FLORA 10 BTX2LT</v>
          </cell>
          <cell r="E251">
            <v>0</v>
          </cell>
          <cell r="F251">
            <v>0.14660999999999999</v>
          </cell>
          <cell r="G251">
            <v>0.46383000000000002</v>
          </cell>
          <cell r="H251">
            <v>0</v>
          </cell>
          <cell r="I251">
            <v>0</v>
          </cell>
        </row>
        <row r="252">
          <cell r="C252" t="str">
            <v>25953</v>
          </cell>
          <cell r="D252" t="str">
            <v>MARVA CREMAS 1BL X 15 KG</v>
          </cell>
          <cell r="E252">
            <v>7.8230000000000004</v>
          </cell>
          <cell r="F252">
            <v>0.18189</v>
          </cell>
          <cell r="G252">
            <v>1.18218</v>
          </cell>
          <cell r="H252">
            <v>0</v>
          </cell>
          <cell r="I252">
            <v>0</v>
          </cell>
        </row>
        <row r="253">
          <cell r="C253" t="str">
            <v>25968</v>
          </cell>
          <cell r="D253" t="str">
            <v>PORKY 1BA X 15 KG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</row>
        <row r="254">
          <cell r="C254" t="str">
            <v>26026</v>
          </cell>
          <cell r="D254" t="str">
            <v>ESPECIAL C 1BA X 15KG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</row>
        <row r="255">
          <cell r="C255" t="str">
            <v>26028</v>
          </cell>
          <cell r="D255" t="str">
            <v>ESPECIAL B-U 1BLx15KG</v>
          </cell>
          <cell r="E255">
            <v>6.8593099999999998</v>
          </cell>
          <cell r="F255">
            <v>4.786E-2</v>
          </cell>
          <cell r="G255">
            <v>1.1976599999999999</v>
          </cell>
          <cell r="H255">
            <v>0.36537999999999998</v>
          </cell>
          <cell r="I255">
            <v>0</v>
          </cell>
        </row>
        <row r="258">
          <cell r="D258" t="str">
            <v>En</v>
          </cell>
          <cell r="E258" t="str">
            <v>d of Report</v>
          </cell>
        </row>
        <row r="259">
          <cell r="D259" t="str">
            <v>33.6.</v>
          </cell>
          <cell r="E259" t="str">
            <v>16 Costos por it</v>
          </cell>
          <cell r="F259" t="str">
            <v>em</v>
          </cell>
          <cell r="H259" t="str">
            <v>Date:</v>
          </cell>
          <cell r="I259" t="str">
            <v>31/05/02</v>
          </cell>
        </row>
        <row r="260">
          <cell r="D260" t="str">
            <v>Unilever</v>
          </cell>
          <cell r="E260" t="str">
            <v>Andina - Jabone</v>
          </cell>
          <cell r="F260" t="str">
            <v>ria</v>
          </cell>
          <cell r="H260" t="str">
            <v>Time: 1</v>
          </cell>
          <cell r="I260" t="str">
            <v>2:00:18</v>
          </cell>
        </row>
        <row r="265">
          <cell r="D265" t="str">
            <v>Report submitte</v>
          </cell>
          <cell r="E265" t="str">
            <v>d by: torrej03</v>
          </cell>
        </row>
        <row r="267">
          <cell r="C267" t="str">
            <v>andard Default GL C</v>
          </cell>
          <cell r="D267" t="str">
            <v>ost Set</v>
          </cell>
        </row>
        <row r="268">
          <cell r="C268" t="str">
            <v>8      Envasado</v>
          </cell>
        </row>
        <row r="269">
          <cell r="C269" t="str">
            <v>071              It</v>
          </cell>
          <cell r="D269" t="str">
            <v>em Number: 26028</v>
          </cell>
        </row>
        <row r="270">
          <cell r="E270" t="str">
            <v>Output: favorita</v>
          </cell>
        </row>
        <row r="271">
          <cell r="D271" t="str">
            <v>Ba</v>
          </cell>
          <cell r="E271" t="str">
            <v>tch ID: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Metas"/>
      <sheetName val="BPCS"/>
      <sheetName val="CT"/>
      <sheetName val="CT2"/>
      <sheetName val="PESOS"/>
      <sheetName val="ventas2003 PC"/>
      <sheetName val="costoinv"/>
    </sheetNames>
    <sheetDataSet>
      <sheetData sheetId="0" refreshError="1"/>
      <sheetData sheetId="1"/>
      <sheetData sheetId="2"/>
      <sheetData sheetId="3" refreshError="1">
        <row r="1">
          <cell r="A1" t="str">
            <v>cod</v>
          </cell>
          <cell r="B1" t="str">
            <v>tons</v>
          </cell>
          <cell r="C1" t="str">
            <v>$$$</v>
          </cell>
          <cell r="D1" t="str">
            <v>c/t</v>
          </cell>
        </row>
        <row r="2">
          <cell r="A2" t="str">
            <v>12814</v>
          </cell>
          <cell r="B2">
            <v>4.0389999999999997</v>
          </cell>
          <cell r="C2">
            <v>9938</v>
          </cell>
          <cell r="D2">
            <v>2460.5100272344644</v>
          </cell>
          <cell r="E2">
            <v>2477.92214302723</v>
          </cell>
        </row>
        <row r="3">
          <cell r="A3" t="str">
            <v>12817</v>
          </cell>
          <cell r="B3">
            <v>4.7160000000000002</v>
          </cell>
          <cell r="C3">
            <v>11218</v>
          </cell>
          <cell r="D3">
            <v>2378.7107718405427</v>
          </cell>
          <cell r="E3">
            <v>2281.4243816902649</v>
          </cell>
        </row>
        <row r="4">
          <cell r="A4" t="str">
            <v>12827</v>
          </cell>
          <cell r="B4">
            <v>3.3050000000000002</v>
          </cell>
          <cell r="C4">
            <v>9076</v>
          </cell>
          <cell r="D4">
            <v>2746.1422087745837</v>
          </cell>
          <cell r="E4">
            <v>2664.7588075880758</v>
          </cell>
        </row>
        <row r="5">
          <cell r="A5" t="str">
            <v>12911</v>
          </cell>
          <cell r="B5">
            <v>3.6120000000000001</v>
          </cell>
          <cell r="C5">
            <v>9945</v>
          </cell>
          <cell r="D5">
            <v>2753.3222591362123</v>
          </cell>
          <cell r="E5">
            <v>2589.6356738959275</v>
          </cell>
        </row>
        <row r="6">
          <cell r="A6" t="str">
            <v>13285</v>
          </cell>
          <cell r="E6">
            <v>2664.7588075880758</v>
          </cell>
        </row>
        <row r="7">
          <cell r="A7" t="str">
            <v>13294</v>
          </cell>
          <cell r="E7">
            <v>2664.7588075880758</v>
          </cell>
        </row>
        <row r="8">
          <cell r="A8" t="str">
            <v>13286</v>
          </cell>
          <cell r="E8">
            <v>2664.7588075880758</v>
          </cell>
        </row>
        <row r="9">
          <cell r="A9" t="str">
            <v>13292</v>
          </cell>
          <cell r="E9">
            <v>2664.7588075880758</v>
          </cell>
        </row>
        <row r="10">
          <cell r="A10" t="str">
            <v>13130</v>
          </cell>
          <cell r="E10">
            <v>2664.7588075880758</v>
          </cell>
        </row>
        <row r="11">
          <cell r="A11" t="str">
            <v>13293</v>
          </cell>
          <cell r="E11">
            <v>2664.7588075880758</v>
          </cell>
        </row>
        <row r="12">
          <cell r="A12" t="str">
            <v>13055</v>
          </cell>
          <cell r="B12">
            <v>3.8719999999999999</v>
          </cell>
          <cell r="C12">
            <v>11643</v>
          </cell>
          <cell r="D12">
            <v>3006.9731404958679</v>
          </cell>
          <cell r="E12">
            <v>2770.2569390450608</v>
          </cell>
        </row>
        <row r="13">
          <cell r="A13" t="str">
            <v>13289</v>
          </cell>
          <cell r="E13">
            <v>2770.2569390450608</v>
          </cell>
        </row>
        <row r="14">
          <cell r="A14" t="str">
            <v>13056</v>
          </cell>
          <cell r="B14">
            <v>3.4990000000000001</v>
          </cell>
          <cell r="C14">
            <v>10350</v>
          </cell>
          <cell r="D14">
            <v>2957.9879965704486</v>
          </cell>
          <cell r="E14">
            <v>2761.1033529682477</v>
          </cell>
        </row>
        <row r="15">
          <cell r="A15" t="str">
            <v>13288</v>
          </cell>
          <cell r="E15">
            <v>2761.1033529682477</v>
          </cell>
        </row>
        <row r="16">
          <cell r="A16" t="str">
            <v>13057</v>
          </cell>
          <cell r="B16">
            <v>2.5049999999999999</v>
          </cell>
          <cell r="C16">
            <v>6690</v>
          </cell>
          <cell r="D16">
            <v>2670.6586826347307</v>
          </cell>
          <cell r="E16">
            <v>2628.081554172089</v>
          </cell>
        </row>
        <row r="17">
          <cell r="A17" t="str">
            <v>13058</v>
          </cell>
          <cell r="B17">
            <v>2.3620000000000001</v>
          </cell>
          <cell r="C17">
            <v>6138</v>
          </cell>
          <cell r="D17">
            <v>2598.6452159187129</v>
          </cell>
          <cell r="E17">
            <v>2645.1129883469698</v>
          </cell>
        </row>
        <row r="18">
          <cell r="A18" t="str">
            <v>13290</v>
          </cell>
          <cell r="D18">
            <v>2598.6452159187129</v>
          </cell>
          <cell r="E18">
            <v>2645.1129883469698</v>
          </cell>
        </row>
        <row r="19">
          <cell r="A19" t="str">
            <v>13189</v>
          </cell>
          <cell r="B19">
            <v>5.76</v>
          </cell>
          <cell r="C19">
            <v>16932</v>
          </cell>
          <cell r="D19">
            <v>2939.5833333333335</v>
          </cell>
          <cell r="E19">
            <v>2754.173696685953</v>
          </cell>
        </row>
        <row r="20">
          <cell r="A20" t="str">
            <v>13190</v>
          </cell>
          <cell r="B20">
            <v>5.6660000000000004</v>
          </cell>
          <cell r="C20">
            <v>16690</v>
          </cell>
          <cell r="D20">
            <v>2945.640663607483</v>
          </cell>
          <cell r="E20">
            <v>2747.3675379508959</v>
          </cell>
        </row>
        <row r="21">
          <cell r="A21" t="str">
            <v>12913</v>
          </cell>
          <cell r="B21">
            <v>4.2720000000000002</v>
          </cell>
          <cell r="C21">
            <v>7534</v>
          </cell>
          <cell r="D21">
            <v>1763.5767790262171</v>
          </cell>
          <cell r="E21">
            <v>1894.4979843789367</v>
          </cell>
        </row>
        <row r="22">
          <cell r="A22" t="str">
            <v>12914</v>
          </cell>
          <cell r="B22">
            <v>5.0890000000000004</v>
          </cell>
          <cell r="C22">
            <v>8932</v>
          </cell>
          <cell r="D22">
            <v>1755.1581843191195</v>
          </cell>
          <cell r="E22">
            <v>1922.090042578222</v>
          </cell>
        </row>
        <row r="23">
          <cell r="A23" t="str">
            <v>12907</v>
          </cell>
          <cell r="B23">
            <v>3.621</v>
          </cell>
          <cell r="C23">
            <v>10022</v>
          </cell>
          <cell r="D23">
            <v>2767.7437172051918</v>
          </cell>
          <cell r="E23">
            <v>2640.3671012757486</v>
          </cell>
        </row>
        <row r="24">
          <cell r="A24" t="str">
            <v>12908</v>
          </cell>
          <cell r="B24">
            <v>1.1299999999999999</v>
          </cell>
          <cell r="C24">
            <v>2870</v>
          </cell>
          <cell r="D24">
            <v>2539.8230088495579</v>
          </cell>
          <cell r="E24">
            <v>2623.9985619108606</v>
          </cell>
        </row>
        <row r="25">
          <cell r="A25" t="str">
            <v>12909</v>
          </cell>
          <cell r="B25">
            <v>3.11</v>
          </cell>
          <cell r="C25">
            <v>9021</v>
          </cell>
          <cell r="D25">
            <v>2900.6430868167204</v>
          </cell>
          <cell r="E25">
            <v>2662.4921662147808</v>
          </cell>
        </row>
        <row r="26">
          <cell r="A26" t="str">
            <v>13243</v>
          </cell>
          <cell r="B26">
            <v>5.9690000000000003</v>
          </cell>
          <cell r="C26">
            <v>16614</v>
          </cell>
          <cell r="D26">
            <v>2783.3808008041547</v>
          </cell>
          <cell r="E26">
            <v>2783.458986731001</v>
          </cell>
        </row>
        <row r="27">
          <cell r="A27" t="str">
            <v>13244</v>
          </cell>
          <cell r="B27">
            <v>6.8259999999999996</v>
          </cell>
          <cell r="C27">
            <v>19077</v>
          </cell>
          <cell r="D27">
            <v>2794.7553472018753</v>
          </cell>
          <cell r="E27">
            <v>2794.9743012243011</v>
          </cell>
        </row>
        <row r="28">
          <cell r="A28" t="str">
            <v>13275</v>
          </cell>
          <cell r="B28">
            <v>6.0190000000000001</v>
          </cell>
          <cell r="C28">
            <v>16941</v>
          </cell>
          <cell r="D28">
            <v>2814.5871407210498</v>
          </cell>
          <cell r="E28">
            <v>2806.7560413552569</v>
          </cell>
        </row>
        <row r="29">
          <cell r="A29" t="str">
            <v>13282</v>
          </cell>
          <cell r="B29">
            <v>1.9730000000000001</v>
          </cell>
          <cell r="C29">
            <v>5584</v>
          </cell>
          <cell r="D29">
            <v>2830.207805372529</v>
          </cell>
          <cell r="E29">
            <v>2809.1702147790711</v>
          </cell>
        </row>
        <row r="30">
          <cell r="A30" t="str">
            <v>13283</v>
          </cell>
          <cell r="B30">
            <v>1.944</v>
          </cell>
          <cell r="C30">
            <v>5488</v>
          </cell>
          <cell r="D30">
            <v>2823.0452674897119</v>
          </cell>
          <cell r="E30">
            <v>2800.7049345417931</v>
          </cell>
        </row>
        <row r="31">
          <cell r="A31" t="str">
            <v>12728</v>
          </cell>
          <cell r="B31">
            <v>16.699000000000002</v>
          </cell>
          <cell r="C31">
            <v>56328</v>
          </cell>
          <cell r="D31">
            <v>3373.1361159350854</v>
          </cell>
          <cell r="E31">
            <v>3825.7521949922493</v>
          </cell>
        </row>
        <row r="32">
          <cell r="A32" t="str">
            <v>12792</v>
          </cell>
          <cell r="B32">
            <v>1.014</v>
          </cell>
          <cell r="C32">
            <v>6947</v>
          </cell>
          <cell r="D32">
            <v>6851.084812623274</v>
          </cell>
          <cell r="E32">
            <v>6699.5738914258181</v>
          </cell>
        </row>
        <row r="33">
          <cell r="A33" t="str">
            <v>13287</v>
          </cell>
          <cell r="D33">
            <v>6851.084812623274</v>
          </cell>
          <cell r="E33">
            <v>6699.5738914258181</v>
          </cell>
        </row>
        <row r="34">
          <cell r="A34" t="str">
            <v>13019</v>
          </cell>
          <cell r="B34">
            <v>0.84899999999999998</v>
          </cell>
          <cell r="C34">
            <v>6004</v>
          </cell>
          <cell r="D34">
            <v>7071.849234393404</v>
          </cell>
          <cell r="E34">
            <v>7425.4465497597648</v>
          </cell>
        </row>
        <row r="35">
          <cell r="A35" t="str">
            <v>13088</v>
          </cell>
          <cell r="B35">
            <v>0.36199999999999999</v>
          </cell>
          <cell r="C35">
            <v>2501</v>
          </cell>
          <cell r="D35">
            <v>6908.8397790055251</v>
          </cell>
          <cell r="E35">
            <v>7739.8895274262759</v>
          </cell>
        </row>
        <row r="36">
          <cell r="A36" t="str">
            <v>13150</v>
          </cell>
          <cell r="B36">
            <v>8.7919999999999998</v>
          </cell>
          <cell r="C36">
            <v>45546</v>
          </cell>
          <cell r="D36">
            <v>5180.3912647861689</v>
          </cell>
          <cell r="E36">
            <v>5041.0702278532153</v>
          </cell>
        </row>
        <row r="37">
          <cell r="A37" t="str">
            <v>13205</v>
          </cell>
          <cell r="B37">
            <v>5.9470000000000001</v>
          </cell>
          <cell r="C37">
            <v>29654</v>
          </cell>
          <cell r="D37">
            <v>4986.3796872372623</v>
          </cell>
          <cell r="E37">
            <v>5545.7962853191066</v>
          </cell>
        </row>
        <row r="38">
          <cell r="A38" t="str">
            <v>12893</v>
          </cell>
          <cell r="B38">
            <v>0.53700000000000003</v>
          </cell>
          <cell r="C38">
            <v>3087</v>
          </cell>
          <cell r="D38">
            <v>5748.6033519553066</v>
          </cell>
          <cell r="E38">
            <v>7825.3586785947764</v>
          </cell>
        </row>
        <row r="39">
          <cell r="A39" t="str">
            <v>12896</v>
          </cell>
          <cell r="B39">
            <v>1.0009999999999999</v>
          </cell>
          <cell r="C39">
            <v>6597</v>
          </cell>
          <cell r="D39">
            <v>6590.4095904095911</v>
          </cell>
          <cell r="E39">
            <v>7956.3683398326202</v>
          </cell>
        </row>
        <row r="40">
          <cell r="A40" t="str">
            <v>13089</v>
          </cell>
          <cell r="B40">
            <v>1.24</v>
          </cell>
          <cell r="C40">
            <v>2042</v>
          </cell>
          <cell r="D40">
            <v>1646.7741935483871</v>
          </cell>
          <cell r="E40">
            <v>7976.8636814047932</v>
          </cell>
        </row>
        <row r="41">
          <cell r="A41" t="str">
            <v>13123</v>
          </cell>
          <cell r="B41">
            <v>1.24</v>
          </cell>
          <cell r="C41">
            <v>2042</v>
          </cell>
          <cell r="D41">
            <v>1646.7741935483871</v>
          </cell>
          <cell r="E41">
            <v>7976.8636814047932</v>
          </cell>
        </row>
        <row r="42">
          <cell r="A42" t="str">
            <v>13125</v>
          </cell>
          <cell r="B42">
            <v>4.6689999999999996</v>
          </cell>
          <cell r="C42">
            <v>29891</v>
          </cell>
          <cell r="D42">
            <v>6402.0132790747493</v>
          </cell>
          <cell r="E42">
            <v>7333.2338719928421</v>
          </cell>
        </row>
        <row r="43">
          <cell r="A43" t="str">
            <v>13371</v>
          </cell>
          <cell r="E43">
            <v>7333.2338719928421</v>
          </cell>
        </row>
        <row r="44">
          <cell r="A44" t="str">
            <v>13127</v>
          </cell>
          <cell r="B44">
            <v>3.0369999999999999</v>
          </cell>
          <cell r="C44">
            <v>16814</v>
          </cell>
          <cell r="D44">
            <v>5536.3845900559763</v>
          </cell>
          <cell r="E44">
            <v>7748.0609295397126</v>
          </cell>
        </row>
        <row r="45">
          <cell r="A45" t="str">
            <v>13372</v>
          </cell>
          <cell r="E45">
            <v>7748.0609295397126</v>
          </cell>
        </row>
        <row r="46">
          <cell r="A46" t="str">
            <v>12885</v>
          </cell>
          <cell r="B46">
            <v>0.29599999999999999</v>
          </cell>
          <cell r="C46">
            <v>7807</v>
          </cell>
          <cell r="D46">
            <v>26375</v>
          </cell>
          <cell r="E46">
            <v>27195.969328900046</v>
          </cell>
        </row>
        <row r="47">
          <cell r="A47" t="str">
            <v>12886</v>
          </cell>
          <cell r="B47">
            <v>0.39900000000000002</v>
          </cell>
          <cell r="C47">
            <v>10548</v>
          </cell>
          <cell r="D47">
            <v>26436.090225563908</v>
          </cell>
          <cell r="E47">
            <v>27194.252004683771</v>
          </cell>
        </row>
        <row r="48">
          <cell r="A48" t="str">
            <v>13239</v>
          </cell>
          <cell r="B48">
            <v>0.39900000000000002</v>
          </cell>
          <cell r="C48">
            <v>10548</v>
          </cell>
          <cell r="D48">
            <v>26436.090225563908</v>
          </cell>
          <cell r="E48">
            <v>27194.252004683771</v>
          </cell>
        </row>
        <row r="49">
          <cell r="A49" t="str">
            <v>12887</v>
          </cell>
          <cell r="B49">
            <v>0.32500000000000001</v>
          </cell>
          <cell r="C49">
            <v>8470</v>
          </cell>
          <cell r="D49">
            <v>26061.538461538461</v>
          </cell>
          <cell r="E49">
            <v>27322.839058932888</v>
          </cell>
        </row>
        <row r="50">
          <cell r="A50" t="str">
            <v>13241</v>
          </cell>
          <cell r="B50">
            <v>0.32500000000000001</v>
          </cell>
          <cell r="C50">
            <v>8470</v>
          </cell>
          <cell r="D50">
            <v>26061.538461538461</v>
          </cell>
          <cell r="E50">
            <v>27322.839058932888</v>
          </cell>
        </row>
        <row r="51">
          <cell r="A51" t="str">
            <v>12902</v>
          </cell>
          <cell r="B51">
            <v>1.008</v>
          </cell>
          <cell r="C51">
            <v>15081</v>
          </cell>
          <cell r="D51">
            <v>14961.309523809523</v>
          </cell>
          <cell r="E51">
            <v>19243.039950691673</v>
          </cell>
        </row>
        <row r="52">
          <cell r="A52" t="str">
            <v>12905</v>
          </cell>
          <cell r="B52">
            <v>1.7290000000000001</v>
          </cell>
          <cell r="C52">
            <v>29976</v>
          </cell>
          <cell r="D52">
            <v>17337.189126662812</v>
          </cell>
          <cell r="E52">
            <v>19927.63626461304</v>
          </cell>
        </row>
        <row r="53">
          <cell r="A53" t="str">
            <v>13233</v>
          </cell>
          <cell r="B53">
            <v>1.7290000000000001</v>
          </cell>
          <cell r="C53">
            <v>29976</v>
          </cell>
          <cell r="D53">
            <v>17337.189126662812</v>
          </cell>
          <cell r="E53">
            <v>19927.63626461304</v>
          </cell>
        </row>
        <row r="54">
          <cell r="A54" t="str">
            <v>12906</v>
          </cell>
          <cell r="B54">
            <v>1.484</v>
          </cell>
          <cell r="C54">
            <v>25469</v>
          </cell>
          <cell r="D54">
            <v>17162.398921832882</v>
          </cell>
          <cell r="E54">
            <v>19632.443206704087</v>
          </cell>
        </row>
        <row r="55">
          <cell r="A55" t="str">
            <v>13234</v>
          </cell>
          <cell r="B55">
            <v>1.484</v>
          </cell>
          <cell r="C55">
            <v>25469</v>
          </cell>
          <cell r="D55">
            <v>17162.398921832882</v>
          </cell>
          <cell r="E55">
            <v>19632.443206704087</v>
          </cell>
        </row>
        <row r="56">
          <cell r="B56">
            <v>0</v>
          </cell>
          <cell r="C56">
            <v>0</v>
          </cell>
          <cell r="D56" t="e">
            <v>#DIV/0!</v>
          </cell>
          <cell r="E56">
            <v>0</v>
          </cell>
        </row>
        <row r="57">
          <cell r="A57" t="str">
            <v>13273</v>
          </cell>
          <cell r="B57">
            <v>0.504</v>
          </cell>
          <cell r="C57">
            <v>9580</v>
          </cell>
          <cell r="D57">
            <v>19007.936507936509</v>
          </cell>
          <cell r="E57">
            <v>19007.936507936509</v>
          </cell>
        </row>
        <row r="58">
          <cell r="B58">
            <v>0</v>
          </cell>
          <cell r="C58">
            <v>0</v>
          </cell>
          <cell r="D58" t="e">
            <v>#DIV/0!</v>
          </cell>
          <cell r="E58">
            <v>0</v>
          </cell>
        </row>
        <row r="59">
          <cell r="A59" t="str">
            <v>13023</v>
          </cell>
          <cell r="B59">
            <v>0.39900000000000002</v>
          </cell>
          <cell r="C59">
            <v>10548</v>
          </cell>
          <cell r="D59">
            <v>26436.090225563908</v>
          </cell>
          <cell r="E59">
            <v>26436.090225563908</v>
          </cell>
        </row>
        <row r="60">
          <cell r="B60">
            <v>0</v>
          </cell>
          <cell r="C60">
            <v>0</v>
          </cell>
          <cell r="D60" t="e">
            <v>#DIV/0!</v>
          </cell>
          <cell r="E60">
            <v>0</v>
          </cell>
        </row>
        <row r="61">
          <cell r="A61" t="str">
            <v>13024</v>
          </cell>
          <cell r="B61">
            <v>1.7290000000000001</v>
          </cell>
          <cell r="C61">
            <v>29976</v>
          </cell>
          <cell r="D61">
            <v>17337.189126662812</v>
          </cell>
          <cell r="E61">
            <v>17337.189126662812</v>
          </cell>
        </row>
        <row r="62">
          <cell r="A62" t="str">
            <v>13043</v>
          </cell>
          <cell r="B62">
            <v>7.1999999999999995E-2</v>
          </cell>
          <cell r="C62">
            <v>1697</v>
          </cell>
          <cell r="D62">
            <v>23569.444444444445</v>
          </cell>
          <cell r="E62">
            <v>25656.522021989462</v>
          </cell>
        </row>
        <row r="63">
          <cell r="A63" t="str">
            <v>13044</v>
          </cell>
          <cell r="B63">
            <v>7.1999999999999995E-2</v>
          </cell>
          <cell r="C63">
            <v>1846</v>
          </cell>
          <cell r="D63">
            <v>25638.888888888891</v>
          </cell>
          <cell r="E63">
            <v>25510.161542470032</v>
          </cell>
        </row>
        <row r="64">
          <cell r="A64" t="str">
            <v>13045</v>
          </cell>
          <cell r="B64">
            <v>1.7999999999999999E-2</v>
          </cell>
          <cell r="C64">
            <v>382</v>
          </cell>
          <cell r="D64">
            <v>21222.222222222223</v>
          </cell>
          <cell r="E64">
            <v>25690.489526156605</v>
          </cell>
        </row>
        <row r="65">
          <cell r="A65" t="str">
            <v>13046</v>
          </cell>
          <cell r="B65">
            <v>5.0000000000000001E-3</v>
          </cell>
          <cell r="C65">
            <v>34</v>
          </cell>
          <cell r="D65">
            <v>6800</v>
          </cell>
          <cell r="E65">
            <v>25720.347063310452</v>
          </cell>
        </row>
        <row r="66">
          <cell r="A66" t="str">
            <v>13048</v>
          </cell>
          <cell r="B66">
            <v>4.2000000000000003E-2</v>
          </cell>
          <cell r="C66">
            <v>825</v>
          </cell>
          <cell r="D66">
            <v>19642.857142857141</v>
          </cell>
          <cell r="E66">
            <v>20312.957697940899</v>
          </cell>
        </row>
        <row r="67">
          <cell r="A67" t="str">
            <v>13049</v>
          </cell>
          <cell r="B67">
            <v>0.10199999999999999</v>
          </cell>
          <cell r="C67">
            <v>1994</v>
          </cell>
          <cell r="D67">
            <v>19549.01960784314</v>
          </cell>
          <cell r="E67">
            <v>21062.548137790029</v>
          </cell>
        </row>
        <row r="68">
          <cell r="A68" t="str">
            <v>13050</v>
          </cell>
          <cell r="B68">
            <v>2.1999999999999999E-2</v>
          </cell>
          <cell r="C68">
            <v>357</v>
          </cell>
          <cell r="D68">
            <v>16227.272727272728</v>
          </cell>
          <cell r="E68">
            <v>21067.422011303694</v>
          </cell>
        </row>
        <row r="69">
          <cell r="A69" t="str">
            <v>13146</v>
          </cell>
          <cell r="B69">
            <v>1.321</v>
          </cell>
          <cell r="C69">
            <v>23823</v>
          </cell>
          <cell r="D69">
            <v>18034.065102195309</v>
          </cell>
          <cell r="E69">
            <v>18695.769658663659</v>
          </cell>
        </row>
        <row r="70">
          <cell r="A70" t="str">
            <v>13147</v>
          </cell>
          <cell r="B70">
            <v>0.67700000000000005</v>
          </cell>
          <cell r="C70">
            <v>17882</v>
          </cell>
          <cell r="D70">
            <v>26413.589364844902</v>
          </cell>
          <cell r="E70">
            <v>27178.148847752174</v>
          </cell>
        </row>
        <row r="71">
          <cell r="A71" t="str">
            <v>13148</v>
          </cell>
          <cell r="B71">
            <v>0.98099999999999998</v>
          </cell>
          <cell r="C71">
            <v>20359</v>
          </cell>
          <cell r="D71">
            <v>20753.312945973496</v>
          </cell>
          <cell r="E71">
            <v>21506.028366608523</v>
          </cell>
        </row>
        <row r="72">
          <cell r="A72" t="str">
            <v>13219</v>
          </cell>
          <cell r="B72">
            <v>0.504</v>
          </cell>
          <cell r="C72">
            <v>9580</v>
          </cell>
          <cell r="D72">
            <v>19007.936507936509</v>
          </cell>
          <cell r="E72">
            <v>18570.589176638256</v>
          </cell>
        </row>
        <row r="73">
          <cell r="A73" t="str">
            <v>12868</v>
          </cell>
          <cell r="B73">
            <v>0</v>
          </cell>
          <cell r="C73">
            <v>0</v>
          </cell>
          <cell r="D73" t="e">
            <v>#DIV/0!</v>
          </cell>
          <cell r="E73">
            <v>18570.589176638256</v>
          </cell>
        </row>
        <row r="74">
          <cell r="A74" t="str">
            <v>13220</v>
          </cell>
          <cell r="B74">
            <v>0.85799999999999998</v>
          </cell>
          <cell r="C74">
            <v>15343</v>
          </cell>
          <cell r="D74">
            <v>17882.284382284382</v>
          </cell>
          <cell r="E74">
            <v>18836.179672567105</v>
          </cell>
        </row>
        <row r="75">
          <cell r="A75" t="str">
            <v>13221</v>
          </cell>
          <cell r="B75">
            <v>0.374</v>
          </cell>
          <cell r="C75">
            <v>8125</v>
          </cell>
          <cell r="D75">
            <v>21724.598930481283</v>
          </cell>
          <cell r="E75">
            <v>18380.906213010923</v>
          </cell>
        </row>
        <row r="76">
          <cell r="A76" t="str">
            <v>12863</v>
          </cell>
          <cell r="B76">
            <v>0</v>
          </cell>
          <cell r="C76">
            <v>0</v>
          </cell>
          <cell r="D76" t="e">
            <v>#DIV/0!</v>
          </cell>
          <cell r="E76">
            <v>18380.906213010923</v>
          </cell>
        </row>
        <row r="77">
          <cell r="A77" t="str">
            <v>13235</v>
          </cell>
          <cell r="B77">
            <v>0.36</v>
          </cell>
          <cell r="C77">
            <v>6871</v>
          </cell>
          <cell r="D77">
            <v>19086.111111111113</v>
          </cell>
          <cell r="E77">
            <v>21487.750697199092</v>
          </cell>
        </row>
        <row r="78">
          <cell r="A78" t="str">
            <v>13242</v>
          </cell>
          <cell r="B78">
            <v>0.17100000000000001</v>
          </cell>
          <cell r="C78">
            <v>4184</v>
          </cell>
          <cell r="D78">
            <v>24467.83625730994</v>
          </cell>
          <cell r="E78">
            <v>27766.88433670274</v>
          </cell>
        </row>
        <row r="79">
          <cell r="A79" t="str">
            <v>13131</v>
          </cell>
          <cell r="B79">
            <v>3.3090000000000002</v>
          </cell>
          <cell r="C79">
            <v>65354</v>
          </cell>
          <cell r="D79">
            <v>19750.377757630704</v>
          </cell>
          <cell r="E79">
            <v>19242.46837788403</v>
          </cell>
        </row>
        <row r="80">
          <cell r="A80" t="str">
            <v>13132</v>
          </cell>
          <cell r="B80">
            <v>2.2210000000000001</v>
          </cell>
          <cell r="C80">
            <v>43773</v>
          </cell>
          <cell r="D80">
            <v>19708.689779378659</v>
          </cell>
          <cell r="E80">
            <v>19361.211907944278</v>
          </cell>
        </row>
        <row r="81">
          <cell r="A81" t="str">
            <v>13133</v>
          </cell>
          <cell r="B81">
            <v>2.3140000000000001</v>
          </cell>
          <cell r="C81">
            <v>44445</v>
          </cell>
          <cell r="D81">
            <v>19207.000864304235</v>
          </cell>
          <cell r="E81">
            <v>19151.327343454992</v>
          </cell>
        </row>
        <row r="82">
          <cell r="A82" t="str">
            <v>13134</v>
          </cell>
          <cell r="B82">
            <v>4.4059999999999997</v>
          </cell>
          <cell r="C82">
            <v>87331</v>
          </cell>
          <cell r="D82">
            <v>19820.926009986382</v>
          </cell>
          <cell r="E82">
            <v>19066.815039007332</v>
          </cell>
        </row>
        <row r="83">
          <cell r="A83" t="str">
            <v>13154</v>
          </cell>
          <cell r="B83">
            <v>0.222</v>
          </cell>
          <cell r="C83">
            <v>3917</v>
          </cell>
          <cell r="D83">
            <v>17644.144144144146</v>
          </cell>
          <cell r="E83">
            <v>19476.056149094598</v>
          </cell>
        </row>
        <row r="84">
          <cell r="A84" t="str">
            <v>13155</v>
          </cell>
          <cell r="B84">
            <v>0.33100000000000002</v>
          </cell>
          <cell r="C84">
            <v>5913</v>
          </cell>
          <cell r="D84">
            <v>17864.048338368579</v>
          </cell>
          <cell r="E84">
            <v>18550.831788351206</v>
          </cell>
        </row>
        <row r="85">
          <cell r="A85" t="str">
            <v>13196</v>
          </cell>
          <cell r="B85">
            <v>0.61699999999999999</v>
          </cell>
          <cell r="C85">
            <v>11313</v>
          </cell>
          <cell r="D85">
            <v>18335.494327390599</v>
          </cell>
          <cell r="E85">
            <v>18288.530949468786</v>
          </cell>
        </row>
        <row r="86">
          <cell r="A86" t="str">
            <v>13218</v>
          </cell>
          <cell r="B86">
            <v>0.17599999999999999</v>
          </cell>
          <cell r="C86">
            <v>3783</v>
          </cell>
          <cell r="D86">
            <v>21494.318181818184</v>
          </cell>
          <cell r="E86">
            <v>19120.899796207716</v>
          </cell>
        </row>
        <row r="87">
          <cell r="A87" t="str">
            <v>12835</v>
          </cell>
          <cell r="B87">
            <v>2.246</v>
          </cell>
          <cell r="C87">
            <v>10606</v>
          </cell>
          <cell r="D87">
            <v>4722.1727515583261</v>
          </cell>
          <cell r="E87">
            <v>4623.7173521593613</v>
          </cell>
        </row>
        <row r="88">
          <cell r="A88" t="str">
            <v>12836</v>
          </cell>
          <cell r="B88">
            <v>4.5529999999999999</v>
          </cell>
          <cell r="C88">
            <v>19728</v>
          </cell>
          <cell r="D88">
            <v>4332.967274324621</v>
          </cell>
          <cell r="E88">
            <v>4191.1632469386668</v>
          </cell>
        </row>
        <row r="89">
          <cell r="A89" t="str">
            <v>12838</v>
          </cell>
          <cell r="B89">
            <v>9.2080000000000002</v>
          </cell>
          <cell r="C89">
            <v>57903</v>
          </cell>
          <cell r="D89">
            <v>6288.3362293657692</v>
          </cell>
          <cell r="E89">
            <v>5582.7219987226863</v>
          </cell>
        </row>
        <row r="90">
          <cell r="A90" t="str">
            <v>13281</v>
          </cell>
          <cell r="E90">
            <v>5582.7219987226863</v>
          </cell>
        </row>
        <row r="91">
          <cell r="A91" t="str">
            <v>12839</v>
          </cell>
          <cell r="B91">
            <v>4.5289999999999999</v>
          </cell>
          <cell r="C91">
            <v>28027</v>
          </cell>
          <cell r="D91">
            <v>6188.3417973062487</v>
          </cell>
          <cell r="E91">
            <v>5662.4366953923827</v>
          </cell>
        </row>
        <row r="92">
          <cell r="A92" t="str">
            <v>12840</v>
          </cell>
          <cell r="B92">
            <v>10.044</v>
          </cell>
          <cell r="C92">
            <v>46158</v>
          </cell>
          <cell r="D92">
            <v>4595.5794504181595</v>
          </cell>
          <cell r="E92">
            <v>4542.265707025761</v>
          </cell>
        </row>
        <row r="93">
          <cell r="A93" t="str">
            <v>13276</v>
          </cell>
          <cell r="E93">
            <v>4542.265707025761</v>
          </cell>
        </row>
        <row r="94">
          <cell r="A94" t="str">
            <v>12841</v>
          </cell>
          <cell r="B94">
            <v>30.375</v>
          </cell>
          <cell r="C94">
            <v>132294</v>
          </cell>
          <cell r="D94">
            <v>4355.358024691358</v>
          </cell>
          <cell r="E94">
            <v>4260.7475179980902</v>
          </cell>
        </row>
        <row r="95">
          <cell r="A95" t="str">
            <v>13277</v>
          </cell>
          <cell r="E95">
            <v>4260.7475179980902</v>
          </cell>
        </row>
        <row r="96">
          <cell r="A96" t="str">
            <v>12842</v>
          </cell>
          <cell r="B96">
            <v>0.27400000000000002</v>
          </cell>
          <cell r="C96">
            <v>1290</v>
          </cell>
          <cell r="D96">
            <v>4708.0291970802919</v>
          </cell>
          <cell r="E96">
            <v>4637.0555042278575</v>
          </cell>
        </row>
        <row r="97">
          <cell r="A97" t="str">
            <v>12843</v>
          </cell>
          <cell r="B97">
            <v>2.4329999999999998</v>
          </cell>
          <cell r="C97">
            <v>10341</v>
          </cell>
          <cell r="D97">
            <v>4250.3082614056721</v>
          </cell>
          <cell r="E97">
            <v>4258.8987504720335</v>
          </cell>
        </row>
        <row r="98">
          <cell r="A98" t="str">
            <v>12845</v>
          </cell>
          <cell r="B98">
            <v>7.4729999999999999</v>
          </cell>
          <cell r="C98">
            <v>36359</v>
          </cell>
          <cell r="D98">
            <v>4865.3820420179309</v>
          </cell>
          <cell r="E98">
            <v>4688.2800610218546</v>
          </cell>
        </row>
        <row r="99">
          <cell r="A99" t="str">
            <v>12846</v>
          </cell>
          <cell r="B99">
            <v>20.556000000000001</v>
          </cell>
          <cell r="C99">
            <v>89704</v>
          </cell>
          <cell r="D99">
            <v>4363.8840241292082</v>
          </cell>
          <cell r="E99">
            <v>4288.2583757462044</v>
          </cell>
        </row>
        <row r="100">
          <cell r="A100" t="str">
            <v>12847</v>
          </cell>
          <cell r="B100">
            <v>1.5489999999999999</v>
          </cell>
          <cell r="C100">
            <v>5443</v>
          </cell>
          <cell r="D100">
            <v>3513.8799225306652</v>
          </cell>
          <cell r="E100">
            <v>3896.6900530090425</v>
          </cell>
        </row>
        <row r="101">
          <cell r="A101" t="str">
            <v>12848</v>
          </cell>
          <cell r="B101">
            <v>3.0830000000000002</v>
          </cell>
          <cell r="C101">
            <v>15121</v>
          </cell>
          <cell r="D101">
            <v>4904.6383392799216</v>
          </cell>
          <cell r="E101">
            <v>4911.1492672309205</v>
          </cell>
        </row>
        <row r="102">
          <cell r="A102" t="str">
            <v>13278</v>
          </cell>
          <cell r="E102">
            <v>4911.1492672309205</v>
          </cell>
        </row>
        <row r="103">
          <cell r="A103" t="str">
            <v>12850</v>
          </cell>
          <cell r="B103">
            <v>2.871</v>
          </cell>
          <cell r="C103">
            <v>14318</v>
          </cell>
          <cell r="D103">
            <v>4987.1125043538841</v>
          </cell>
          <cell r="E103">
            <v>4898.2705801468055</v>
          </cell>
        </row>
        <row r="104">
          <cell r="A104" t="str">
            <v>13007</v>
          </cell>
          <cell r="B104">
            <v>2.6880000000000002</v>
          </cell>
          <cell r="C104">
            <v>16463</v>
          </cell>
          <cell r="D104">
            <v>6124.6279761904761</v>
          </cell>
          <cell r="E104">
            <v>5625.6997374962812</v>
          </cell>
        </row>
        <row r="105">
          <cell r="A105" t="str">
            <v>13008</v>
          </cell>
          <cell r="B105">
            <v>1.893</v>
          </cell>
          <cell r="C105">
            <v>6994</v>
          </cell>
          <cell r="D105">
            <v>3694.6645536185947</v>
          </cell>
          <cell r="E105">
            <v>3894.7891763536823</v>
          </cell>
        </row>
        <row r="106">
          <cell r="A106" t="str">
            <v>13009</v>
          </cell>
          <cell r="B106">
            <v>2.552</v>
          </cell>
          <cell r="C106">
            <v>12576</v>
          </cell>
          <cell r="D106">
            <v>4927.8996865203762</v>
          </cell>
          <cell r="E106">
            <v>4877.0340236686397</v>
          </cell>
        </row>
        <row r="107">
          <cell r="A107" t="str">
            <v>13010</v>
          </cell>
          <cell r="B107">
            <v>5.1189999999999998</v>
          </cell>
          <cell r="C107">
            <v>24639</v>
          </cell>
          <cell r="D107">
            <v>4813.244774369994</v>
          </cell>
          <cell r="E107">
            <v>4666.4835106271994</v>
          </cell>
        </row>
        <row r="108">
          <cell r="A108" t="str">
            <v>13011</v>
          </cell>
          <cell r="B108">
            <v>12.941000000000001</v>
          </cell>
          <cell r="C108">
            <v>55735</v>
          </cell>
          <cell r="D108">
            <v>4306.8541843752409</v>
          </cell>
          <cell r="E108">
            <v>4202.1229233997838</v>
          </cell>
        </row>
        <row r="109">
          <cell r="A109" t="str">
            <v>13017</v>
          </cell>
          <cell r="B109">
            <v>7.01</v>
          </cell>
          <cell r="C109">
            <v>32077</v>
          </cell>
          <cell r="D109">
            <v>4575.8915834522113</v>
          </cell>
          <cell r="E109">
            <v>4532.6120040619626</v>
          </cell>
        </row>
        <row r="110">
          <cell r="A110" t="str">
            <v>13065</v>
          </cell>
          <cell r="B110">
            <v>5.8460000000000001</v>
          </cell>
          <cell r="C110">
            <v>28259</v>
          </cell>
          <cell r="D110">
            <v>4833.9035237769413</v>
          </cell>
          <cell r="E110">
            <v>4651.3076650401636</v>
          </cell>
        </row>
        <row r="111">
          <cell r="A111" t="str">
            <v>13279</v>
          </cell>
          <cell r="E111">
            <v>4651.3076650401636</v>
          </cell>
        </row>
        <row r="112">
          <cell r="A112" t="str">
            <v>13066</v>
          </cell>
          <cell r="B112">
            <v>1.4410000000000001</v>
          </cell>
          <cell r="C112">
            <v>6745</v>
          </cell>
          <cell r="D112">
            <v>4680.7772380291462</v>
          </cell>
          <cell r="E112">
            <v>4457.2053964338465</v>
          </cell>
        </row>
        <row r="113">
          <cell r="A113" t="str">
            <v>13280</v>
          </cell>
          <cell r="E113">
            <v>4457.2053964338465</v>
          </cell>
        </row>
        <row r="114">
          <cell r="A114" t="str">
            <v>13266</v>
          </cell>
          <cell r="B114">
            <v>2.988</v>
          </cell>
          <cell r="C114">
            <v>13419</v>
          </cell>
          <cell r="D114">
            <v>4490.9638554216872</v>
          </cell>
          <cell r="E114">
            <v>4490.9638554216872</v>
          </cell>
        </row>
        <row r="115">
          <cell r="A115" t="str">
            <v>13109</v>
          </cell>
          <cell r="B115">
            <v>29.898</v>
          </cell>
          <cell r="C115">
            <v>130616</v>
          </cell>
          <cell r="D115">
            <v>4368.7203157401837</v>
          </cell>
          <cell r="E115">
            <v>4294.550251013512</v>
          </cell>
        </row>
        <row r="116">
          <cell r="A116" t="str">
            <v>13111</v>
          </cell>
          <cell r="B116">
            <v>11.065</v>
          </cell>
          <cell r="C116">
            <v>54138</v>
          </cell>
          <cell r="D116">
            <v>4892.7248079530054</v>
          </cell>
          <cell r="E116">
            <v>4764.8445174863164</v>
          </cell>
        </row>
        <row r="117">
          <cell r="A117" t="str">
            <v>13113</v>
          </cell>
          <cell r="B117">
            <v>4.6970000000000001</v>
          </cell>
          <cell r="C117">
            <v>29156</v>
          </cell>
          <cell r="D117">
            <v>6207.3664040877156</v>
          </cell>
          <cell r="E117">
            <v>5672.8567171850846</v>
          </cell>
        </row>
        <row r="118">
          <cell r="A118" t="str">
            <v>13149</v>
          </cell>
          <cell r="B118">
            <v>2.109</v>
          </cell>
          <cell r="C118">
            <v>10311</v>
          </cell>
          <cell r="D118">
            <v>4889.0469416785209</v>
          </cell>
          <cell r="E118">
            <v>4558.3301608250213</v>
          </cell>
        </row>
        <row r="119">
          <cell r="A119" t="str">
            <v>13157</v>
          </cell>
          <cell r="B119">
            <v>2.0880000000000001</v>
          </cell>
          <cell r="C119">
            <v>10051</v>
          </cell>
          <cell r="D119">
            <v>4813.6973180076629</v>
          </cell>
          <cell r="E119">
            <v>4644.3186925927575</v>
          </cell>
        </row>
        <row r="120">
          <cell r="A120" t="str">
            <v>13386</v>
          </cell>
          <cell r="D120">
            <v>4813.6973180076629</v>
          </cell>
          <cell r="E120">
            <v>4644.3186925927575</v>
          </cell>
        </row>
        <row r="121">
          <cell r="A121" t="str">
            <v>13159</v>
          </cell>
          <cell r="B121">
            <v>0.54200000000000004</v>
          </cell>
          <cell r="C121">
            <v>2751</v>
          </cell>
          <cell r="D121">
            <v>5075.6457564575639</v>
          </cell>
          <cell r="E121">
            <v>4909.2106599406952</v>
          </cell>
        </row>
        <row r="122">
          <cell r="A122" t="str">
            <v>13388</v>
          </cell>
          <cell r="D122">
            <v>5075.6457564575639</v>
          </cell>
          <cell r="E122">
            <v>4909.2106599406952</v>
          </cell>
        </row>
        <row r="123">
          <cell r="A123" t="str">
            <v>13182</v>
          </cell>
          <cell r="D123">
            <v>4104.977321718834</v>
          </cell>
          <cell r="E123">
            <v>4104.977321718834</v>
          </cell>
        </row>
        <row r="124">
          <cell r="A124" t="str">
            <v>13387</v>
          </cell>
          <cell r="D124">
            <v>4104.977321718834</v>
          </cell>
          <cell r="E124">
            <v>4104.977321718834</v>
          </cell>
        </row>
        <row r="125">
          <cell r="A125" t="str">
            <v>13179</v>
          </cell>
          <cell r="B125">
            <v>1.2130000000000001</v>
          </cell>
          <cell r="C125">
            <v>5349</v>
          </cell>
          <cell r="D125">
            <v>4409.7279472382515</v>
          </cell>
          <cell r="E125">
            <v>4644.7014014637425</v>
          </cell>
        </row>
        <row r="126">
          <cell r="A126" t="str">
            <v>13389</v>
          </cell>
          <cell r="D126">
            <v>4409.7279472382515</v>
          </cell>
          <cell r="E126">
            <v>4644.7014014637425</v>
          </cell>
        </row>
        <row r="127">
          <cell r="A127" t="str">
            <v>13180</v>
          </cell>
          <cell r="B127">
            <v>0.16500000000000001</v>
          </cell>
          <cell r="C127">
            <v>672</v>
          </cell>
          <cell r="D127">
            <v>4072.7272727272725</v>
          </cell>
          <cell r="E127">
            <v>4520.6417279171465</v>
          </cell>
        </row>
        <row r="128">
          <cell r="A128" t="str">
            <v>13390</v>
          </cell>
          <cell r="D128">
            <v>4072.7272727272725</v>
          </cell>
          <cell r="E128">
            <v>4520.6417279171465</v>
          </cell>
        </row>
        <row r="129">
          <cell r="A129" t="str">
            <v>13181</v>
          </cell>
          <cell r="B129">
            <v>1.3839999999999999</v>
          </cell>
          <cell r="C129">
            <v>8158</v>
          </cell>
          <cell r="D129">
            <v>5894.508670520232</v>
          </cell>
          <cell r="E129">
            <v>5616.1344816564188</v>
          </cell>
        </row>
        <row r="130">
          <cell r="A130" t="str">
            <v>13182</v>
          </cell>
          <cell r="B130">
            <v>0.64100000000000001</v>
          </cell>
          <cell r="C130">
            <v>2590</v>
          </cell>
          <cell r="D130">
            <v>4040.5616224648984</v>
          </cell>
          <cell r="E130">
            <v>4104.977321718834</v>
          </cell>
        </row>
        <row r="131">
          <cell r="A131" t="str">
            <v>13210</v>
          </cell>
          <cell r="B131">
            <v>24.388999999999999</v>
          </cell>
          <cell r="C131">
            <v>106896</v>
          </cell>
          <cell r="D131">
            <v>4382.9595309360775</v>
          </cell>
          <cell r="E131">
            <v>4309.6994374331161</v>
          </cell>
        </row>
        <row r="132">
          <cell r="A132" t="str">
            <v>13211</v>
          </cell>
          <cell r="B132">
            <v>11.021000000000001</v>
          </cell>
          <cell r="C132">
            <v>53534</v>
          </cell>
          <cell r="D132">
            <v>4857.453951547046</v>
          </cell>
          <cell r="E132">
            <v>4810.8575855333684</v>
          </cell>
        </row>
        <row r="133">
          <cell r="A133" t="str">
            <v>13212</v>
          </cell>
          <cell r="B133">
            <v>5.6420000000000003</v>
          </cell>
          <cell r="C133">
            <v>27370</v>
          </cell>
          <cell r="D133">
            <v>4851.1166253101737</v>
          </cell>
          <cell r="E133">
            <v>5040.7325132861943</v>
          </cell>
        </row>
        <row r="134">
          <cell r="A134" t="str">
            <v>13213</v>
          </cell>
          <cell r="B134">
            <v>4.0490000000000004</v>
          </cell>
          <cell r="C134">
            <v>18446</v>
          </cell>
          <cell r="D134">
            <v>4555.6927636453438</v>
          </cell>
          <cell r="E134">
            <v>4652.5949247583794</v>
          </cell>
        </row>
        <row r="135">
          <cell r="A135" t="str">
            <v>13214</v>
          </cell>
          <cell r="B135">
            <v>9.3330000000000002</v>
          </cell>
          <cell r="C135">
            <v>46081</v>
          </cell>
          <cell r="D135">
            <v>4937.4263366548803</v>
          </cell>
          <cell r="E135">
            <v>4929.3533527129066</v>
          </cell>
        </row>
        <row r="136">
          <cell r="A136" t="str">
            <v>13215</v>
          </cell>
          <cell r="B136">
            <v>5.3979999999999997</v>
          </cell>
          <cell r="C136">
            <v>33589</v>
          </cell>
          <cell r="D136">
            <v>6222.4898110411268</v>
          </cell>
          <cell r="E136">
            <v>5684.2965690144529</v>
          </cell>
        </row>
        <row r="137">
          <cell r="A137" t="str">
            <v>13263</v>
          </cell>
          <cell r="B137">
            <v>1.57</v>
          </cell>
          <cell r="C137">
            <v>8035</v>
          </cell>
          <cell r="D137">
            <v>5117.8343949044583</v>
          </cell>
          <cell r="E137">
            <v>5109.28638568734</v>
          </cell>
        </row>
        <row r="138">
          <cell r="A138" t="str">
            <v>13264</v>
          </cell>
          <cell r="B138">
            <v>1.6319999999999999</v>
          </cell>
          <cell r="C138">
            <v>7526</v>
          </cell>
          <cell r="D138">
            <v>4611.5196078431372</v>
          </cell>
          <cell r="E138">
            <v>4583.4829863254581</v>
          </cell>
        </row>
        <row r="139">
          <cell r="A139" t="str">
            <v>13265</v>
          </cell>
          <cell r="B139">
            <v>0.46800000000000003</v>
          </cell>
          <cell r="C139">
            <v>2475</v>
          </cell>
          <cell r="D139">
            <v>5288.4615384615381</v>
          </cell>
          <cell r="E139">
            <v>5256.2390350877195</v>
          </cell>
        </row>
        <row r="140">
          <cell r="A140" t="str">
            <v>10698</v>
          </cell>
          <cell r="B140">
            <v>0.49099999999999999</v>
          </cell>
          <cell r="C140">
            <v>17804</v>
          </cell>
          <cell r="D140">
            <v>36260.69246435845</v>
          </cell>
          <cell r="E140">
            <v>35682.365279619982</v>
          </cell>
        </row>
        <row r="141">
          <cell r="A141" t="str">
            <v>13299</v>
          </cell>
          <cell r="D141">
            <v>36260.69246435845</v>
          </cell>
          <cell r="E141">
            <v>35682.365279619982</v>
          </cell>
        </row>
        <row r="142">
          <cell r="A142" t="str">
            <v>11354</v>
          </cell>
          <cell r="B142">
            <v>7.9000000000000001E-2</v>
          </cell>
          <cell r="C142">
            <v>1273</v>
          </cell>
          <cell r="D142">
            <v>16113.924050632912</v>
          </cell>
          <cell r="E142">
            <v>15596.088971190242</v>
          </cell>
        </row>
        <row r="143">
          <cell r="A143" t="str">
            <v>11722</v>
          </cell>
          <cell r="B143">
            <v>4.0000000000000001E-3</v>
          </cell>
          <cell r="C143">
            <v>105</v>
          </cell>
          <cell r="D143">
            <v>26250</v>
          </cell>
          <cell r="E143">
            <v>25085.388085044324</v>
          </cell>
        </row>
        <row r="144">
          <cell r="A144" t="str">
            <v>11967</v>
          </cell>
          <cell r="B144">
            <v>0.45700000000000002</v>
          </cell>
          <cell r="C144">
            <v>8678</v>
          </cell>
          <cell r="D144">
            <v>18989.059080962801</v>
          </cell>
          <cell r="E144">
            <v>18412.408585417172</v>
          </cell>
        </row>
        <row r="145">
          <cell r="A145" t="str">
            <v>13260</v>
          </cell>
          <cell r="D145">
            <v>18989.059080962801</v>
          </cell>
          <cell r="E145">
            <v>18412.408585417172</v>
          </cell>
        </row>
        <row r="146">
          <cell r="A146" t="str">
            <v>12048</v>
          </cell>
          <cell r="B146">
            <v>0.55100000000000005</v>
          </cell>
          <cell r="C146">
            <v>11533</v>
          </cell>
          <cell r="D146">
            <v>20931.03448275862</v>
          </cell>
          <cell r="E146">
            <v>22639.23198733175</v>
          </cell>
        </row>
        <row r="147">
          <cell r="A147" t="str">
            <v>12050</v>
          </cell>
          <cell r="B147">
            <v>0.17699999999999999</v>
          </cell>
          <cell r="C147">
            <v>4829</v>
          </cell>
          <cell r="D147">
            <v>27282.485875706217</v>
          </cell>
          <cell r="E147">
            <v>25965.248818459826</v>
          </cell>
        </row>
        <row r="148">
          <cell r="A148" t="str">
            <v>12051</v>
          </cell>
          <cell r="B148">
            <v>0.156</v>
          </cell>
          <cell r="C148">
            <v>4809</v>
          </cell>
          <cell r="D148">
            <v>30826.923076923078</v>
          </cell>
          <cell r="E148">
            <v>29780.784320328679</v>
          </cell>
        </row>
        <row r="149">
          <cell r="A149" t="str">
            <v>12740</v>
          </cell>
          <cell r="E149">
            <v>29780.784320328679</v>
          </cell>
        </row>
        <row r="150">
          <cell r="A150" t="str">
            <v>12338</v>
          </cell>
          <cell r="B150">
            <v>0.16</v>
          </cell>
          <cell r="C150">
            <v>4107</v>
          </cell>
          <cell r="D150">
            <v>25668.75</v>
          </cell>
          <cell r="E150">
            <v>28662.14091913513</v>
          </cell>
        </row>
        <row r="151">
          <cell r="A151" t="str">
            <v>13306</v>
          </cell>
          <cell r="D151">
            <v>25668.75</v>
          </cell>
          <cell r="E151">
            <v>28662.14091913513</v>
          </cell>
        </row>
        <row r="152">
          <cell r="A152" t="str">
            <v>12539</v>
          </cell>
          <cell r="B152">
            <v>7.4999999999999997E-2</v>
          </cell>
          <cell r="C152">
            <v>5651</v>
          </cell>
          <cell r="D152">
            <v>75346.666666666672</v>
          </cell>
          <cell r="E152">
            <v>74795.824947274377</v>
          </cell>
        </row>
        <row r="153">
          <cell r="A153" t="str">
            <v>13367</v>
          </cell>
          <cell r="D153" t="e">
            <v>#DIV/0!</v>
          </cell>
        </row>
        <row r="154">
          <cell r="A154" t="str">
            <v>12797</v>
          </cell>
          <cell r="B154">
            <v>0.34499999999999997</v>
          </cell>
          <cell r="C154">
            <v>13182</v>
          </cell>
          <cell r="D154">
            <v>38208.695652173919</v>
          </cell>
          <cell r="E154">
            <v>37227.700609039421</v>
          </cell>
        </row>
        <row r="155">
          <cell r="A155" t="str">
            <v>13305</v>
          </cell>
          <cell r="D155">
            <v>38208.695652173919</v>
          </cell>
          <cell r="E155">
            <v>37227.700609039421</v>
          </cell>
        </row>
        <row r="156">
          <cell r="A156" t="str">
            <v>12798</v>
          </cell>
          <cell r="B156">
            <v>0.35499999999999998</v>
          </cell>
          <cell r="C156">
            <v>13602</v>
          </cell>
          <cell r="D156">
            <v>38315.492957746479</v>
          </cell>
          <cell r="E156">
            <v>36802.719546742213</v>
          </cell>
        </row>
        <row r="157">
          <cell r="A157" t="str">
            <v>13304</v>
          </cell>
          <cell r="D157">
            <v>38315.492957746479</v>
          </cell>
          <cell r="E157">
            <v>36802.719546742213</v>
          </cell>
        </row>
        <row r="158">
          <cell r="A158" t="str">
            <v>12854</v>
          </cell>
          <cell r="B158">
            <v>0.56299999999999994</v>
          </cell>
          <cell r="C158">
            <v>9771</v>
          </cell>
          <cell r="D158">
            <v>17355.239786856131</v>
          </cell>
          <cell r="E158">
            <v>19149.470166952906</v>
          </cell>
        </row>
        <row r="159">
          <cell r="A159" t="str">
            <v>12855</v>
          </cell>
          <cell r="B159">
            <v>0.27300000000000002</v>
          </cell>
          <cell r="C159">
            <v>6226</v>
          </cell>
          <cell r="D159">
            <v>22805.860805860804</v>
          </cell>
          <cell r="E159">
            <v>24937.086308650429</v>
          </cell>
        </row>
        <row r="160">
          <cell r="A160" t="str">
            <v>12856</v>
          </cell>
          <cell r="B160">
            <v>0.16200000000000001</v>
          </cell>
          <cell r="C160">
            <v>4415</v>
          </cell>
          <cell r="D160">
            <v>27253.086419753086</v>
          </cell>
          <cell r="E160">
            <v>25098.057395143489</v>
          </cell>
        </row>
        <row r="161">
          <cell r="A161" t="str">
            <v>12926</v>
          </cell>
          <cell r="B161">
            <v>0.86699999999999999</v>
          </cell>
          <cell r="C161">
            <v>19745</v>
          </cell>
          <cell r="D161">
            <v>22773.933102652827</v>
          </cell>
          <cell r="E161">
            <v>23758.821310007792</v>
          </cell>
        </row>
        <row r="162">
          <cell r="A162" t="str">
            <v>13255</v>
          </cell>
          <cell r="D162">
            <v>22773.933102652827</v>
          </cell>
          <cell r="E162">
            <v>23758.821310007792</v>
          </cell>
        </row>
        <row r="163">
          <cell r="A163" t="str">
            <v>12927</v>
          </cell>
          <cell r="B163">
            <v>0.32700000000000001</v>
          </cell>
          <cell r="C163">
            <v>7986</v>
          </cell>
          <cell r="D163">
            <v>24422.018348623853</v>
          </cell>
          <cell r="E163">
            <v>27588.438923817041</v>
          </cell>
        </row>
        <row r="164">
          <cell r="A164" t="str">
            <v>13256</v>
          </cell>
          <cell r="D164">
            <v>24422.018348623853</v>
          </cell>
          <cell r="E164">
            <v>27588.438923817041</v>
          </cell>
        </row>
        <row r="165">
          <cell r="A165" t="str">
            <v>12928</v>
          </cell>
          <cell r="B165">
            <v>0.32500000000000001</v>
          </cell>
          <cell r="C165">
            <v>10574</v>
          </cell>
          <cell r="D165">
            <v>32535.384615384613</v>
          </cell>
          <cell r="E165">
            <v>31386.687045430586</v>
          </cell>
        </row>
        <row r="166">
          <cell r="A166" t="str">
            <v>13257</v>
          </cell>
          <cell r="D166">
            <v>32535.384615384613</v>
          </cell>
          <cell r="E166">
            <v>31386.687045430586</v>
          </cell>
        </row>
        <row r="167">
          <cell r="A167" t="str">
            <v>13259</v>
          </cell>
          <cell r="D167">
            <v>32535.384615384613</v>
          </cell>
          <cell r="E167">
            <v>31386.687045430586</v>
          </cell>
        </row>
        <row r="168">
          <cell r="A168" t="str">
            <v>12929</v>
          </cell>
          <cell r="B168">
            <v>0.224</v>
          </cell>
          <cell r="C168">
            <v>6072</v>
          </cell>
          <cell r="D168">
            <v>27107.142857142855</v>
          </cell>
          <cell r="E168">
            <v>25770.706594693402</v>
          </cell>
        </row>
        <row r="169">
          <cell r="A169" t="str">
            <v>13258</v>
          </cell>
          <cell r="D169">
            <v>27107.142857142855</v>
          </cell>
          <cell r="E169">
            <v>25770.706594693402</v>
          </cell>
        </row>
        <row r="170">
          <cell r="A170" t="str">
            <v>13018</v>
          </cell>
          <cell r="B170">
            <v>0.03</v>
          </cell>
          <cell r="C170">
            <v>3657</v>
          </cell>
          <cell r="D170">
            <v>121900</v>
          </cell>
          <cell r="E170">
            <v>121668.59751239582</v>
          </cell>
        </row>
        <row r="171">
          <cell r="A171" t="str">
            <v>13115</v>
          </cell>
          <cell r="B171">
            <v>1.6319999999999999</v>
          </cell>
          <cell r="C171">
            <v>7285</v>
          </cell>
          <cell r="D171">
            <v>4463.8480392156862</v>
          </cell>
          <cell r="E171">
            <v>4616.2159722222223</v>
          </cell>
        </row>
        <row r="172">
          <cell r="A172" t="str">
            <v>13116</v>
          </cell>
          <cell r="B172">
            <v>1.409</v>
          </cell>
          <cell r="C172">
            <v>8138</v>
          </cell>
          <cell r="D172">
            <v>5775.7274662881473</v>
          </cell>
          <cell r="E172">
            <v>5945.61526529398</v>
          </cell>
        </row>
        <row r="173">
          <cell r="A173" t="str">
            <v>13117</v>
          </cell>
          <cell r="B173">
            <v>1.4870000000000001</v>
          </cell>
          <cell r="C173">
            <v>6419</v>
          </cell>
          <cell r="D173">
            <v>4316.7451244115664</v>
          </cell>
          <cell r="E173">
            <v>4570.1272081075376</v>
          </cell>
        </row>
        <row r="174">
          <cell r="A174" t="str">
            <v>13118</v>
          </cell>
          <cell r="B174">
            <v>1.1339999999999999</v>
          </cell>
          <cell r="C174">
            <v>6511</v>
          </cell>
          <cell r="D174">
            <v>5741.6225749559089</v>
          </cell>
          <cell r="E174">
            <v>5944.7285621535229</v>
          </cell>
        </row>
        <row r="175">
          <cell r="A175" t="str">
            <v>13119</v>
          </cell>
          <cell r="B175">
            <v>1.2190000000000001</v>
          </cell>
          <cell r="C175">
            <v>5178</v>
          </cell>
          <cell r="D175">
            <v>4247.7440525020502</v>
          </cell>
          <cell r="E175">
            <v>4573.1535967335176</v>
          </cell>
        </row>
        <row r="176">
          <cell r="A176" t="str">
            <v>13120</v>
          </cell>
          <cell r="B176">
            <v>0.72699999999999998</v>
          </cell>
          <cell r="C176">
            <v>4119</v>
          </cell>
          <cell r="D176">
            <v>5665.7496561210455</v>
          </cell>
          <cell r="E176">
            <v>5900.5579293054134</v>
          </cell>
        </row>
        <row r="177">
          <cell r="A177" t="str">
            <v>13121</v>
          </cell>
          <cell r="B177">
            <v>0.17299999999999999</v>
          </cell>
          <cell r="C177">
            <v>1217</v>
          </cell>
          <cell r="D177">
            <v>7034.6820809248557</v>
          </cell>
          <cell r="E177">
            <v>7737.3267816742073</v>
          </cell>
        </row>
        <row r="178">
          <cell r="A178" t="str">
            <v>13122</v>
          </cell>
          <cell r="B178">
            <v>0.68899999999999995</v>
          </cell>
          <cell r="C178">
            <v>3169</v>
          </cell>
          <cell r="D178">
            <v>4599.4194484760528</v>
          </cell>
          <cell r="E178">
            <v>5036.8558688840685</v>
          </cell>
        </row>
        <row r="179">
          <cell r="A179" t="str">
            <v>13141</v>
          </cell>
          <cell r="B179">
            <v>1.1910000000000001</v>
          </cell>
          <cell r="C179">
            <v>5515</v>
          </cell>
          <cell r="D179">
            <v>4630.5625524769102</v>
          </cell>
          <cell r="E179">
            <v>5020.5075253005789</v>
          </cell>
        </row>
        <row r="180">
          <cell r="A180" t="str">
            <v>13142</v>
          </cell>
          <cell r="B180">
            <v>0.42</v>
          </cell>
          <cell r="C180">
            <v>2692</v>
          </cell>
          <cell r="D180">
            <v>6409.5238095238101</v>
          </cell>
          <cell r="E180">
            <v>6876.8913135210078</v>
          </cell>
        </row>
        <row r="181">
          <cell r="A181" t="str">
            <v>13143</v>
          </cell>
          <cell r="B181">
            <v>0.92700000000000005</v>
          </cell>
          <cell r="C181">
            <v>5082</v>
          </cell>
          <cell r="D181">
            <v>5482.2006472491903</v>
          </cell>
          <cell r="E181">
            <v>5514.9638678851879</v>
          </cell>
        </row>
        <row r="182">
          <cell r="A182" t="str">
            <v>13144</v>
          </cell>
          <cell r="B182">
            <v>1.0660000000000001</v>
          </cell>
          <cell r="C182">
            <v>8102</v>
          </cell>
          <cell r="D182">
            <v>7600.3752345215753</v>
          </cell>
          <cell r="E182">
            <v>7114.8229691849065</v>
          </cell>
        </row>
        <row r="183">
          <cell r="A183" t="str">
            <v>13261</v>
          </cell>
          <cell r="B183">
            <v>0.73399999999999999</v>
          </cell>
          <cell r="C183">
            <v>5537</v>
          </cell>
          <cell r="D183">
            <v>7543.5967302452318</v>
          </cell>
          <cell r="E183">
            <v>7635.1301476301487</v>
          </cell>
        </row>
        <row r="184">
          <cell r="A184" t="str">
            <v>13262</v>
          </cell>
          <cell r="B184">
            <v>1.6990000000000001</v>
          </cell>
          <cell r="C184">
            <v>9596</v>
          </cell>
          <cell r="D184">
            <v>5648.0282519128896</v>
          </cell>
          <cell r="E184">
            <v>5721.7840247452696</v>
          </cell>
        </row>
      </sheetData>
      <sheetData sheetId="4"/>
      <sheetData sheetId="5"/>
      <sheetData sheetId="6" refreshError="1"/>
      <sheetData sheetId="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 SPD"/>
      <sheetName val="MIR SPD"/>
      <sheetName val="CAL SPD"/>
      <sheetName val="SPD 2005"/>
      <sheetName val="REC ICE"/>
      <sheetName val="PIL ADES"/>
      <sheetName val="LER ADES"/>
      <sheetName val="PIL DRE"/>
      <sheetName val="GYN DRE"/>
      <sheetName val="BEL DRE"/>
      <sheetName val="CAL MAYO"/>
      <sheetName val="CAL KCHUP"/>
      <sheetName val="LER Maizena"/>
      <sheetName val="CAL Maizena"/>
      <sheetName val="LER D Sav"/>
      <sheetName val="CAL D SAV"/>
      <sheetName val="GYN D SAV"/>
      <sheetName val="FLO D Sav"/>
      <sheetName val="GYN W Sav"/>
      <sheetName val="BEL W SAV"/>
      <sheetName val="GYN RtD"/>
      <sheetName val="GYN LAMEN"/>
      <sheetName val="LA RI"/>
      <sheetName val="GYN OTHERS"/>
      <sheetName val="MIR Dry Mixes"/>
      <sheetName val="Drop 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">
          <cell r="S1" t="str">
            <v>Country</v>
          </cell>
          <cell r="T1" t="str">
            <v>Unit</v>
          </cell>
          <cell r="U1" t="str">
            <v>Code</v>
          </cell>
          <cell r="V1" t="str">
            <v>to Euro = 1</v>
          </cell>
          <cell r="W1" t="str">
            <v>to GBP = 1</v>
          </cell>
          <cell r="X1" t="str">
            <v>to USD = 1</v>
          </cell>
        </row>
        <row r="2">
          <cell r="A2" t="str">
            <v>Argentina</v>
          </cell>
          <cell r="B2" t="str">
            <v>Avellaneda</v>
          </cell>
          <cell r="C2" t="str">
            <v>LABG</v>
          </cell>
          <cell r="J2" t="str">
            <v>Argentina</v>
          </cell>
          <cell r="K2" t="str">
            <v>Peso</v>
          </cell>
          <cell r="S2" t="str">
            <v>Algeria</v>
          </cell>
          <cell r="T2" t="str">
            <v>Algerian Dinar</v>
          </cell>
          <cell r="U2" t="str">
            <v>DZD</v>
          </cell>
          <cell r="V2">
            <v>74.45</v>
          </cell>
          <cell r="W2">
            <v>118.5</v>
          </cell>
          <cell r="X2">
            <v>79.2</v>
          </cell>
        </row>
        <row r="3">
          <cell r="A3" t="str">
            <v>Argentina</v>
          </cell>
          <cell r="B3" t="str">
            <v>Gualeguaychu</v>
          </cell>
          <cell r="C3" t="str">
            <v>LABG</v>
          </cell>
          <cell r="J3" t="str">
            <v>Australia</v>
          </cell>
          <cell r="K3" t="str">
            <v>A $</v>
          </cell>
          <cell r="S3" t="str">
            <v>Argentina</v>
          </cell>
          <cell r="T3" t="str">
            <v>Peso</v>
          </cell>
          <cell r="U3" t="str">
            <v>ARS</v>
          </cell>
          <cell r="V3">
            <v>2.7810000000000001</v>
          </cell>
          <cell r="W3">
            <v>4.4279999999999999</v>
          </cell>
          <cell r="X3">
            <v>2.9580000000000002</v>
          </cell>
        </row>
        <row r="4">
          <cell r="A4" t="str">
            <v>Argentina</v>
          </cell>
          <cell r="B4" t="str">
            <v>Rosario</v>
          </cell>
          <cell r="C4" t="str">
            <v>LABG</v>
          </cell>
          <cell r="J4" t="str">
            <v>Austria</v>
          </cell>
          <cell r="K4" t="str">
            <v>Schilling</v>
          </cell>
          <cell r="S4" t="str">
            <v>Australia</v>
          </cell>
          <cell r="T4" t="str">
            <v>A $</v>
          </cell>
          <cell r="U4" t="str">
            <v>AUD</v>
          </cell>
          <cell r="V4">
            <v>1.732</v>
          </cell>
          <cell r="W4">
            <v>2.758</v>
          </cell>
          <cell r="X4">
            <v>1.8420000000000001</v>
          </cell>
        </row>
        <row r="5">
          <cell r="A5" t="str">
            <v>Argentina</v>
          </cell>
          <cell r="B5" t="str">
            <v>Tortuguitas</v>
          </cell>
          <cell r="C5" t="str">
            <v>LABG</v>
          </cell>
          <cell r="J5" t="str">
            <v>Bahrain</v>
          </cell>
          <cell r="K5" t="str">
            <v>Dinar</v>
          </cell>
          <cell r="S5" t="str">
            <v>Austria</v>
          </cell>
          <cell r="T5" t="str">
            <v>Euro</v>
          </cell>
          <cell r="U5" t="str">
            <v>EUR</v>
          </cell>
          <cell r="V5">
            <v>1</v>
          </cell>
          <cell r="W5">
            <v>1.5920000000000001</v>
          </cell>
          <cell r="X5">
            <v>1.0640000000000001</v>
          </cell>
        </row>
        <row r="6">
          <cell r="A6" t="str">
            <v>Australia</v>
          </cell>
          <cell r="B6" t="str">
            <v>North Rocks</v>
          </cell>
          <cell r="C6" t="str">
            <v>EAP</v>
          </cell>
          <cell r="J6" t="str">
            <v>Bangladesh</v>
          </cell>
          <cell r="K6" t="str">
            <v>Taka</v>
          </cell>
          <cell r="S6" t="str">
            <v>Bahrain</v>
          </cell>
          <cell r="T6" t="str">
            <v>Dinar</v>
          </cell>
          <cell r="U6" t="str">
            <v>BHD</v>
          </cell>
          <cell r="V6">
            <v>0.35439999999999999</v>
          </cell>
          <cell r="W6">
            <v>0.56430000000000002</v>
          </cell>
          <cell r="X6">
            <v>0.377</v>
          </cell>
        </row>
        <row r="7">
          <cell r="A7" t="str">
            <v>Bangladesh</v>
          </cell>
          <cell r="B7" t="str">
            <v>Chittagong</v>
          </cell>
          <cell r="C7" t="str">
            <v>CAME</v>
          </cell>
          <cell r="J7" t="str">
            <v>Belgium</v>
          </cell>
          <cell r="K7" t="str">
            <v>B Franc</v>
          </cell>
          <cell r="S7" t="str">
            <v>Bangladesh</v>
          </cell>
          <cell r="T7" t="str">
            <v>Taka</v>
          </cell>
          <cell r="U7" t="str">
            <v>BDT</v>
          </cell>
          <cell r="V7">
            <v>54.05</v>
          </cell>
          <cell r="W7">
            <v>86.05</v>
          </cell>
          <cell r="X7">
            <v>57.49</v>
          </cell>
        </row>
        <row r="8">
          <cell r="A8" t="str">
            <v>Bolivia</v>
          </cell>
          <cell r="B8" t="str">
            <v>Cochabamba</v>
          </cell>
          <cell r="C8" t="str">
            <v>LABG</v>
          </cell>
          <cell r="J8" t="str">
            <v>Bermuda</v>
          </cell>
          <cell r="K8" t="str">
            <v>Ber $</v>
          </cell>
          <cell r="S8" t="str">
            <v>Belgium</v>
          </cell>
          <cell r="T8" t="str">
            <v>Euro</v>
          </cell>
          <cell r="U8" t="str">
            <v>EUR</v>
          </cell>
          <cell r="V8">
            <v>1</v>
          </cell>
          <cell r="W8">
            <v>1.5920000000000001</v>
          </cell>
          <cell r="X8">
            <v>1.0640000000000001</v>
          </cell>
        </row>
        <row r="9">
          <cell r="A9" t="str">
            <v>Brazil</v>
          </cell>
          <cell r="B9" t="str">
            <v>Anastacio</v>
          </cell>
          <cell r="C9" t="str">
            <v>LABG</v>
          </cell>
          <cell r="J9" t="str">
            <v>Bolivia</v>
          </cell>
          <cell r="K9" t="str">
            <v>Boliviano</v>
          </cell>
          <cell r="S9" t="str">
            <v>Bermuda</v>
          </cell>
          <cell r="T9" t="str">
            <v>Ber $</v>
          </cell>
          <cell r="U9" t="str">
            <v>BMD</v>
          </cell>
          <cell r="V9">
            <v>0.94010000000000005</v>
          </cell>
          <cell r="W9">
            <v>1.4970000000000001</v>
          </cell>
          <cell r="X9">
            <v>1</v>
          </cell>
        </row>
        <row r="10">
          <cell r="A10" t="str">
            <v>Brazil</v>
          </cell>
          <cell r="B10" t="str">
            <v>Igarassu (Recife Powders)</v>
          </cell>
          <cell r="C10" t="str">
            <v>LABG</v>
          </cell>
          <cell r="J10" t="str">
            <v>Brazil</v>
          </cell>
          <cell r="K10" t="str">
            <v>Real</v>
          </cell>
          <cell r="S10" t="str">
            <v>Bolivia</v>
          </cell>
          <cell r="T10" t="str">
            <v>Boliviano</v>
          </cell>
          <cell r="U10" t="str">
            <v>BOB</v>
          </cell>
          <cell r="V10">
            <v>6.7240000000000002</v>
          </cell>
          <cell r="W10">
            <v>10.71</v>
          </cell>
          <cell r="X10">
            <v>7.1529999999999996</v>
          </cell>
        </row>
        <row r="11">
          <cell r="A11" t="str">
            <v>Brazil</v>
          </cell>
          <cell r="B11" t="str">
            <v>Indaiatuba</v>
          </cell>
          <cell r="C11" t="str">
            <v>LABG</v>
          </cell>
          <cell r="J11" t="str">
            <v>Bulgaria</v>
          </cell>
          <cell r="K11" t="str">
            <v>Lev</v>
          </cell>
          <cell r="S11" t="str">
            <v>Botswana</v>
          </cell>
          <cell r="T11" t="str">
            <v>Pula</v>
          </cell>
          <cell r="U11" t="str">
            <v>BWP</v>
          </cell>
          <cell r="V11">
            <v>5.97</v>
          </cell>
          <cell r="W11">
            <v>9.5060000000000002</v>
          </cell>
          <cell r="X11">
            <v>6.351</v>
          </cell>
        </row>
        <row r="12">
          <cell r="A12" t="str">
            <v>Brazil</v>
          </cell>
          <cell r="B12" t="str">
            <v>Recife</v>
          </cell>
          <cell r="C12" t="str">
            <v>LABG</v>
          </cell>
          <cell r="J12" t="str">
            <v>Canada</v>
          </cell>
          <cell r="K12" t="str">
            <v>Can $</v>
          </cell>
          <cell r="S12" t="str">
            <v>Brazil</v>
          </cell>
          <cell r="T12" t="str">
            <v>Real</v>
          </cell>
          <cell r="U12" t="str">
            <v>BRL</v>
          </cell>
          <cell r="V12">
            <v>2.6150000000000002</v>
          </cell>
          <cell r="W12">
            <v>4.1639999999999997</v>
          </cell>
          <cell r="X12">
            <v>2.782</v>
          </cell>
        </row>
        <row r="13">
          <cell r="A13" t="str">
            <v>Brazil</v>
          </cell>
          <cell r="B13" t="str">
            <v>Valinhos</v>
          </cell>
          <cell r="C13" t="str">
            <v>LABG</v>
          </cell>
          <cell r="J13" t="str">
            <v>Chile</v>
          </cell>
          <cell r="K13" t="str">
            <v>Peso</v>
          </cell>
          <cell r="S13" t="str">
            <v>Bulgaria</v>
          </cell>
          <cell r="T13" t="str">
            <v>Lev</v>
          </cell>
          <cell r="U13" t="str">
            <v>BGL</v>
          </cell>
          <cell r="V13">
            <v>1.95</v>
          </cell>
          <cell r="W13">
            <v>3.1059999999999999</v>
          </cell>
          <cell r="X13">
            <v>2.0750000000000002</v>
          </cell>
        </row>
        <row r="14">
          <cell r="A14" t="str">
            <v>Brazil</v>
          </cell>
          <cell r="B14" t="str">
            <v>Vespasiano</v>
          </cell>
          <cell r="C14" t="str">
            <v>LABG</v>
          </cell>
          <cell r="J14" t="str">
            <v>China</v>
          </cell>
          <cell r="K14" t="str">
            <v>Yuan</v>
          </cell>
          <cell r="S14" t="str">
            <v>Canada</v>
          </cell>
          <cell r="T14" t="str">
            <v>Can $</v>
          </cell>
          <cell r="U14" t="str">
            <v>CAD</v>
          </cell>
          <cell r="V14">
            <v>1.4670000000000001</v>
          </cell>
          <cell r="W14">
            <v>2.3359999999999999</v>
          </cell>
          <cell r="X14">
            <v>1.5609999999999999</v>
          </cell>
        </row>
        <row r="15">
          <cell r="A15" t="str">
            <v>Brazil</v>
          </cell>
          <cell r="B15" t="str">
            <v>Vinhedo</v>
          </cell>
          <cell r="C15" t="str">
            <v>LABG</v>
          </cell>
          <cell r="J15" t="str">
            <v>Colombia</v>
          </cell>
          <cell r="K15" t="str">
            <v>Peso</v>
          </cell>
          <cell r="S15" t="str">
            <v>Chile</v>
          </cell>
          <cell r="T15" t="str">
            <v>Peso</v>
          </cell>
          <cell r="U15" t="str">
            <v>CLP</v>
          </cell>
          <cell r="V15">
            <v>645.5</v>
          </cell>
          <cell r="W15">
            <v>1028</v>
          </cell>
          <cell r="X15">
            <v>686.6</v>
          </cell>
        </row>
        <row r="16">
          <cell r="A16" t="str">
            <v>Canada</v>
          </cell>
          <cell r="B16" t="str">
            <v>Toronto</v>
          </cell>
          <cell r="C16" t="str">
            <v>HPCNA</v>
          </cell>
          <cell r="J16" t="str">
            <v>Congo (Dem.Rep.)</v>
          </cell>
          <cell r="K16" t="str">
            <v>Congo Franc</v>
          </cell>
          <cell r="S16" t="str">
            <v>China</v>
          </cell>
          <cell r="T16" t="str">
            <v>Yuan</v>
          </cell>
          <cell r="U16" t="str">
            <v>CNY</v>
          </cell>
          <cell r="V16">
            <v>7.78</v>
          </cell>
          <cell r="W16">
            <v>12.39</v>
          </cell>
          <cell r="X16">
            <v>8.2759999999999998</v>
          </cell>
        </row>
        <row r="17">
          <cell r="A17" t="str">
            <v>Chile</v>
          </cell>
          <cell r="B17" t="str">
            <v>Carrascal</v>
          </cell>
          <cell r="C17" t="str">
            <v>LABG</v>
          </cell>
          <cell r="J17" t="str">
            <v>Costa Rica</v>
          </cell>
          <cell r="K17" t="str">
            <v>Colon</v>
          </cell>
          <cell r="S17" t="str">
            <v>Colombia</v>
          </cell>
          <cell r="T17" t="str">
            <v>Peso</v>
          </cell>
          <cell r="U17" t="str">
            <v>COP</v>
          </cell>
          <cell r="V17">
            <v>2319</v>
          </cell>
          <cell r="W17">
            <v>3692</v>
          </cell>
          <cell r="X17">
            <v>2467</v>
          </cell>
        </row>
        <row r="18">
          <cell r="A18" t="str">
            <v>Chile</v>
          </cell>
          <cell r="B18" t="str">
            <v>Quimbol</v>
          </cell>
          <cell r="C18" t="str">
            <v>LABG</v>
          </cell>
          <cell r="J18" t="str">
            <v>Croatia</v>
          </cell>
          <cell r="K18" t="str">
            <v>Kuna</v>
          </cell>
          <cell r="S18" t="str">
            <v>Congo (Dem.Rep.)</v>
          </cell>
          <cell r="T18" t="str">
            <v>Congo Franc</v>
          </cell>
          <cell r="U18" t="str">
            <v>CDF</v>
          </cell>
          <cell r="V18" t="str">
            <v xml:space="preserve">Hyper </v>
          </cell>
          <cell r="W18" t="str">
            <v xml:space="preserve">Hyper </v>
          </cell>
          <cell r="X18" t="str">
            <v xml:space="preserve">Hyper </v>
          </cell>
        </row>
        <row r="19">
          <cell r="A19" t="str">
            <v>China</v>
          </cell>
          <cell r="B19" t="str">
            <v>Hefei</v>
          </cell>
          <cell r="C19" t="str">
            <v>CHINA</v>
          </cell>
          <cell r="J19" t="str">
            <v>Cyprus</v>
          </cell>
          <cell r="K19" t="str">
            <v>Cyprus £</v>
          </cell>
          <cell r="S19" t="str">
            <v>Costa Rica</v>
          </cell>
          <cell r="T19" t="str">
            <v>Colon</v>
          </cell>
          <cell r="U19" t="str">
            <v>CRC</v>
          </cell>
          <cell r="V19">
            <v>336.4</v>
          </cell>
          <cell r="W19">
            <v>535.70000000000005</v>
          </cell>
          <cell r="X19">
            <v>357.9</v>
          </cell>
        </row>
        <row r="20">
          <cell r="A20" t="str">
            <v>China</v>
          </cell>
          <cell r="B20" t="str">
            <v>Jinan</v>
          </cell>
          <cell r="C20" t="str">
            <v>CHINA</v>
          </cell>
          <cell r="J20" t="str">
            <v>Czech Rep</v>
          </cell>
          <cell r="K20" t="str">
            <v>Koruna</v>
          </cell>
          <cell r="S20" t="str">
            <v>Croatia</v>
          </cell>
          <cell r="T20" t="str">
            <v>Kuna</v>
          </cell>
          <cell r="U20" t="str">
            <v>HRK</v>
          </cell>
          <cell r="V20">
            <v>7.4089999999999998</v>
          </cell>
          <cell r="W20">
            <v>11.8</v>
          </cell>
          <cell r="X20">
            <v>7.8810000000000002</v>
          </cell>
        </row>
        <row r="21">
          <cell r="A21" t="str">
            <v>China</v>
          </cell>
          <cell r="B21" t="str">
            <v>Minhang</v>
          </cell>
          <cell r="C21" t="str">
            <v>CHINA</v>
          </cell>
          <cell r="J21" t="str">
            <v>Denmark</v>
          </cell>
          <cell r="K21" t="str">
            <v>D Krone</v>
          </cell>
          <cell r="S21" t="str">
            <v>Cyprus</v>
          </cell>
          <cell r="T21" t="str">
            <v>Cyprus £</v>
          </cell>
          <cell r="U21" t="str">
            <v>CYP</v>
          </cell>
          <cell r="V21">
            <v>0.57530000000000003</v>
          </cell>
          <cell r="W21">
            <v>0.91600000000000004</v>
          </cell>
          <cell r="X21">
            <v>0.61199999999999999</v>
          </cell>
        </row>
        <row r="22">
          <cell r="A22" t="str">
            <v>China</v>
          </cell>
          <cell r="B22" t="str">
            <v>Yang Pu</v>
          </cell>
          <cell r="C22" t="str">
            <v>CHINA</v>
          </cell>
          <cell r="J22" t="str">
            <v>Dominican Rep</v>
          </cell>
          <cell r="K22" t="str">
            <v>Peso</v>
          </cell>
          <cell r="S22" t="str">
            <v>Czech Rep</v>
          </cell>
          <cell r="T22" t="str">
            <v>Koruna</v>
          </cell>
          <cell r="U22" t="str">
            <v>CZK</v>
          </cell>
          <cell r="V22">
            <v>30.77</v>
          </cell>
          <cell r="W22">
            <v>48.99</v>
          </cell>
          <cell r="X22">
            <v>32.729999999999997</v>
          </cell>
        </row>
        <row r="23">
          <cell r="A23" t="str">
            <v>China</v>
          </cell>
          <cell r="B23" t="str">
            <v>Zhongshan</v>
          </cell>
          <cell r="C23" t="str">
            <v>CHINA</v>
          </cell>
          <cell r="J23" t="str">
            <v>Ecuador</v>
          </cell>
          <cell r="K23" t="str">
            <v>Sucre</v>
          </cell>
          <cell r="S23" t="str">
            <v>Denmark</v>
          </cell>
          <cell r="T23" t="str">
            <v>D Krone</v>
          </cell>
          <cell r="U23" t="str">
            <v>DKK</v>
          </cell>
          <cell r="V23">
            <v>7.431</v>
          </cell>
          <cell r="W23">
            <v>11.83</v>
          </cell>
          <cell r="X23">
            <v>7.9050000000000002</v>
          </cell>
        </row>
        <row r="24">
          <cell r="A24" t="str">
            <v>Colombia</v>
          </cell>
          <cell r="B24" t="str">
            <v>Cali</v>
          </cell>
          <cell r="C24" t="str">
            <v>LABG</v>
          </cell>
          <cell r="J24" t="str">
            <v>Egypt</v>
          </cell>
          <cell r="K24" t="str">
            <v>Pound</v>
          </cell>
          <cell r="S24" t="str">
            <v>Dominican Rep</v>
          </cell>
          <cell r="T24" t="str">
            <v>Peso</v>
          </cell>
          <cell r="U24" t="str">
            <v>DOP</v>
          </cell>
          <cell r="V24">
            <v>16.309999999999999</v>
          </cell>
          <cell r="W24">
            <v>25.97</v>
          </cell>
          <cell r="X24">
            <v>17.350000000000001</v>
          </cell>
        </row>
        <row r="25">
          <cell r="A25" t="str">
            <v>French Africa</v>
          </cell>
          <cell r="B25" t="str">
            <v>Saprocsy</v>
          </cell>
          <cell r="C25" t="str">
            <v>ABG</v>
          </cell>
          <cell r="J25" t="str">
            <v>EEC</v>
          </cell>
          <cell r="K25" t="str">
            <v>Euro</v>
          </cell>
          <cell r="S25" t="str">
            <v>Ecuador</v>
          </cell>
          <cell r="T25" t="str">
            <v>Sucre</v>
          </cell>
          <cell r="U25" t="str">
            <v>ECS</v>
          </cell>
          <cell r="V25">
            <v>0.94010000000000005</v>
          </cell>
          <cell r="W25">
            <v>1.4970000000000001</v>
          </cell>
          <cell r="X25">
            <v>1</v>
          </cell>
        </row>
        <row r="26">
          <cell r="A26" t="str">
            <v>French Africa</v>
          </cell>
          <cell r="B26" t="str">
            <v>Vridi</v>
          </cell>
          <cell r="C26" t="str">
            <v>ABG</v>
          </cell>
          <cell r="J26" t="str">
            <v>Estonia</v>
          </cell>
          <cell r="K26" t="str">
            <v>Kroon</v>
          </cell>
          <cell r="S26" t="str">
            <v>Egypt</v>
          </cell>
          <cell r="T26" t="str">
            <v>Pound</v>
          </cell>
          <cell r="U26" t="str">
            <v>EGP</v>
          </cell>
          <cell r="V26">
            <v>4.3520000000000003</v>
          </cell>
          <cell r="W26">
            <v>6.9290000000000003</v>
          </cell>
          <cell r="X26">
            <v>4.6289999999999996</v>
          </cell>
        </row>
        <row r="27">
          <cell r="A27" t="str">
            <v>Cuba</v>
          </cell>
          <cell r="B27" t="str">
            <v>Havana</v>
          </cell>
          <cell r="C27" t="str">
            <v>CAME</v>
          </cell>
          <cell r="J27" t="str">
            <v>Ethiopia</v>
          </cell>
          <cell r="K27" t="str">
            <v>Birr</v>
          </cell>
          <cell r="S27" t="str">
            <v>EEC</v>
          </cell>
          <cell r="T27" t="str">
            <v>Euro</v>
          </cell>
          <cell r="U27" t="str">
            <v>EUR</v>
          </cell>
          <cell r="V27">
            <v>1</v>
          </cell>
          <cell r="W27">
            <v>1.5920000000000001</v>
          </cell>
          <cell r="X27">
            <v>1.0640000000000001</v>
          </cell>
        </row>
        <row r="28">
          <cell r="A28" t="str">
            <v>Cyprus</v>
          </cell>
          <cell r="B28" t="str">
            <v>Lever Pmt</v>
          </cell>
          <cell r="C28" t="str">
            <v>CAME</v>
          </cell>
          <cell r="J28" t="str">
            <v>Fiji</v>
          </cell>
          <cell r="K28" t="str">
            <v>Fiji $</v>
          </cell>
          <cell r="S28" t="str">
            <v>Estonia</v>
          </cell>
          <cell r="T28" t="str">
            <v>Kroon</v>
          </cell>
          <cell r="U28" t="str">
            <v>EEK</v>
          </cell>
          <cell r="V28">
            <v>15.65</v>
          </cell>
          <cell r="W28">
            <v>24.91</v>
          </cell>
          <cell r="X28">
            <v>16.64</v>
          </cell>
        </row>
        <row r="29">
          <cell r="A29" t="str">
            <v>Czech Rep</v>
          </cell>
          <cell r="B29" t="str">
            <v>Nelahozeves</v>
          </cell>
          <cell r="C29" t="str">
            <v>CEE</v>
          </cell>
          <cell r="J29" t="str">
            <v>Finland</v>
          </cell>
          <cell r="K29" t="str">
            <v>Markka</v>
          </cell>
          <cell r="S29" t="str">
            <v>Ethiopia</v>
          </cell>
          <cell r="T29" t="str">
            <v>Birr</v>
          </cell>
          <cell r="U29" t="str">
            <v>ETB</v>
          </cell>
          <cell r="V29">
            <v>7.8849999999999998</v>
          </cell>
          <cell r="W29">
            <v>12.55</v>
          </cell>
          <cell r="X29">
            <v>8.3879999999999999</v>
          </cell>
        </row>
        <row r="30">
          <cell r="A30" t="str">
            <v>Dominican Rep</v>
          </cell>
          <cell r="B30" t="str">
            <v>Santo Domingo</v>
          </cell>
          <cell r="C30" t="str">
            <v>LABG</v>
          </cell>
          <cell r="J30" t="str">
            <v>France</v>
          </cell>
          <cell r="K30" t="str">
            <v>Euro</v>
          </cell>
          <cell r="S30" t="str">
            <v>Fiji</v>
          </cell>
          <cell r="T30" t="str">
            <v>Fiji $</v>
          </cell>
          <cell r="U30" t="str">
            <v>FJD</v>
          </cell>
          <cell r="V30">
            <v>2.0510000000000002</v>
          </cell>
          <cell r="W30">
            <v>3.266</v>
          </cell>
          <cell r="X30">
            <v>2.1819999999999999</v>
          </cell>
        </row>
        <row r="31">
          <cell r="A31" t="str">
            <v>Ecuador</v>
          </cell>
          <cell r="B31" t="str">
            <v>Guayaquil</v>
          </cell>
          <cell r="C31" t="str">
            <v>LABG</v>
          </cell>
          <cell r="J31" t="str">
            <v>French Africa (Cote D'ivoire)</v>
          </cell>
          <cell r="K31" t="str">
            <v>CFA Franc</v>
          </cell>
          <cell r="S31" t="str">
            <v>Finland</v>
          </cell>
          <cell r="T31" t="str">
            <v>Euro</v>
          </cell>
          <cell r="U31" t="str">
            <v>EUR</v>
          </cell>
          <cell r="V31">
            <v>1</v>
          </cell>
          <cell r="W31">
            <v>1.5920000000000001</v>
          </cell>
          <cell r="X31">
            <v>1.0640000000000001</v>
          </cell>
        </row>
        <row r="32">
          <cell r="A32" t="str">
            <v>Egypt</v>
          </cell>
          <cell r="B32" t="str">
            <v>6th October</v>
          </cell>
          <cell r="C32" t="str">
            <v>CAME</v>
          </cell>
          <cell r="J32" t="str">
            <v>Germany</v>
          </cell>
          <cell r="K32" t="str">
            <v>Euro</v>
          </cell>
          <cell r="S32" t="str">
            <v>France</v>
          </cell>
          <cell r="T32" t="str">
            <v>Euro</v>
          </cell>
          <cell r="U32" t="str">
            <v>EUR</v>
          </cell>
          <cell r="V32">
            <v>1</v>
          </cell>
          <cell r="W32">
            <v>1.5920000000000001</v>
          </cell>
          <cell r="X32">
            <v>1.0640000000000001</v>
          </cell>
        </row>
        <row r="33">
          <cell r="A33" t="str">
            <v>France</v>
          </cell>
          <cell r="B33" t="str">
            <v>Compiegne</v>
          </cell>
          <cell r="C33" t="str">
            <v>HPCE</v>
          </cell>
          <cell r="J33" t="str">
            <v>Ghana</v>
          </cell>
          <cell r="K33" t="str">
            <v>Cedi</v>
          </cell>
          <cell r="S33" t="str">
            <v>French Africa</v>
          </cell>
          <cell r="T33" t="str">
            <v>CFA Franc</v>
          </cell>
          <cell r="U33" t="str">
            <v>XAF</v>
          </cell>
          <cell r="V33">
            <v>655.95699999999999</v>
          </cell>
          <cell r="W33">
            <v>1044</v>
          </cell>
          <cell r="X33">
            <v>697.8</v>
          </cell>
        </row>
        <row r="34">
          <cell r="A34" t="str">
            <v>France</v>
          </cell>
          <cell r="B34" t="str">
            <v>Haubourdin</v>
          </cell>
          <cell r="C34" t="str">
            <v>HPCE</v>
          </cell>
          <cell r="J34" t="str">
            <v>Greece</v>
          </cell>
          <cell r="K34" t="str">
            <v>Drachma</v>
          </cell>
          <cell r="S34" t="str">
            <v>Germany</v>
          </cell>
          <cell r="T34" t="str">
            <v>Euro</v>
          </cell>
          <cell r="U34" t="str">
            <v>EUR</v>
          </cell>
          <cell r="V34">
            <v>1</v>
          </cell>
          <cell r="W34">
            <v>1.5920000000000001</v>
          </cell>
          <cell r="X34">
            <v>1.0640000000000001</v>
          </cell>
        </row>
        <row r="35">
          <cell r="A35" t="str">
            <v>France</v>
          </cell>
          <cell r="B35" t="str">
            <v>St. Vulbas</v>
          </cell>
          <cell r="C35" t="str">
            <v>HPCE</v>
          </cell>
          <cell r="J35" t="str">
            <v>Guatemala</v>
          </cell>
          <cell r="K35" t="str">
            <v>Quetzal</v>
          </cell>
          <cell r="S35" t="str">
            <v>Ghana</v>
          </cell>
          <cell r="T35" t="str">
            <v>Cedi</v>
          </cell>
          <cell r="U35" t="str">
            <v>GHC</v>
          </cell>
          <cell r="V35">
            <v>7458</v>
          </cell>
          <cell r="W35">
            <v>11870</v>
          </cell>
          <cell r="X35">
            <v>7933</v>
          </cell>
        </row>
        <row r="36">
          <cell r="A36" t="str">
            <v>Germany</v>
          </cell>
          <cell r="B36" t="str">
            <v>Buxtehude</v>
          </cell>
          <cell r="C36" t="str">
            <v>HPCE</v>
          </cell>
          <cell r="J36" t="str">
            <v>Honduras</v>
          </cell>
          <cell r="K36" t="str">
            <v>Lempire</v>
          </cell>
          <cell r="S36" t="str">
            <v>Greece</v>
          </cell>
          <cell r="T36" t="str">
            <v>Euro</v>
          </cell>
          <cell r="U36" t="str">
            <v>EUR</v>
          </cell>
          <cell r="V36">
            <v>1</v>
          </cell>
          <cell r="W36">
            <v>1.5920000000000001</v>
          </cell>
          <cell r="X36">
            <v>1.0640000000000001</v>
          </cell>
        </row>
        <row r="37">
          <cell r="A37" t="str">
            <v>Germany</v>
          </cell>
          <cell r="B37" t="str">
            <v>Mannheim</v>
          </cell>
          <cell r="C37" t="str">
            <v>HPCE</v>
          </cell>
          <cell r="J37" t="str">
            <v>Hong Kong</v>
          </cell>
          <cell r="K37" t="str">
            <v>HK $</v>
          </cell>
          <cell r="S37" t="str">
            <v>Guatemala</v>
          </cell>
          <cell r="T37" t="str">
            <v>Quetzal</v>
          </cell>
          <cell r="U37" t="str">
            <v>GTQ</v>
          </cell>
          <cell r="V37">
            <v>7.3929999999999998</v>
          </cell>
          <cell r="W37">
            <v>11.77</v>
          </cell>
          <cell r="X37">
            <v>7.8639999999999999</v>
          </cell>
        </row>
        <row r="38">
          <cell r="A38" t="str">
            <v>Ghana</v>
          </cell>
          <cell r="B38" t="str">
            <v>Tema</v>
          </cell>
          <cell r="C38" t="str">
            <v>ABG</v>
          </cell>
          <cell r="J38" t="str">
            <v>Hungary</v>
          </cell>
          <cell r="K38" t="str">
            <v>Forint</v>
          </cell>
          <cell r="S38" t="str">
            <v>Honduras</v>
          </cell>
          <cell r="T38" t="str">
            <v>Lempire</v>
          </cell>
          <cell r="U38" t="str">
            <v>HNL</v>
          </cell>
          <cell r="V38">
            <v>15.36</v>
          </cell>
          <cell r="W38">
            <v>24.46</v>
          </cell>
          <cell r="X38">
            <v>16.34</v>
          </cell>
        </row>
        <row r="39">
          <cell r="A39" t="str">
            <v>Greece</v>
          </cell>
          <cell r="B39" t="str">
            <v>Piraeus</v>
          </cell>
          <cell r="C39" t="str">
            <v>HPCE</v>
          </cell>
          <cell r="J39" t="str">
            <v>Iceland</v>
          </cell>
          <cell r="K39" t="str">
            <v>Krona</v>
          </cell>
          <cell r="S39" t="str">
            <v>Hong Kong</v>
          </cell>
          <cell r="T39" t="str">
            <v>HK $</v>
          </cell>
          <cell r="U39" t="str">
            <v>HKD</v>
          </cell>
          <cell r="V39">
            <v>7.3319999999999999</v>
          </cell>
          <cell r="W39">
            <v>11.67</v>
          </cell>
          <cell r="X39">
            <v>7.7990000000000004</v>
          </cell>
        </row>
        <row r="40">
          <cell r="A40" t="str">
            <v>Hungary</v>
          </cell>
          <cell r="B40" t="str">
            <v>Nyirbator</v>
          </cell>
          <cell r="C40" t="str">
            <v>CEE</v>
          </cell>
          <cell r="J40" t="str">
            <v>India</v>
          </cell>
          <cell r="K40" t="str">
            <v>Rupee</v>
          </cell>
          <cell r="S40" t="str">
            <v>Hungary</v>
          </cell>
          <cell r="T40" t="str">
            <v>Forint</v>
          </cell>
          <cell r="U40" t="str">
            <v>HUF</v>
          </cell>
          <cell r="V40">
            <v>243.2</v>
          </cell>
          <cell r="W40">
            <v>387.2</v>
          </cell>
          <cell r="X40">
            <v>258.7</v>
          </cell>
        </row>
        <row r="41">
          <cell r="A41" t="str">
            <v>India</v>
          </cell>
          <cell r="B41" t="str">
            <v>Aurangabad</v>
          </cell>
          <cell r="C41" t="str">
            <v>CAME</v>
          </cell>
          <cell r="J41" t="str">
            <v>Indonesia</v>
          </cell>
          <cell r="K41" t="str">
            <v>Rupiah</v>
          </cell>
          <cell r="S41" t="str">
            <v>Iceland</v>
          </cell>
          <cell r="T41" t="str">
            <v>Krona</v>
          </cell>
          <cell r="U41" t="str">
            <v>ISK</v>
          </cell>
          <cell r="V41">
            <v>86.12</v>
          </cell>
          <cell r="W41">
            <v>137.1</v>
          </cell>
          <cell r="X41">
            <v>91.61</v>
          </cell>
        </row>
        <row r="42">
          <cell r="A42" t="str">
            <v>India</v>
          </cell>
          <cell r="B42" t="str">
            <v>Calcutta</v>
          </cell>
          <cell r="C42" t="str">
            <v>CAME</v>
          </cell>
          <cell r="J42" t="str">
            <v>Ireland</v>
          </cell>
          <cell r="K42" t="str">
            <v>Irish Pound</v>
          </cell>
          <cell r="S42" t="str">
            <v>India</v>
          </cell>
          <cell r="T42" t="str">
            <v>Rupee</v>
          </cell>
          <cell r="U42" t="str">
            <v>INR</v>
          </cell>
          <cell r="V42">
            <v>45.69</v>
          </cell>
          <cell r="W42">
            <v>72.75</v>
          </cell>
          <cell r="X42">
            <v>48.6</v>
          </cell>
        </row>
        <row r="43">
          <cell r="A43" t="str">
            <v>India</v>
          </cell>
          <cell r="B43" t="str">
            <v>Calicut</v>
          </cell>
          <cell r="C43" t="str">
            <v>CAME</v>
          </cell>
          <cell r="J43" t="str">
            <v>Israel</v>
          </cell>
          <cell r="K43" t="str">
            <v>Shekel</v>
          </cell>
          <cell r="S43" t="str">
            <v>Indonesia</v>
          </cell>
          <cell r="T43" t="str">
            <v>Rupiah</v>
          </cell>
          <cell r="U43" t="str">
            <v>IDR</v>
          </cell>
          <cell r="V43">
            <v>8765</v>
          </cell>
          <cell r="W43">
            <v>13960</v>
          </cell>
          <cell r="X43">
            <v>9324</v>
          </cell>
        </row>
        <row r="44">
          <cell r="A44" t="str">
            <v>India</v>
          </cell>
          <cell r="B44" t="str">
            <v>Chiplun</v>
          </cell>
          <cell r="C44" t="str">
            <v>CAME</v>
          </cell>
          <cell r="J44" t="str">
            <v>Italy</v>
          </cell>
          <cell r="K44" t="str">
            <v>Lira</v>
          </cell>
          <cell r="S44" t="str">
            <v>Ireland</v>
          </cell>
          <cell r="T44" t="str">
            <v>Euro</v>
          </cell>
          <cell r="U44" t="str">
            <v>EUR</v>
          </cell>
          <cell r="V44">
            <v>1</v>
          </cell>
          <cell r="W44">
            <v>1.5920000000000001</v>
          </cell>
          <cell r="X44">
            <v>1.0640000000000001</v>
          </cell>
        </row>
        <row r="45">
          <cell r="A45" t="str">
            <v>India</v>
          </cell>
          <cell r="B45" t="str">
            <v>Chhindwara</v>
          </cell>
          <cell r="C45" t="str">
            <v>CAME</v>
          </cell>
          <cell r="J45" t="str">
            <v>Jamaica</v>
          </cell>
          <cell r="K45" t="str">
            <v>Jamaican $</v>
          </cell>
          <cell r="S45" t="str">
            <v>Israel</v>
          </cell>
          <cell r="T45" t="str">
            <v>Shekel</v>
          </cell>
          <cell r="U45" t="str">
            <v>ILS</v>
          </cell>
          <cell r="V45">
            <v>4.45</v>
          </cell>
          <cell r="W45">
            <v>7.085</v>
          </cell>
          <cell r="X45">
            <v>4.7329999999999997</v>
          </cell>
        </row>
        <row r="46">
          <cell r="A46" t="str">
            <v>India</v>
          </cell>
          <cell r="B46" t="str">
            <v>Haldia</v>
          </cell>
          <cell r="C46" t="str">
            <v>CAME</v>
          </cell>
          <cell r="J46" t="str">
            <v>Japan</v>
          </cell>
          <cell r="K46" t="str">
            <v>Yen</v>
          </cell>
          <cell r="S46" t="str">
            <v>Italy</v>
          </cell>
          <cell r="T46" t="str">
            <v>Euro</v>
          </cell>
          <cell r="U46" t="str">
            <v>EUR</v>
          </cell>
          <cell r="V46">
            <v>1</v>
          </cell>
          <cell r="W46">
            <v>1.5920000000000001</v>
          </cell>
          <cell r="X46">
            <v>1.0640000000000001</v>
          </cell>
        </row>
        <row r="47">
          <cell r="A47" t="str">
            <v>India</v>
          </cell>
          <cell r="B47" t="str">
            <v>Khamgaon</v>
          </cell>
          <cell r="C47" t="str">
            <v>CAME</v>
          </cell>
          <cell r="J47" t="str">
            <v>Jordan</v>
          </cell>
          <cell r="K47" t="str">
            <v>Jordanian Dinar</v>
          </cell>
          <cell r="S47" t="str">
            <v>Jamaica</v>
          </cell>
          <cell r="T47" t="str">
            <v>Jamaican $</v>
          </cell>
          <cell r="U47" t="str">
            <v>JMD</v>
          </cell>
          <cell r="V47">
            <v>45.22</v>
          </cell>
          <cell r="W47">
            <v>72.010000000000005</v>
          </cell>
          <cell r="X47">
            <v>48.11</v>
          </cell>
        </row>
        <row r="48">
          <cell r="A48" t="str">
            <v>India</v>
          </cell>
          <cell r="B48" t="str">
            <v>Mangalore</v>
          </cell>
          <cell r="C48" t="str">
            <v>CAME</v>
          </cell>
          <cell r="J48" t="str">
            <v>Kenya</v>
          </cell>
          <cell r="K48" t="str">
            <v>K Shilling</v>
          </cell>
          <cell r="S48" t="str">
            <v>Japan</v>
          </cell>
          <cell r="T48" t="str">
            <v>Yen</v>
          </cell>
          <cell r="U48" t="str">
            <v>JPY</v>
          </cell>
          <cell r="V48">
            <v>117.8</v>
          </cell>
          <cell r="W48">
            <v>187.5</v>
          </cell>
          <cell r="X48">
            <v>125.3</v>
          </cell>
        </row>
        <row r="49">
          <cell r="A49" t="str">
            <v>India</v>
          </cell>
          <cell r="B49" t="str">
            <v>Mumbai</v>
          </cell>
          <cell r="C49" t="str">
            <v>CAME</v>
          </cell>
          <cell r="J49" t="str">
            <v>Korea</v>
          </cell>
          <cell r="K49" t="str">
            <v>Won</v>
          </cell>
          <cell r="S49" t="str">
            <v>Jordan</v>
          </cell>
          <cell r="T49" t="str">
            <v>Jordanian Dinar</v>
          </cell>
          <cell r="U49" t="str">
            <v>JOD</v>
          </cell>
          <cell r="V49">
            <v>0.66569999999999996</v>
          </cell>
          <cell r="W49">
            <v>1.06</v>
          </cell>
          <cell r="X49">
            <v>0.70809999999999995</v>
          </cell>
        </row>
        <row r="50">
          <cell r="A50" t="str">
            <v>India</v>
          </cell>
          <cell r="B50" t="str">
            <v>Orai</v>
          </cell>
          <cell r="C50" t="str">
            <v>CAME</v>
          </cell>
          <cell r="J50" t="str">
            <v>Latvia</v>
          </cell>
          <cell r="K50" t="str">
            <v>Lats</v>
          </cell>
          <cell r="S50" t="str">
            <v>Kenya</v>
          </cell>
          <cell r="T50" t="str">
            <v>K Shilling</v>
          </cell>
          <cell r="U50" t="str">
            <v>KES</v>
          </cell>
          <cell r="V50">
            <v>73.97</v>
          </cell>
          <cell r="W50">
            <v>117.8</v>
          </cell>
          <cell r="X50">
            <v>78.69</v>
          </cell>
        </row>
        <row r="51">
          <cell r="A51" t="str">
            <v>India</v>
          </cell>
          <cell r="B51" t="str">
            <v>Pondicherry</v>
          </cell>
          <cell r="C51" t="str">
            <v>CAME</v>
          </cell>
          <cell r="J51" t="str">
            <v>Lebanon</v>
          </cell>
          <cell r="K51" t="str">
            <v>Lebanese £</v>
          </cell>
          <cell r="S51" t="str">
            <v>Korea</v>
          </cell>
          <cell r="T51" t="str">
            <v>Won</v>
          </cell>
          <cell r="U51" t="str">
            <v>KRW</v>
          </cell>
          <cell r="V51">
            <v>1178</v>
          </cell>
          <cell r="W51">
            <v>1876</v>
          </cell>
          <cell r="X51">
            <v>1253</v>
          </cell>
        </row>
        <row r="52">
          <cell r="A52" t="str">
            <v>India</v>
          </cell>
          <cell r="B52" t="str">
            <v>Rajpura</v>
          </cell>
          <cell r="C52" t="str">
            <v>CAME</v>
          </cell>
          <cell r="J52" t="str">
            <v>Lithuania</v>
          </cell>
          <cell r="K52" t="str">
            <v>Litas</v>
          </cell>
          <cell r="S52" t="str">
            <v>Latvia</v>
          </cell>
          <cell r="T52" t="str">
            <v>Lats</v>
          </cell>
          <cell r="U52" t="str">
            <v>LVL</v>
          </cell>
          <cell r="V52">
            <v>0.57989999999999997</v>
          </cell>
          <cell r="W52">
            <v>0.92330000000000001</v>
          </cell>
          <cell r="X52">
            <v>0.61680000000000001</v>
          </cell>
        </row>
        <row r="53">
          <cell r="A53" t="str">
            <v>India</v>
          </cell>
          <cell r="B53" t="str">
            <v>Silvassa</v>
          </cell>
          <cell r="C53" t="str">
            <v>CAME</v>
          </cell>
          <cell r="J53" t="str">
            <v>Malawi</v>
          </cell>
          <cell r="K53" t="str">
            <v>Kwacha</v>
          </cell>
          <cell r="S53" t="str">
            <v>Lebanon</v>
          </cell>
          <cell r="T53" t="str">
            <v>Lebanese £</v>
          </cell>
          <cell r="U53" t="str">
            <v>LBP</v>
          </cell>
          <cell r="V53">
            <v>1422</v>
          </cell>
          <cell r="W53">
            <v>2265</v>
          </cell>
          <cell r="X53">
            <v>1513</v>
          </cell>
        </row>
        <row r="54">
          <cell r="A54" t="str">
            <v>India</v>
          </cell>
          <cell r="B54" t="str">
            <v>Silvassa</v>
          </cell>
          <cell r="C54" t="str">
            <v>CAME</v>
          </cell>
          <cell r="J54" t="str">
            <v>Malaysia</v>
          </cell>
          <cell r="K54" t="str">
            <v>Ringgit</v>
          </cell>
          <cell r="S54" t="str">
            <v>Lithuania</v>
          </cell>
          <cell r="T54" t="str">
            <v>Litas</v>
          </cell>
          <cell r="U54" t="str">
            <v>LTL</v>
          </cell>
          <cell r="V54">
            <v>3.4580000000000002</v>
          </cell>
          <cell r="W54">
            <v>5.5069999999999997</v>
          </cell>
          <cell r="X54">
            <v>3.6789999999999998</v>
          </cell>
        </row>
        <row r="55">
          <cell r="A55" t="str">
            <v>India</v>
          </cell>
          <cell r="B55" t="str">
            <v>Sumerpur</v>
          </cell>
          <cell r="C55" t="str">
            <v>CAME</v>
          </cell>
          <cell r="J55" t="str">
            <v>Mexico</v>
          </cell>
          <cell r="K55" t="str">
            <v>Peso</v>
          </cell>
          <cell r="S55" t="str">
            <v>Malawi</v>
          </cell>
          <cell r="T55" t="str">
            <v>Kwacha</v>
          </cell>
          <cell r="U55" t="str">
            <v>MWK</v>
          </cell>
          <cell r="V55">
            <v>71</v>
          </cell>
          <cell r="W55">
            <v>113.1</v>
          </cell>
          <cell r="X55">
            <v>75.53</v>
          </cell>
        </row>
        <row r="56">
          <cell r="A56" t="str">
            <v>India</v>
          </cell>
          <cell r="B56" t="str">
            <v>Tatapuram</v>
          </cell>
          <cell r="C56" t="str">
            <v>CAME</v>
          </cell>
          <cell r="J56" t="str">
            <v>Morocco</v>
          </cell>
          <cell r="K56" t="str">
            <v>Dirham</v>
          </cell>
          <cell r="S56" t="str">
            <v>Malaysia</v>
          </cell>
          <cell r="T56" t="str">
            <v>Ringgit</v>
          </cell>
          <cell r="U56" t="str">
            <v>MYR</v>
          </cell>
          <cell r="V56">
            <v>3.5720000000000001</v>
          </cell>
          <cell r="W56">
            <v>5.6879999999999997</v>
          </cell>
          <cell r="X56">
            <v>3.8</v>
          </cell>
        </row>
        <row r="57">
          <cell r="A57" t="str">
            <v>India</v>
          </cell>
          <cell r="B57" t="str">
            <v>Yavatmal</v>
          </cell>
          <cell r="C57" t="str">
            <v>CAME</v>
          </cell>
          <cell r="J57" t="str">
            <v>Nepal</v>
          </cell>
          <cell r="K57" t="str">
            <v>Rupee</v>
          </cell>
          <cell r="S57" t="str">
            <v>Mexico</v>
          </cell>
          <cell r="T57" t="str">
            <v>Peso</v>
          </cell>
          <cell r="U57" t="str">
            <v>MXN</v>
          </cell>
          <cell r="V57">
            <v>9.032</v>
          </cell>
          <cell r="W57">
            <v>14.38</v>
          </cell>
          <cell r="X57">
            <v>9.6080000000000005</v>
          </cell>
        </row>
        <row r="58">
          <cell r="A58" t="str">
            <v>Indonesia</v>
          </cell>
          <cell r="B58" t="str">
            <v>Cikarang</v>
          </cell>
          <cell r="C58" t="str">
            <v>EAP</v>
          </cell>
          <cell r="J58" t="str">
            <v>Netherlands</v>
          </cell>
          <cell r="K58" t="str">
            <v>Guilder</v>
          </cell>
          <cell r="S58" t="str">
            <v>Morocco</v>
          </cell>
          <cell r="T58" t="str">
            <v>Dirham</v>
          </cell>
          <cell r="U58" t="str">
            <v>MAD</v>
          </cell>
          <cell r="V58">
            <v>10.39</v>
          </cell>
          <cell r="W58">
            <v>16.54</v>
          </cell>
          <cell r="X58">
            <v>11.05</v>
          </cell>
        </row>
        <row r="59">
          <cell r="A59" t="str">
            <v>Indonesia</v>
          </cell>
          <cell r="B59" t="str">
            <v>Rungkut (Surabaya)</v>
          </cell>
          <cell r="C59" t="str">
            <v>EAP</v>
          </cell>
          <cell r="J59" t="str">
            <v>Netherland Ant</v>
          </cell>
          <cell r="K59" t="str">
            <v>A Guilder</v>
          </cell>
          <cell r="S59" t="str">
            <v>Mozambique</v>
          </cell>
          <cell r="T59" t="str">
            <v>Metical</v>
          </cell>
          <cell r="U59" t="str">
            <v>MZM</v>
          </cell>
          <cell r="V59">
            <v>21780</v>
          </cell>
          <cell r="W59">
            <v>34690</v>
          </cell>
          <cell r="X59">
            <v>23170</v>
          </cell>
        </row>
        <row r="60">
          <cell r="A60" t="str">
            <v>Israel</v>
          </cell>
          <cell r="B60" t="str">
            <v>LeverIsrael Haifa</v>
          </cell>
          <cell r="C60" t="str">
            <v>CAME</v>
          </cell>
          <cell r="J60" t="str">
            <v>New Zealand</v>
          </cell>
          <cell r="K60" t="str">
            <v>NZ $</v>
          </cell>
          <cell r="S60" t="str">
            <v>Nepal</v>
          </cell>
          <cell r="T60" t="str">
            <v>Rupee</v>
          </cell>
          <cell r="U60" t="str">
            <v>NPR</v>
          </cell>
          <cell r="V60">
            <v>72.55</v>
          </cell>
          <cell r="W60">
            <v>115.5</v>
          </cell>
          <cell r="X60">
            <v>77.17</v>
          </cell>
        </row>
        <row r="61">
          <cell r="A61" t="str">
            <v>Italy</v>
          </cell>
          <cell r="B61" t="str">
            <v>Casale</v>
          </cell>
          <cell r="C61" t="str">
            <v>HPCE</v>
          </cell>
          <cell r="J61" t="str">
            <v>Nicaragua</v>
          </cell>
          <cell r="K61" t="str">
            <v>Gold Cordoba</v>
          </cell>
          <cell r="S61" t="str">
            <v>Netherlands</v>
          </cell>
          <cell r="T61" t="str">
            <v>Euro</v>
          </cell>
          <cell r="U61" t="str">
            <v>EUR</v>
          </cell>
          <cell r="V61">
            <v>1</v>
          </cell>
          <cell r="W61">
            <v>1.5920000000000001</v>
          </cell>
          <cell r="X61">
            <v>1.0640000000000001</v>
          </cell>
        </row>
        <row r="62">
          <cell r="A62" t="str">
            <v>Italy</v>
          </cell>
          <cell r="B62" t="str">
            <v>Gaggiano</v>
          </cell>
          <cell r="C62" t="str">
            <v>HPCE</v>
          </cell>
          <cell r="J62" t="str">
            <v>Nigeria</v>
          </cell>
          <cell r="K62" t="str">
            <v>Naira</v>
          </cell>
          <cell r="S62" t="str">
            <v>Netherland Ant</v>
          </cell>
          <cell r="T62" t="str">
            <v>A Guilder</v>
          </cell>
          <cell r="U62" t="str">
            <v>ANG</v>
          </cell>
          <cell r="V62">
            <v>1.673</v>
          </cell>
          <cell r="W62">
            <v>2.6640000000000001</v>
          </cell>
          <cell r="X62">
            <v>1.78</v>
          </cell>
        </row>
        <row r="63">
          <cell r="A63" t="str">
            <v>Italy</v>
          </cell>
          <cell r="B63" t="str">
            <v>Pozzilli</v>
          </cell>
          <cell r="C63" t="str">
            <v>HPCE</v>
          </cell>
          <cell r="J63" t="str">
            <v>Norway</v>
          </cell>
          <cell r="K63" t="str">
            <v>N Krone</v>
          </cell>
          <cell r="S63" t="str">
            <v>New Zealand</v>
          </cell>
          <cell r="T63" t="str">
            <v>NZ $</v>
          </cell>
          <cell r="U63" t="str">
            <v>NZD</v>
          </cell>
          <cell r="V63">
            <v>2.036</v>
          </cell>
          <cell r="W63">
            <v>3.2410000000000001</v>
          </cell>
          <cell r="X63">
            <v>2.1659999999999999</v>
          </cell>
        </row>
        <row r="64">
          <cell r="A64" t="str">
            <v>Japan</v>
          </cell>
          <cell r="B64" t="str">
            <v>Sagamihara</v>
          </cell>
          <cell r="C64" t="str">
            <v>EAP</v>
          </cell>
          <cell r="J64" t="str">
            <v>Oman</v>
          </cell>
          <cell r="K64" t="str">
            <v>Rial Omani</v>
          </cell>
          <cell r="S64" t="str">
            <v>Nicaragua</v>
          </cell>
          <cell r="T64" t="str">
            <v>Gold Cordoba</v>
          </cell>
          <cell r="U64" t="str">
            <v>NIC</v>
          </cell>
          <cell r="V64">
            <v>13.34</v>
          </cell>
          <cell r="W64">
            <v>21.24</v>
          </cell>
          <cell r="X64">
            <v>14.19</v>
          </cell>
        </row>
        <row r="65">
          <cell r="A65" t="str">
            <v>Japan</v>
          </cell>
          <cell r="B65" t="str">
            <v>Shimizu</v>
          </cell>
          <cell r="C65" t="str">
            <v>EAP</v>
          </cell>
          <cell r="J65" t="str">
            <v>Pakistan</v>
          </cell>
          <cell r="K65" t="str">
            <v>Rupee</v>
          </cell>
          <cell r="S65" t="str">
            <v>Nigeria</v>
          </cell>
          <cell r="T65" t="str">
            <v>Naira</v>
          </cell>
          <cell r="U65" t="str">
            <v>NGN</v>
          </cell>
          <cell r="V65">
            <v>114.2</v>
          </cell>
          <cell r="W65">
            <v>181.8</v>
          </cell>
          <cell r="X65">
            <v>121.5</v>
          </cell>
        </row>
        <row r="66">
          <cell r="A66" t="str">
            <v>Japan</v>
          </cell>
          <cell r="B66" t="str">
            <v>Utsunomia</v>
          </cell>
          <cell r="C66" t="str">
            <v>EAP</v>
          </cell>
          <cell r="J66" t="str">
            <v>Panama</v>
          </cell>
          <cell r="K66" t="str">
            <v>Balboa</v>
          </cell>
          <cell r="S66" t="str">
            <v>Norway</v>
          </cell>
          <cell r="T66" t="str">
            <v>N Krone</v>
          </cell>
          <cell r="U66" t="str">
            <v>NOK</v>
          </cell>
          <cell r="V66">
            <v>7.516</v>
          </cell>
          <cell r="W66">
            <v>11.97</v>
          </cell>
          <cell r="X66">
            <v>7.9950000000000001</v>
          </cell>
        </row>
        <row r="67">
          <cell r="A67" t="str">
            <v>Kenya</v>
          </cell>
          <cell r="B67" t="str">
            <v>Nairobi</v>
          </cell>
          <cell r="C67" t="str">
            <v>ABG</v>
          </cell>
          <cell r="J67" t="str">
            <v>Paraguay</v>
          </cell>
          <cell r="K67" t="str">
            <v>Guarani</v>
          </cell>
          <cell r="S67" t="str">
            <v>Oman</v>
          </cell>
          <cell r="T67" t="str">
            <v>Rial Omani</v>
          </cell>
          <cell r="U67" t="str">
            <v>OMR</v>
          </cell>
          <cell r="V67">
            <v>0.3619</v>
          </cell>
          <cell r="W67">
            <v>0.57630000000000003</v>
          </cell>
          <cell r="X67">
            <v>0.38500000000000001</v>
          </cell>
        </row>
        <row r="68">
          <cell r="A68" t="str">
            <v>Korea</v>
          </cell>
          <cell r="B68" t="str">
            <v>Taejon</v>
          </cell>
          <cell r="C68" t="str">
            <v>EAP</v>
          </cell>
          <cell r="J68" t="str">
            <v>Peru</v>
          </cell>
          <cell r="K68" t="str">
            <v>New Sol</v>
          </cell>
          <cell r="S68" t="str">
            <v>Pakistan</v>
          </cell>
          <cell r="T68" t="str">
            <v>Rupee</v>
          </cell>
          <cell r="U68" t="str">
            <v>PKR</v>
          </cell>
          <cell r="V68">
            <v>56.07</v>
          </cell>
          <cell r="W68">
            <v>89.28</v>
          </cell>
          <cell r="X68">
            <v>59.64</v>
          </cell>
        </row>
        <row r="69">
          <cell r="A69" t="str">
            <v>Lebanon</v>
          </cell>
          <cell r="B69" t="str">
            <v>Lever Fattal, Levant</v>
          </cell>
          <cell r="C69" t="str">
            <v>CAME</v>
          </cell>
          <cell r="J69" t="str">
            <v>Philippines</v>
          </cell>
          <cell r="K69" t="str">
            <v>Peso</v>
          </cell>
          <cell r="S69" t="str">
            <v>Panama</v>
          </cell>
          <cell r="T69" t="str">
            <v>Balboa</v>
          </cell>
          <cell r="U69" t="str">
            <v>PAB</v>
          </cell>
          <cell r="V69">
            <v>0.94010000000000005</v>
          </cell>
          <cell r="W69">
            <v>1.4970000000000001</v>
          </cell>
          <cell r="X69">
            <v>1</v>
          </cell>
        </row>
        <row r="70">
          <cell r="A70" t="str">
            <v>Lebanon</v>
          </cell>
          <cell r="B70" t="str">
            <v>Unilever Levant S.A.R. Beirut</v>
          </cell>
          <cell r="C70" t="str">
            <v>CAME</v>
          </cell>
          <cell r="J70" t="str">
            <v>Poland</v>
          </cell>
          <cell r="K70" t="str">
            <v>Zloty</v>
          </cell>
          <cell r="S70" t="str">
            <v>Paraguay</v>
          </cell>
          <cell r="T70" t="str">
            <v>Guarani</v>
          </cell>
          <cell r="U70" t="str">
            <v>PYG</v>
          </cell>
          <cell r="V70">
            <v>5216</v>
          </cell>
          <cell r="W70">
            <v>8304</v>
          </cell>
          <cell r="X70">
            <v>5548</v>
          </cell>
        </row>
        <row r="71">
          <cell r="A71" t="str">
            <v>Malawi</v>
          </cell>
          <cell r="B71" t="str">
            <v>Limbe</v>
          </cell>
          <cell r="C71" t="str">
            <v>ABG</v>
          </cell>
          <cell r="J71" t="str">
            <v>Portugal</v>
          </cell>
          <cell r="K71" t="str">
            <v>Escudo</v>
          </cell>
          <cell r="S71" t="str">
            <v>Peru</v>
          </cell>
          <cell r="T71" t="str">
            <v>New Sol</v>
          </cell>
          <cell r="U71" t="str">
            <v>PEN</v>
          </cell>
          <cell r="V71">
            <v>3.302</v>
          </cell>
          <cell r="W71">
            <v>5.2569999999999997</v>
          </cell>
          <cell r="X71">
            <v>3.512</v>
          </cell>
        </row>
        <row r="72">
          <cell r="A72" t="str">
            <v>Malaysia</v>
          </cell>
          <cell r="B72" t="str">
            <v>Bukit Raja</v>
          </cell>
          <cell r="C72" t="str">
            <v>EAP</v>
          </cell>
          <cell r="J72" t="str">
            <v>Romania</v>
          </cell>
          <cell r="K72" t="str">
            <v>Leu</v>
          </cell>
          <cell r="S72" t="str">
            <v>Philippines</v>
          </cell>
          <cell r="T72" t="str">
            <v>Peso</v>
          </cell>
          <cell r="U72" t="str">
            <v>PHP</v>
          </cell>
          <cell r="V72">
            <v>48.41</v>
          </cell>
          <cell r="W72">
            <v>77.08</v>
          </cell>
          <cell r="X72">
            <v>51.49</v>
          </cell>
        </row>
        <row r="73">
          <cell r="A73" t="str">
            <v>Mexico</v>
          </cell>
          <cell r="B73" t="str">
            <v>Cuernavaca</v>
          </cell>
          <cell r="C73" t="str">
            <v>LABG</v>
          </cell>
          <cell r="J73" t="str">
            <v>Russia</v>
          </cell>
          <cell r="K73" t="str">
            <v>Rouble</v>
          </cell>
          <cell r="S73" t="str">
            <v>Poland</v>
          </cell>
          <cell r="T73" t="str">
            <v>Zloty</v>
          </cell>
          <cell r="U73" t="str">
            <v>PLN</v>
          </cell>
          <cell r="V73">
            <v>3.8439999999999999</v>
          </cell>
          <cell r="W73">
            <v>6.1210000000000004</v>
          </cell>
          <cell r="X73">
            <v>4.0890000000000004</v>
          </cell>
        </row>
        <row r="74">
          <cell r="A74" t="str">
            <v>Morocco</v>
          </cell>
          <cell r="B74" t="str">
            <v>Casablanca</v>
          </cell>
          <cell r="C74" t="str">
            <v>CAME</v>
          </cell>
          <cell r="J74" t="str">
            <v>Salvador</v>
          </cell>
          <cell r="K74" t="str">
            <v>Colon</v>
          </cell>
          <cell r="S74" t="str">
            <v>Portugal</v>
          </cell>
          <cell r="T74" t="str">
            <v>Euro</v>
          </cell>
          <cell r="U74" t="str">
            <v>EUR</v>
          </cell>
          <cell r="V74">
            <v>1</v>
          </cell>
          <cell r="W74">
            <v>1.5920000000000001</v>
          </cell>
          <cell r="X74">
            <v>1.0640000000000001</v>
          </cell>
        </row>
        <row r="75">
          <cell r="A75" t="str">
            <v>Nepal</v>
          </cell>
          <cell r="B75" t="str">
            <v>Hituda</v>
          </cell>
          <cell r="C75" t="str">
            <v>CAME</v>
          </cell>
          <cell r="J75" t="str">
            <v>Saudi Arabia</v>
          </cell>
          <cell r="K75" t="str">
            <v>Riyal</v>
          </cell>
          <cell r="S75" t="str">
            <v>Romania</v>
          </cell>
          <cell r="T75" t="str">
            <v>Leu</v>
          </cell>
          <cell r="U75" t="str">
            <v>ROL</v>
          </cell>
          <cell r="V75">
            <v>35110</v>
          </cell>
          <cell r="W75">
            <v>53970</v>
          </cell>
          <cell r="X75" t="str">
            <v xml:space="preserve">Hyper </v>
          </cell>
        </row>
        <row r="76">
          <cell r="A76" t="str">
            <v>Netherlands</v>
          </cell>
          <cell r="B76" t="str">
            <v>Bodegraven</v>
          </cell>
          <cell r="C76" t="str">
            <v>HPCE</v>
          </cell>
          <cell r="J76" t="str">
            <v>Singapore</v>
          </cell>
          <cell r="K76" t="str">
            <v>S $</v>
          </cell>
          <cell r="S76" t="str">
            <v>Russia</v>
          </cell>
          <cell r="T76" t="str">
            <v>Rouble</v>
          </cell>
          <cell r="U76" t="str">
            <v>RUB</v>
          </cell>
          <cell r="V76">
            <v>29.47</v>
          </cell>
          <cell r="W76">
            <v>46.93</v>
          </cell>
          <cell r="X76">
            <v>31.35</v>
          </cell>
        </row>
        <row r="77">
          <cell r="A77" t="str">
            <v>Netherlands</v>
          </cell>
          <cell r="B77" t="str">
            <v>Vlaardingen</v>
          </cell>
          <cell r="C77" t="str">
            <v>HPCE</v>
          </cell>
          <cell r="J77" t="str">
            <v>Slovakia</v>
          </cell>
          <cell r="K77" t="str">
            <v>Koruna</v>
          </cell>
          <cell r="S77" t="str">
            <v>Salvador</v>
          </cell>
          <cell r="T77" t="str">
            <v>Colon</v>
          </cell>
          <cell r="U77" t="str">
            <v>SVC</v>
          </cell>
          <cell r="V77">
            <v>8.2230000000000008</v>
          </cell>
          <cell r="W77">
            <v>13.09</v>
          </cell>
          <cell r="X77">
            <v>8.7469999999999999</v>
          </cell>
        </row>
        <row r="78">
          <cell r="A78" t="str">
            <v>New Zealand</v>
          </cell>
          <cell r="B78" t="str">
            <v>Petone</v>
          </cell>
          <cell r="C78" t="str">
            <v>EAP</v>
          </cell>
          <cell r="J78" t="str">
            <v>Slovenia</v>
          </cell>
          <cell r="K78" t="str">
            <v>Tolar</v>
          </cell>
          <cell r="S78" t="str">
            <v>Saudi Arabia</v>
          </cell>
          <cell r="T78" t="str">
            <v>Riyal</v>
          </cell>
          <cell r="U78" t="str">
            <v>SAR</v>
          </cell>
          <cell r="V78">
            <v>3.5259999999999998</v>
          </cell>
          <cell r="W78">
            <v>5.6139999999999999</v>
          </cell>
          <cell r="X78">
            <v>3.75</v>
          </cell>
        </row>
        <row r="79">
          <cell r="A79" t="str">
            <v>Nigeria</v>
          </cell>
          <cell r="B79" t="str">
            <v>Aba</v>
          </cell>
          <cell r="C79" t="str">
            <v>ABG</v>
          </cell>
          <cell r="J79" t="str">
            <v>South Africa</v>
          </cell>
          <cell r="K79" t="str">
            <v>Rand</v>
          </cell>
          <cell r="S79" t="str">
            <v>Singapore</v>
          </cell>
          <cell r="T79" t="str">
            <v>S $</v>
          </cell>
          <cell r="U79" t="str">
            <v>SGD</v>
          </cell>
          <cell r="V79">
            <v>1.6850000000000001</v>
          </cell>
          <cell r="W79">
            <v>2.6829999999999998</v>
          </cell>
          <cell r="X79">
            <v>1.792</v>
          </cell>
        </row>
        <row r="80">
          <cell r="A80" t="str">
            <v>Nigeria</v>
          </cell>
          <cell r="B80" t="str">
            <v>Agbara</v>
          </cell>
          <cell r="C80" t="str">
            <v>ABG</v>
          </cell>
          <cell r="J80" t="str">
            <v>Spain</v>
          </cell>
          <cell r="K80" t="str">
            <v>Peseta</v>
          </cell>
          <cell r="S80" t="str">
            <v>Slovakia</v>
          </cell>
          <cell r="T80" t="str">
            <v>Koruna</v>
          </cell>
          <cell r="U80" t="str">
            <v>SKK</v>
          </cell>
          <cell r="V80">
            <v>42.69</v>
          </cell>
          <cell r="W80">
            <v>67.97</v>
          </cell>
          <cell r="X80">
            <v>45.41</v>
          </cell>
        </row>
        <row r="81">
          <cell r="A81" t="str">
            <v>Nigeria</v>
          </cell>
          <cell r="B81" t="str">
            <v>Apapa</v>
          </cell>
          <cell r="C81" t="str">
            <v>ABG</v>
          </cell>
          <cell r="J81" t="str">
            <v>Sri Lanka</v>
          </cell>
          <cell r="K81" t="str">
            <v>Rupee</v>
          </cell>
          <cell r="S81" t="str">
            <v>Slovenia</v>
          </cell>
          <cell r="T81" t="str">
            <v>Tolar</v>
          </cell>
          <cell r="U81" t="str">
            <v>SIT</v>
          </cell>
          <cell r="V81">
            <v>228.6</v>
          </cell>
          <cell r="W81">
            <v>364.1</v>
          </cell>
          <cell r="X81">
            <v>243.2</v>
          </cell>
        </row>
        <row r="82">
          <cell r="A82" t="str">
            <v>Norway</v>
          </cell>
          <cell r="B82" t="str">
            <v>Kristiansund</v>
          </cell>
          <cell r="C82" t="str">
            <v>HPCE</v>
          </cell>
          <cell r="J82" t="str">
            <v>Sweden</v>
          </cell>
          <cell r="K82" t="str">
            <v>S Krona</v>
          </cell>
          <cell r="S82" t="str">
            <v>South Africa</v>
          </cell>
          <cell r="T82" t="str">
            <v>Rand</v>
          </cell>
          <cell r="U82" t="str">
            <v>ZAR</v>
          </cell>
          <cell r="V82">
            <v>9.9090000000000007</v>
          </cell>
          <cell r="W82">
            <v>15.78</v>
          </cell>
          <cell r="X82">
            <v>10.54</v>
          </cell>
        </row>
        <row r="83">
          <cell r="A83" t="str">
            <v>Norway</v>
          </cell>
          <cell r="B83" t="str">
            <v>Ski</v>
          </cell>
          <cell r="C83" t="str">
            <v>HPCE</v>
          </cell>
          <cell r="J83" t="str">
            <v>Switzerland</v>
          </cell>
          <cell r="K83" t="str">
            <v>S Franc</v>
          </cell>
          <cell r="S83" t="str">
            <v>Spain</v>
          </cell>
          <cell r="T83" t="str">
            <v>Euro</v>
          </cell>
          <cell r="U83" t="str">
            <v>EUR</v>
          </cell>
          <cell r="V83">
            <v>1</v>
          </cell>
          <cell r="W83">
            <v>1.5920000000000001</v>
          </cell>
          <cell r="X83">
            <v>1.0640000000000001</v>
          </cell>
        </row>
        <row r="84">
          <cell r="A84" t="str">
            <v>Pakistan</v>
          </cell>
          <cell r="B84" t="str">
            <v>Rahim Yar Khan</v>
          </cell>
          <cell r="C84" t="str">
            <v>CAME</v>
          </cell>
          <cell r="J84" t="str">
            <v>Taiwan</v>
          </cell>
          <cell r="K84" t="str">
            <v>NT $</v>
          </cell>
          <cell r="S84" t="str">
            <v>Sri Lanka</v>
          </cell>
          <cell r="T84" t="str">
            <v>Rupee</v>
          </cell>
          <cell r="U84" t="str">
            <v>LKR</v>
          </cell>
          <cell r="V84">
            <v>89.87</v>
          </cell>
          <cell r="W84">
            <v>143.1</v>
          </cell>
          <cell r="X84">
            <v>95.6</v>
          </cell>
        </row>
        <row r="85">
          <cell r="A85" t="str">
            <v>Peru</v>
          </cell>
          <cell r="B85" t="str">
            <v>Ventanilla</v>
          </cell>
          <cell r="C85" t="str">
            <v>LABG</v>
          </cell>
          <cell r="J85" t="str">
            <v>Tanzania</v>
          </cell>
          <cell r="K85" t="str">
            <v>Shilling</v>
          </cell>
          <cell r="S85" t="str">
            <v>Sweden</v>
          </cell>
          <cell r="T85" t="str">
            <v>S Krona</v>
          </cell>
          <cell r="U85" t="str">
            <v>SEK</v>
          </cell>
          <cell r="V85">
            <v>9.1590000000000007</v>
          </cell>
          <cell r="W85">
            <v>14.58</v>
          </cell>
          <cell r="X85">
            <v>9.7430000000000003</v>
          </cell>
        </row>
        <row r="86">
          <cell r="A86" t="str">
            <v>Philippines</v>
          </cell>
          <cell r="B86" t="str">
            <v>Manila</v>
          </cell>
          <cell r="C86" t="str">
            <v>EAP</v>
          </cell>
          <cell r="J86" t="str">
            <v>Thailand</v>
          </cell>
          <cell r="K86" t="str">
            <v>Baht</v>
          </cell>
          <cell r="S86" t="str">
            <v>Switzerland</v>
          </cell>
          <cell r="T86" t="str">
            <v>S Franc</v>
          </cell>
          <cell r="U86" t="str">
            <v>CHF</v>
          </cell>
          <cell r="V86">
            <v>1.4670000000000001</v>
          </cell>
          <cell r="W86">
            <v>2.3359999999999999</v>
          </cell>
          <cell r="X86">
            <v>1.5609999999999999</v>
          </cell>
        </row>
        <row r="87">
          <cell r="A87" t="str">
            <v>Poland</v>
          </cell>
          <cell r="B87" t="str">
            <v>Bydgoszcz</v>
          </cell>
          <cell r="C87" t="str">
            <v>CEE</v>
          </cell>
          <cell r="J87" t="str">
            <v>Trinidad And Tobago</v>
          </cell>
          <cell r="K87" t="str">
            <v>TT $</v>
          </cell>
          <cell r="S87" t="str">
            <v>Taiwan</v>
          </cell>
          <cell r="T87" t="str">
            <v>NT $</v>
          </cell>
          <cell r="U87" t="str">
            <v>TWD</v>
          </cell>
          <cell r="V87">
            <v>32.49</v>
          </cell>
          <cell r="W87">
            <v>51.73</v>
          </cell>
          <cell r="X87">
            <v>34.56</v>
          </cell>
        </row>
        <row r="88">
          <cell r="A88" t="str">
            <v>Portugal</v>
          </cell>
          <cell r="B88" t="str">
            <v>Sacavem</v>
          </cell>
          <cell r="C88" t="str">
            <v>HPCE</v>
          </cell>
          <cell r="J88" t="str">
            <v>Tunisia</v>
          </cell>
          <cell r="K88" t="str">
            <v>Dinar</v>
          </cell>
          <cell r="S88" t="str">
            <v>Tanzania</v>
          </cell>
          <cell r="T88" t="str">
            <v>Shilling</v>
          </cell>
          <cell r="U88" t="str">
            <v>TZS</v>
          </cell>
          <cell r="V88">
            <v>907.6</v>
          </cell>
          <cell r="W88">
            <v>1445</v>
          </cell>
          <cell r="X88">
            <v>965.4</v>
          </cell>
        </row>
        <row r="89">
          <cell r="A89" t="str">
            <v>Romania</v>
          </cell>
          <cell r="B89" t="str">
            <v>Ploeisti</v>
          </cell>
          <cell r="C89" t="str">
            <v>CEE</v>
          </cell>
          <cell r="J89" t="str">
            <v>Turkey</v>
          </cell>
          <cell r="K89" t="str">
            <v>Lira</v>
          </cell>
          <cell r="S89" t="str">
            <v>Thailand</v>
          </cell>
          <cell r="T89" t="str">
            <v>Baht</v>
          </cell>
          <cell r="U89" t="str">
            <v>THB</v>
          </cell>
          <cell r="V89">
            <v>40.43</v>
          </cell>
          <cell r="W89">
            <v>64.37</v>
          </cell>
          <cell r="X89">
            <v>43</v>
          </cell>
        </row>
        <row r="90">
          <cell r="A90" t="str">
            <v>Russia</v>
          </cell>
          <cell r="B90" t="str">
            <v>St. Petersburg</v>
          </cell>
          <cell r="C90" t="str">
            <v>CEE</v>
          </cell>
          <cell r="J90" t="str">
            <v>Uganda</v>
          </cell>
          <cell r="K90" t="str">
            <v>New Shilling</v>
          </cell>
          <cell r="S90" t="str">
            <v>Trinidad</v>
          </cell>
          <cell r="T90" t="str">
            <v>TT $</v>
          </cell>
          <cell r="U90" t="str">
            <v>TTD</v>
          </cell>
          <cell r="V90">
            <v>5.7389999999999999</v>
          </cell>
          <cell r="W90">
            <v>9.1379999999999999</v>
          </cell>
          <cell r="X90">
            <v>6.1050000000000004</v>
          </cell>
        </row>
        <row r="91">
          <cell r="A91" t="str">
            <v>Salvador</v>
          </cell>
          <cell r="B91" t="str">
            <v>Unisola Apartado</v>
          </cell>
          <cell r="C91" t="str">
            <v>LABG</v>
          </cell>
          <cell r="J91" t="str">
            <v>UAE</v>
          </cell>
          <cell r="K91" t="str">
            <v>UAE Dirham</v>
          </cell>
          <cell r="S91" t="str">
            <v>Tunisia</v>
          </cell>
          <cell r="T91" t="str">
            <v>Dinar</v>
          </cell>
          <cell r="U91" t="str">
            <v>TND</v>
          </cell>
          <cell r="V91">
            <v>1.339</v>
          </cell>
          <cell r="W91">
            <v>2.1320000000000001</v>
          </cell>
          <cell r="X91">
            <v>1.4239999999999999</v>
          </cell>
        </row>
        <row r="92">
          <cell r="A92" t="str">
            <v>Saudi Arabia</v>
          </cell>
          <cell r="B92" t="str">
            <v>Binzagr Lever Jeddah</v>
          </cell>
          <cell r="C92" t="str">
            <v>CAME</v>
          </cell>
          <cell r="J92" t="str">
            <v>UK</v>
          </cell>
          <cell r="K92" t="str">
            <v>£</v>
          </cell>
          <cell r="S92" t="str">
            <v>Turkey</v>
          </cell>
          <cell r="T92" t="str">
            <v>Lira</v>
          </cell>
          <cell r="U92" t="str">
            <v>TRL</v>
          </cell>
          <cell r="V92">
            <v>1723800</v>
          </cell>
          <cell r="W92">
            <v>2649960</v>
          </cell>
          <cell r="X92" t="str">
            <v xml:space="preserve">Hyper </v>
          </cell>
        </row>
        <row r="93">
          <cell r="A93" t="str">
            <v>South Africa</v>
          </cell>
          <cell r="B93" t="str">
            <v>Boksburg</v>
          </cell>
          <cell r="C93" t="str">
            <v>ABG</v>
          </cell>
          <cell r="J93" t="str">
            <v>Ukraine</v>
          </cell>
          <cell r="K93" t="str">
            <v>Hryvna</v>
          </cell>
          <cell r="S93" t="str">
            <v>Uganda</v>
          </cell>
          <cell r="T93" t="str">
            <v>New Shilling</v>
          </cell>
          <cell r="U93" t="str">
            <v>UGX</v>
          </cell>
          <cell r="V93">
            <v>1686</v>
          </cell>
          <cell r="W93">
            <v>2684</v>
          </cell>
          <cell r="X93">
            <v>1793</v>
          </cell>
        </row>
        <row r="94">
          <cell r="A94" t="str">
            <v>South Africa</v>
          </cell>
          <cell r="B94" t="str">
            <v>Maydon Wharf</v>
          </cell>
          <cell r="C94" t="str">
            <v>ABG</v>
          </cell>
          <cell r="J94" t="str">
            <v>Uruguay</v>
          </cell>
          <cell r="K94" t="str">
            <v>Peso U</v>
          </cell>
          <cell r="S94" t="str">
            <v>UAE</v>
          </cell>
          <cell r="T94" t="str">
            <v>UAE Dirham</v>
          </cell>
          <cell r="U94" t="str">
            <v>AED</v>
          </cell>
          <cell r="V94">
            <v>3.4529999999999998</v>
          </cell>
          <cell r="W94">
            <v>5.4980000000000002</v>
          </cell>
          <cell r="X94">
            <v>3.673</v>
          </cell>
        </row>
        <row r="95">
          <cell r="A95" t="str">
            <v>South Africa</v>
          </cell>
          <cell r="B95" t="str">
            <v>Phoenix</v>
          </cell>
          <cell r="C95" t="str">
            <v>ABG</v>
          </cell>
          <cell r="J95" t="str">
            <v>USA</v>
          </cell>
          <cell r="K95" t="str">
            <v>US $</v>
          </cell>
          <cell r="S95" t="str">
            <v>UK</v>
          </cell>
          <cell r="T95" t="str">
            <v>£</v>
          </cell>
          <cell r="U95" t="str">
            <v>GBP</v>
          </cell>
          <cell r="V95">
            <v>0.628</v>
          </cell>
          <cell r="W95">
            <v>1</v>
          </cell>
          <cell r="X95">
            <v>0.66810000000000003</v>
          </cell>
        </row>
        <row r="96">
          <cell r="A96" t="str">
            <v>Spain</v>
          </cell>
          <cell r="B96" t="str">
            <v>Aranjuez</v>
          </cell>
          <cell r="C96" t="str">
            <v>HPCE</v>
          </cell>
          <cell r="J96" t="str">
            <v>Venezuela</v>
          </cell>
          <cell r="K96" t="str">
            <v>Bolivar</v>
          </cell>
          <cell r="S96" t="str">
            <v>Ukraine</v>
          </cell>
          <cell r="T96" t="str">
            <v>Hryvna</v>
          </cell>
          <cell r="U96" t="str">
            <v>UAH</v>
          </cell>
          <cell r="V96">
            <v>5.0090000000000003</v>
          </cell>
          <cell r="W96">
            <v>7.976</v>
          </cell>
          <cell r="X96">
            <v>5.3280000000000003</v>
          </cell>
        </row>
        <row r="97">
          <cell r="A97" t="str">
            <v>Spain</v>
          </cell>
          <cell r="B97" t="str">
            <v>Talavera</v>
          </cell>
          <cell r="C97" t="str">
            <v>HPCE</v>
          </cell>
          <cell r="J97" t="str">
            <v>Vietnam</v>
          </cell>
          <cell r="K97" t="str">
            <v>Dong</v>
          </cell>
          <cell r="S97" t="str">
            <v>Uruguay</v>
          </cell>
          <cell r="T97" t="str">
            <v>Peso U</v>
          </cell>
          <cell r="U97" t="str">
            <v>UYU</v>
          </cell>
          <cell r="V97">
            <v>18.170000000000002</v>
          </cell>
          <cell r="W97">
            <v>28.93</v>
          </cell>
          <cell r="X97">
            <v>19.329999999999998</v>
          </cell>
        </row>
        <row r="98">
          <cell r="A98" t="str">
            <v>Sri Lanka</v>
          </cell>
          <cell r="B98" t="str">
            <v>Colombo</v>
          </cell>
          <cell r="C98" t="str">
            <v>CAME</v>
          </cell>
          <cell r="J98" t="str">
            <v>Zambia</v>
          </cell>
          <cell r="K98" t="str">
            <v>Kwacha</v>
          </cell>
          <cell r="S98" t="str">
            <v>USA</v>
          </cell>
          <cell r="T98" t="str">
            <v>US $</v>
          </cell>
          <cell r="U98" t="str">
            <v>USD</v>
          </cell>
          <cell r="V98">
            <v>0.94010000000000005</v>
          </cell>
          <cell r="W98">
            <v>1.4990000000000001</v>
          </cell>
          <cell r="X98">
            <v>1</v>
          </cell>
        </row>
        <row r="99">
          <cell r="A99" t="str">
            <v>Switzerland</v>
          </cell>
          <cell r="B99" t="str">
            <v>Eswa (elbus)</v>
          </cell>
          <cell r="C99" t="str">
            <v>HPCE</v>
          </cell>
          <cell r="J99" t="str">
            <v>Zimbabwe</v>
          </cell>
          <cell r="K99" t="str">
            <v>$</v>
          </cell>
          <cell r="S99" t="str">
            <v>Venezuela</v>
          </cell>
          <cell r="T99" t="str">
            <v>Bolivar</v>
          </cell>
          <cell r="U99" t="str">
            <v>VEB</v>
          </cell>
          <cell r="V99">
            <v>1015</v>
          </cell>
          <cell r="W99">
            <v>1617</v>
          </cell>
          <cell r="X99">
            <v>1080</v>
          </cell>
        </row>
        <row r="100">
          <cell r="A100" t="str">
            <v>Taiwan</v>
          </cell>
          <cell r="B100" t="str">
            <v>Taoyuan</v>
          </cell>
          <cell r="C100" t="str">
            <v>CHINA</v>
          </cell>
          <cell r="S100" t="str">
            <v>Vietnam</v>
          </cell>
          <cell r="T100" t="str">
            <v>Dong</v>
          </cell>
          <cell r="U100" t="str">
            <v>VND</v>
          </cell>
          <cell r="V100">
            <v>14340</v>
          </cell>
          <cell r="W100">
            <v>22840</v>
          </cell>
          <cell r="X100">
            <v>15260</v>
          </cell>
        </row>
        <row r="101">
          <cell r="A101" t="str">
            <v>Thailand</v>
          </cell>
          <cell r="B101" t="str">
            <v>Minburi</v>
          </cell>
          <cell r="C101" t="str">
            <v>EAP</v>
          </cell>
          <cell r="S101" t="str">
            <v>Zambia</v>
          </cell>
          <cell r="T101" t="str">
            <v>Kwacha</v>
          </cell>
          <cell r="U101" t="str">
            <v>ZMK</v>
          </cell>
          <cell r="V101">
            <v>4186</v>
          </cell>
          <cell r="W101">
            <v>6666</v>
          </cell>
          <cell r="X101">
            <v>4453</v>
          </cell>
        </row>
        <row r="102">
          <cell r="A102" t="str">
            <v>Trinidad</v>
          </cell>
          <cell r="B102" t="str">
            <v>Champs Fleurs</v>
          </cell>
          <cell r="C102" t="str">
            <v>LABG</v>
          </cell>
          <cell r="S102" t="str">
            <v>Zimbabwe</v>
          </cell>
          <cell r="T102" t="str">
            <v>$</v>
          </cell>
          <cell r="U102" t="str">
            <v>ZWD</v>
          </cell>
          <cell r="V102">
            <v>1700</v>
          </cell>
          <cell r="W102">
            <v>2613</v>
          </cell>
          <cell r="X102" t="str">
            <v xml:space="preserve">Hyper </v>
          </cell>
        </row>
        <row r="103">
          <cell r="A103" t="str">
            <v>Turkey</v>
          </cell>
          <cell r="B103" t="str">
            <v>Gebze</v>
          </cell>
          <cell r="C103" t="str">
            <v>CEE</v>
          </cell>
        </row>
        <row r="104">
          <cell r="A104" t="str">
            <v>Uganda</v>
          </cell>
          <cell r="B104" t="str">
            <v>Entebbe</v>
          </cell>
          <cell r="C104" t="str">
            <v>ABG</v>
          </cell>
        </row>
        <row r="105">
          <cell r="A105" t="str">
            <v>UK</v>
          </cell>
          <cell r="B105" t="str">
            <v>Leeds</v>
          </cell>
          <cell r="C105" t="str">
            <v>HPCE</v>
          </cell>
        </row>
        <row r="106">
          <cell r="A106" t="str">
            <v>UK</v>
          </cell>
          <cell r="B106" t="str">
            <v>Warrington</v>
          </cell>
          <cell r="C106" t="str">
            <v>HPCE</v>
          </cell>
        </row>
        <row r="107">
          <cell r="A107" t="str">
            <v>UK</v>
          </cell>
          <cell r="B107" t="str">
            <v>Port Sunlight No. 1</v>
          </cell>
          <cell r="C107" t="str">
            <v>HPCE</v>
          </cell>
        </row>
        <row r="108">
          <cell r="A108" t="str">
            <v>UK</v>
          </cell>
          <cell r="B108" t="str">
            <v>Port Sunlight No. 3</v>
          </cell>
          <cell r="C108" t="str">
            <v>HPCE</v>
          </cell>
        </row>
        <row r="109">
          <cell r="A109" t="str">
            <v>UK</v>
          </cell>
          <cell r="B109" t="str">
            <v>Port Sunlight No. 4</v>
          </cell>
          <cell r="C109" t="str">
            <v>HPCE</v>
          </cell>
        </row>
        <row r="110">
          <cell r="A110" t="str">
            <v>UK</v>
          </cell>
          <cell r="B110" t="str">
            <v>PS NW Liquids</v>
          </cell>
          <cell r="C110" t="str">
            <v>HPCE</v>
          </cell>
        </row>
        <row r="111">
          <cell r="A111" t="str">
            <v>Uruguay</v>
          </cell>
          <cell r="B111" t="str">
            <v>Montevideo</v>
          </cell>
          <cell r="C111" t="str">
            <v>LABG</v>
          </cell>
        </row>
        <row r="112">
          <cell r="A112" t="str">
            <v>USA</v>
          </cell>
          <cell r="B112" t="str">
            <v>Baltimore</v>
          </cell>
          <cell r="C112" t="str">
            <v>HPCNA</v>
          </cell>
        </row>
        <row r="113">
          <cell r="A113" t="str">
            <v>USA</v>
          </cell>
          <cell r="B113" t="str">
            <v>Cartersville</v>
          </cell>
          <cell r="C113" t="str">
            <v>HPCNA</v>
          </cell>
        </row>
        <row r="114">
          <cell r="A114" t="str">
            <v>USA</v>
          </cell>
          <cell r="B114" t="str">
            <v>Chicago, North Avenue</v>
          </cell>
          <cell r="C114" t="str">
            <v>HPCNA</v>
          </cell>
        </row>
        <row r="115">
          <cell r="A115" t="str">
            <v>USA</v>
          </cell>
          <cell r="B115" t="str">
            <v>Chigaco (New) Kilpatrick</v>
          </cell>
          <cell r="C115" t="str">
            <v>HPCNA</v>
          </cell>
        </row>
        <row r="116">
          <cell r="A116" t="str">
            <v>USA</v>
          </cell>
          <cell r="B116" t="str">
            <v>City Of Industry</v>
          </cell>
          <cell r="C116" t="str">
            <v>HPCNA</v>
          </cell>
        </row>
        <row r="117">
          <cell r="A117" t="str">
            <v>USA</v>
          </cell>
          <cell r="B117" t="str">
            <v>Clinton</v>
          </cell>
          <cell r="C117" t="str">
            <v>HPCNA</v>
          </cell>
        </row>
        <row r="118">
          <cell r="A118" t="str">
            <v>USA</v>
          </cell>
          <cell r="B118" t="str">
            <v>Hammond</v>
          </cell>
          <cell r="C118" t="str">
            <v>HPCNA</v>
          </cell>
        </row>
        <row r="119">
          <cell r="A119" t="str">
            <v>USA</v>
          </cell>
          <cell r="B119" t="str">
            <v>Jefferson City</v>
          </cell>
          <cell r="C119" t="str">
            <v>HPCNA</v>
          </cell>
        </row>
        <row r="120">
          <cell r="A120" t="str">
            <v>USA</v>
          </cell>
          <cell r="B120" t="str">
            <v>Las Piedras</v>
          </cell>
          <cell r="C120" t="str">
            <v>HPCNA</v>
          </cell>
        </row>
        <row r="121">
          <cell r="A121" t="str">
            <v>USA</v>
          </cell>
          <cell r="B121" t="str">
            <v>Raeford</v>
          </cell>
          <cell r="C121" t="str">
            <v>HPCNA</v>
          </cell>
        </row>
        <row r="122">
          <cell r="A122" t="str">
            <v>USA</v>
          </cell>
          <cell r="B122" t="str">
            <v>St. Louis</v>
          </cell>
          <cell r="C122" t="str">
            <v>HPCNA</v>
          </cell>
        </row>
        <row r="123">
          <cell r="A123" t="str">
            <v>Venezuela</v>
          </cell>
          <cell r="B123" t="str">
            <v>Guacara</v>
          </cell>
          <cell r="C123" t="str">
            <v>LABG</v>
          </cell>
        </row>
        <row r="124">
          <cell r="A124" t="str">
            <v>Vietnam</v>
          </cell>
          <cell r="B124" t="str">
            <v>Chu Chi Toothpaste (Ho Chi Min)</v>
          </cell>
          <cell r="C124" t="str">
            <v>EAP</v>
          </cell>
        </row>
        <row r="125">
          <cell r="A125" t="str">
            <v>Vietnam</v>
          </cell>
          <cell r="B125" t="str">
            <v>Lever Haso (Hanoi)</v>
          </cell>
          <cell r="C125" t="str">
            <v>EAP</v>
          </cell>
        </row>
        <row r="126">
          <cell r="A126" t="str">
            <v>Vietnam</v>
          </cell>
          <cell r="B126" t="str">
            <v>Lever Viso (Ho Chi Mihn)</v>
          </cell>
          <cell r="C126" t="str">
            <v>EAP</v>
          </cell>
        </row>
        <row r="127">
          <cell r="A127" t="str">
            <v>Congo (Dem.Rep.)</v>
          </cell>
          <cell r="B127" t="str">
            <v>Kinshasha</v>
          </cell>
          <cell r="C127" t="str">
            <v>ABG</v>
          </cell>
        </row>
        <row r="128">
          <cell r="A128" t="str">
            <v>Zambia</v>
          </cell>
          <cell r="B128" t="str">
            <v>Ndola</v>
          </cell>
          <cell r="C128" t="str">
            <v>ABG</v>
          </cell>
        </row>
        <row r="129">
          <cell r="A129" t="str">
            <v>Zimbabwe</v>
          </cell>
          <cell r="B129" t="str">
            <v>Harare</v>
          </cell>
          <cell r="C129" t="str">
            <v>ABG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nual Usage- mfg"/>
      <sheetName val="Info de Compras"/>
      <sheetName val="History Consumption 2001"/>
      <sheetName val="Proveedores"/>
      <sheetName val="Diferencias SS"/>
      <sheetName val="Resumen"/>
      <sheetName val="33.8.20"/>
      <sheetName val="MP"/>
      <sheetName val="ME"/>
      <sheetName val="Imported Material"/>
      <sheetName val="Local Materials"/>
      <sheetName val="Dev Lead Time"/>
      <sheetName val="Avg Lead Time Importados"/>
      <sheetName val="Avg Lead Time Locales"/>
      <sheetName val="History of Purchase Orders"/>
    </sheetNames>
    <sheetDataSet>
      <sheetData sheetId="0" refreshError="1">
        <row r="1">
          <cell r="B1" t="str">
            <v>33.8.21</v>
          </cell>
          <cell r="C1" t="str">
            <v>Reporte Gross</v>
          </cell>
        </row>
        <row r="2">
          <cell r="C2" t="str">
            <v>Unilever Andina - Jaboneria</v>
          </cell>
        </row>
        <row r="3">
          <cell r="B3" t="str">
            <v>Item</v>
          </cell>
          <cell r="C3" t="str">
            <v>Description</v>
          </cell>
          <cell r="D3" t="str">
            <v>UM</v>
          </cell>
          <cell r="E3" t="str">
            <v>PM</v>
          </cell>
          <cell r="F3" t="str">
            <v>Type</v>
          </cell>
          <cell r="G3" t="str">
            <v>Group</v>
          </cell>
          <cell r="H3" t="str">
            <v>Init date</v>
          </cell>
          <cell r="I3" t="str">
            <v>End date</v>
          </cell>
          <cell r="J3" t="str">
            <v>Inventory</v>
          </cell>
          <cell r="K3" t="str">
            <v>Gross Qty</v>
          </cell>
          <cell r="L3" t="str">
            <v>Price</v>
          </cell>
        </row>
        <row r="4">
          <cell r="B4" t="str">
            <v>03312</v>
          </cell>
          <cell r="C4" t="str">
            <v xml:space="preserve">ACEITE CRUDO D/PALMISTE                 </v>
          </cell>
          <cell r="D4" t="str">
            <v>KG</v>
          </cell>
          <cell r="E4" t="str">
            <v xml:space="preserve">D </v>
          </cell>
          <cell r="F4" t="str">
            <v xml:space="preserve">GRA     </v>
          </cell>
          <cell r="G4" t="str">
            <v xml:space="preserve">ACE     </v>
          </cell>
          <cell r="H4">
            <v>37505</v>
          </cell>
          <cell r="I4">
            <v>37890</v>
          </cell>
          <cell r="J4">
            <v>104378</v>
          </cell>
          <cell r="K4">
            <v>1172339.07</v>
          </cell>
          <cell r="L4">
            <v>0.41399999999999998</v>
          </cell>
        </row>
        <row r="5">
          <cell r="B5" t="str">
            <v>03382</v>
          </cell>
          <cell r="C5" t="str">
            <v xml:space="preserve">AMARILLO VISCOFIL CI1168                </v>
          </cell>
          <cell r="D5" t="str">
            <v>GR</v>
          </cell>
          <cell r="E5" t="str">
            <v xml:space="preserve">P </v>
          </cell>
          <cell r="F5" t="str">
            <v xml:space="preserve">INI     </v>
          </cell>
          <cell r="G5" t="str">
            <v xml:space="preserve">COL     </v>
          </cell>
          <cell r="H5">
            <v>37383</v>
          </cell>
          <cell r="I5">
            <v>37383</v>
          </cell>
          <cell r="J5">
            <v>10482.68</v>
          </cell>
          <cell r="K5">
            <v>0</v>
          </cell>
          <cell r="L5">
            <v>0.04</v>
          </cell>
        </row>
        <row r="6">
          <cell r="B6" t="str">
            <v>03400</v>
          </cell>
          <cell r="C6" t="str">
            <v xml:space="preserve">AZUL ULTRAMARINO CI 7700                </v>
          </cell>
          <cell r="D6" t="str">
            <v>KG</v>
          </cell>
          <cell r="E6" t="str">
            <v xml:space="preserve">P </v>
          </cell>
          <cell r="F6" t="str">
            <v xml:space="preserve">INI     </v>
          </cell>
          <cell r="G6" t="str">
            <v xml:space="preserve">COL     </v>
          </cell>
          <cell r="H6">
            <v>37383</v>
          </cell>
          <cell r="I6">
            <v>37383</v>
          </cell>
          <cell r="J6">
            <v>9.48</v>
          </cell>
          <cell r="K6">
            <v>0</v>
          </cell>
          <cell r="L6">
            <v>5.61</v>
          </cell>
        </row>
        <row r="7">
          <cell r="B7" t="str">
            <v>09615</v>
          </cell>
          <cell r="C7" t="str">
            <v xml:space="preserve">COLOR.AMARILLO COSMENYL10G (BOLIVAR)    </v>
          </cell>
          <cell r="D7" t="str">
            <v>KG</v>
          </cell>
          <cell r="E7" t="str">
            <v xml:space="preserve">P </v>
          </cell>
          <cell r="F7" t="str">
            <v xml:space="preserve">INI     </v>
          </cell>
          <cell r="G7" t="str">
            <v xml:space="preserve">COL     </v>
          </cell>
          <cell r="H7">
            <v>37512</v>
          </cell>
          <cell r="I7">
            <v>37883</v>
          </cell>
          <cell r="J7">
            <v>0.25</v>
          </cell>
          <cell r="K7">
            <v>130.5</v>
          </cell>
          <cell r="L7">
            <v>43.428919999999998</v>
          </cell>
        </row>
        <row r="8">
          <cell r="B8" t="str">
            <v>09477</v>
          </cell>
          <cell r="C8" t="str">
            <v xml:space="preserve">COLOR.AZUL ULTRAMAR 5008(BOLIVAR)       </v>
          </cell>
          <cell r="D8" t="str">
            <v>KG</v>
          </cell>
          <cell r="E8" t="str">
            <v xml:space="preserve">P </v>
          </cell>
          <cell r="F8" t="str">
            <v xml:space="preserve">INI     </v>
          </cell>
          <cell r="G8" t="str">
            <v xml:space="preserve">COL     </v>
          </cell>
          <cell r="H8">
            <v>37505</v>
          </cell>
          <cell r="I8">
            <v>37890</v>
          </cell>
          <cell r="J8">
            <v>34.700000000000003</v>
          </cell>
          <cell r="K8">
            <v>4978.25</v>
          </cell>
          <cell r="L8">
            <v>3.65</v>
          </cell>
        </row>
        <row r="9">
          <cell r="B9" t="str">
            <v>03429</v>
          </cell>
          <cell r="C9" t="str">
            <v xml:space="preserve">COLORANTE AMARILLO IRAGON PYE1-L        </v>
          </cell>
          <cell r="D9" t="str">
            <v>GR</v>
          </cell>
          <cell r="E9" t="str">
            <v xml:space="preserve">P </v>
          </cell>
          <cell r="F9" t="str">
            <v xml:space="preserve">INI     </v>
          </cell>
          <cell r="G9" t="str">
            <v xml:space="preserve">COL     </v>
          </cell>
          <cell r="H9">
            <v>37505</v>
          </cell>
          <cell r="I9">
            <v>37890</v>
          </cell>
          <cell r="J9">
            <v>568854.36</v>
          </cell>
          <cell r="K9">
            <v>161784</v>
          </cell>
          <cell r="L9">
            <v>1.9E-2</v>
          </cell>
        </row>
        <row r="10">
          <cell r="B10" t="str">
            <v>09126</v>
          </cell>
          <cell r="C10" t="str">
            <v xml:space="preserve">COLORANTE AZUL IRAGON P-4RL             </v>
          </cell>
          <cell r="D10" t="str">
            <v>KG</v>
          </cell>
          <cell r="E10" t="str">
            <v xml:space="preserve">P </v>
          </cell>
          <cell r="F10" t="str">
            <v xml:space="preserve">INI     </v>
          </cell>
          <cell r="G10" t="str">
            <v xml:space="preserve">COL     </v>
          </cell>
          <cell r="H10">
            <v>37505</v>
          </cell>
          <cell r="I10">
            <v>37890</v>
          </cell>
          <cell r="J10">
            <v>73</v>
          </cell>
          <cell r="K10">
            <v>364.5</v>
          </cell>
          <cell r="L10">
            <v>27.69</v>
          </cell>
        </row>
        <row r="11">
          <cell r="B11" t="str">
            <v>09057</v>
          </cell>
          <cell r="C11" t="str">
            <v xml:space="preserve">COLORANTE AZUL ULTRAMARINO (PASTA)      </v>
          </cell>
          <cell r="D11" t="str">
            <v>KG</v>
          </cell>
          <cell r="E11" t="str">
            <v xml:space="preserve">P </v>
          </cell>
          <cell r="F11" t="str">
            <v xml:space="preserve">INI     </v>
          </cell>
          <cell r="G11" t="str">
            <v xml:space="preserve">COL     </v>
          </cell>
          <cell r="H11">
            <v>37505</v>
          </cell>
          <cell r="I11">
            <v>37890</v>
          </cell>
          <cell r="J11">
            <v>5080</v>
          </cell>
          <cell r="K11">
            <v>132887.03</v>
          </cell>
          <cell r="L11">
            <v>1.75</v>
          </cell>
        </row>
        <row r="12">
          <cell r="B12" t="str">
            <v>07728</v>
          </cell>
          <cell r="C12" t="str">
            <v xml:space="preserve">PERFUME BARIMUSK                        </v>
          </cell>
          <cell r="D12" t="str">
            <v>kg</v>
          </cell>
          <cell r="E12" t="str">
            <v xml:space="preserve">P </v>
          </cell>
          <cell r="F12" t="str">
            <v xml:space="preserve">INI     </v>
          </cell>
          <cell r="G12" t="str">
            <v xml:space="preserve">PER     </v>
          </cell>
          <cell r="H12">
            <v>37383</v>
          </cell>
          <cell r="I12">
            <v>37383</v>
          </cell>
          <cell r="J12">
            <v>0.32</v>
          </cell>
          <cell r="K12">
            <v>0</v>
          </cell>
          <cell r="L12">
            <v>32.200600000000001</v>
          </cell>
        </row>
        <row r="13">
          <cell r="B13" t="str">
            <v>09476</v>
          </cell>
          <cell r="C13" t="str">
            <v xml:space="preserve">PERFUME EMERALD 2001 (BOLIVAR)          </v>
          </cell>
          <cell r="D13" t="str">
            <v>KG</v>
          </cell>
          <cell r="E13" t="str">
            <v xml:space="preserve">P </v>
          </cell>
          <cell r="F13" t="str">
            <v xml:space="preserve">INI     </v>
          </cell>
          <cell r="G13">
            <v>110</v>
          </cell>
          <cell r="H13">
            <v>37505</v>
          </cell>
          <cell r="I13">
            <v>37890</v>
          </cell>
          <cell r="J13">
            <v>22</v>
          </cell>
          <cell r="K13">
            <v>12201.83</v>
          </cell>
          <cell r="L13">
            <v>13.22476</v>
          </cell>
        </row>
        <row r="14">
          <cell r="B14" t="str">
            <v>09125</v>
          </cell>
          <cell r="C14" t="str">
            <v xml:space="preserve">PERFUME EMERALD 78                      </v>
          </cell>
          <cell r="D14" t="str">
            <v>KG</v>
          </cell>
          <cell r="E14" t="str">
            <v xml:space="preserve">P </v>
          </cell>
          <cell r="F14" t="str">
            <v xml:space="preserve">INI     </v>
          </cell>
          <cell r="G14" t="str">
            <v xml:space="preserve">PER     </v>
          </cell>
          <cell r="H14">
            <v>37505</v>
          </cell>
          <cell r="I14">
            <v>37890</v>
          </cell>
          <cell r="J14">
            <v>400</v>
          </cell>
          <cell r="K14">
            <v>2038.57</v>
          </cell>
          <cell r="L14">
            <v>15.25</v>
          </cell>
        </row>
        <row r="15">
          <cell r="B15" t="str">
            <v>09398</v>
          </cell>
          <cell r="C15" t="str">
            <v xml:space="preserve">PERFUME FRESH UN 150818B                </v>
          </cell>
          <cell r="D15" t="str">
            <v>KG</v>
          </cell>
          <cell r="E15" t="str">
            <v xml:space="preserve">P </v>
          </cell>
          <cell r="F15" t="str">
            <v xml:space="preserve">INI     </v>
          </cell>
          <cell r="G15" t="str">
            <v xml:space="preserve">PER     </v>
          </cell>
          <cell r="H15">
            <v>37512</v>
          </cell>
          <cell r="I15">
            <v>37890</v>
          </cell>
          <cell r="J15">
            <v>2356.13</v>
          </cell>
          <cell r="K15">
            <v>16294.52</v>
          </cell>
          <cell r="L15">
            <v>12</v>
          </cell>
        </row>
        <row r="16">
          <cell r="B16" t="str">
            <v>09480</v>
          </cell>
          <cell r="C16" t="str">
            <v xml:space="preserve">PERFUME GALAPAGOS K61354A (BOLIVAR)     </v>
          </cell>
          <cell r="D16" t="str">
            <v>KG</v>
          </cell>
          <cell r="E16" t="str">
            <v xml:space="preserve">P </v>
          </cell>
          <cell r="F16" t="str">
            <v xml:space="preserve">INI     </v>
          </cell>
          <cell r="G16">
            <v>110</v>
          </cell>
          <cell r="H16">
            <v>37512</v>
          </cell>
          <cell r="I16">
            <v>37883</v>
          </cell>
          <cell r="J16">
            <v>3.5</v>
          </cell>
          <cell r="K16">
            <v>1969.8</v>
          </cell>
          <cell r="L16">
            <v>8.6313999999999993</v>
          </cell>
        </row>
        <row r="17">
          <cell r="B17" t="str">
            <v>06834</v>
          </cell>
          <cell r="C17" t="str">
            <v xml:space="preserve">PERFUME IAX-1092                        </v>
          </cell>
          <cell r="D17" t="str">
            <v>KG</v>
          </cell>
          <cell r="E17" t="str">
            <v xml:space="preserve">P </v>
          </cell>
          <cell r="F17" t="str">
            <v xml:space="preserve">INI     </v>
          </cell>
          <cell r="G17" t="str">
            <v xml:space="preserve">PER     </v>
          </cell>
          <cell r="H17">
            <v>37505</v>
          </cell>
          <cell r="I17">
            <v>37869</v>
          </cell>
          <cell r="J17">
            <v>1676.19</v>
          </cell>
          <cell r="K17">
            <v>8134.86</v>
          </cell>
          <cell r="L17">
            <v>11.53</v>
          </cell>
        </row>
        <row r="18">
          <cell r="B18" t="str">
            <v>09127</v>
          </cell>
          <cell r="C18" t="str">
            <v xml:space="preserve">PERFUME LEO UN 132.628                  </v>
          </cell>
          <cell r="D18" t="str">
            <v>KG</v>
          </cell>
          <cell r="E18" t="str">
            <v xml:space="preserve">P </v>
          </cell>
          <cell r="F18" t="str">
            <v xml:space="preserve">INI     </v>
          </cell>
          <cell r="G18" t="str">
            <v xml:space="preserve">PER     </v>
          </cell>
          <cell r="H18">
            <v>37505</v>
          </cell>
          <cell r="I18">
            <v>37883</v>
          </cell>
          <cell r="J18">
            <v>360.03</v>
          </cell>
          <cell r="K18">
            <v>2688</v>
          </cell>
          <cell r="L18">
            <v>11.7</v>
          </cell>
        </row>
        <row r="19">
          <cell r="B19" t="str">
            <v>02508</v>
          </cell>
          <cell r="C19" t="str">
            <v>PERFUME LP-2048 /ALKOSTOSIN PRECIO-UNIL.</v>
          </cell>
          <cell r="D19" t="str">
            <v>KG</v>
          </cell>
          <cell r="E19" t="str">
            <v xml:space="preserve">P </v>
          </cell>
          <cell r="F19" t="str">
            <v xml:space="preserve">INI     </v>
          </cell>
          <cell r="G19" t="str">
            <v xml:space="preserve">PER     </v>
          </cell>
          <cell r="H19">
            <v>37568</v>
          </cell>
          <cell r="I19">
            <v>37876</v>
          </cell>
          <cell r="J19">
            <v>961.26</v>
          </cell>
          <cell r="K19">
            <v>163.88</v>
          </cell>
          <cell r="L19">
            <v>0</v>
          </cell>
        </row>
        <row r="20">
          <cell r="B20" t="str">
            <v>09242</v>
          </cell>
          <cell r="C20" t="str">
            <v xml:space="preserve">PERFUME LS 0446                         </v>
          </cell>
          <cell r="D20" t="str">
            <v>KG</v>
          </cell>
          <cell r="E20" t="str">
            <v xml:space="preserve">P </v>
          </cell>
          <cell r="F20" t="str">
            <v xml:space="preserve">INI     </v>
          </cell>
          <cell r="G20" t="str">
            <v xml:space="preserve">PER     </v>
          </cell>
          <cell r="H20">
            <v>37505</v>
          </cell>
          <cell r="I20">
            <v>37890</v>
          </cell>
          <cell r="J20">
            <v>5324.28</v>
          </cell>
          <cell r="K20">
            <v>74840.69</v>
          </cell>
          <cell r="L20">
            <v>4.75</v>
          </cell>
        </row>
        <row r="21">
          <cell r="B21" t="str">
            <v>09620</v>
          </cell>
          <cell r="C21" t="str">
            <v xml:space="preserve">PERFUME LUMIERE 33LPV                   </v>
          </cell>
          <cell r="D21" t="str">
            <v>KG</v>
          </cell>
          <cell r="E21" t="str">
            <v xml:space="preserve">P </v>
          </cell>
          <cell r="F21" t="str">
            <v xml:space="preserve">INI     </v>
          </cell>
          <cell r="G21" t="str">
            <v xml:space="preserve">PER     </v>
          </cell>
          <cell r="H21">
            <v>37512</v>
          </cell>
          <cell r="I21">
            <v>37883</v>
          </cell>
          <cell r="J21">
            <v>3835.2</v>
          </cell>
          <cell r="K21">
            <v>31137.3</v>
          </cell>
          <cell r="L21">
            <v>17.3</v>
          </cell>
        </row>
        <row r="22">
          <cell r="B22" t="str">
            <v>09349</v>
          </cell>
          <cell r="C22" t="str">
            <v xml:space="preserve">PERFUME NIRVANA LP 4039D                </v>
          </cell>
          <cell r="D22" t="str">
            <v>KG</v>
          </cell>
          <cell r="E22" t="str">
            <v xml:space="preserve">P </v>
          </cell>
          <cell r="F22" t="str">
            <v xml:space="preserve">INI     </v>
          </cell>
          <cell r="G22" t="str">
            <v xml:space="preserve">PER     </v>
          </cell>
          <cell r="H22">
            <v>37505</v>
          </cell>
          <cell r="I22">
            <v>37890</v>
          </cell>
          <cell r="J22">
            <v>2368.5</v>
          </cell>
          <cell r="K22">
            <v>9792.61</v>
          </cell>
          <cell r="L22">
            <v>13.52</v>
          </cell>
        </row>
        <row r="23">
          <cell r="B23" t="str">
            <v>08840</v>
          </cell>
          <cell r="C23" t="str">
            <v xml:space="preserve">PERFUME PASSARGADA P/OMOMAX.LIMP.       </v>
          </cell>
          <cell r="D23" t="str">
            <v>KG</v>
          </cell>
          <cell r="E23" t="str">
            <v xml:space="preserve">P </v>
          </cell>
          <cell r="F23" t="str">
            <v xml:space="preserve">INI     </v>
          </cell>
          <cell r="G23" t="str">
            <v xml:space="preserve">PER     </v>
          </cell>
          <cell r="H23">
            <v>37505</v>
          </cell>
          <cell r="I23">
            <v>37848</v>
          </cell>
          <cell r="J23">
            <v>192.99</v>
          </cell>
          <cell r="K23">
            <v>995.52</v>
          </cell>
          <cell r="L23">
            <v>12.5</v>
          </cell>
        </row>
        <row r="24">
          <cell r="B24" t="str">
            <v>08650</v>
          </cell>
          <cell r="C24" t="str">
            <v xml:space="preserve">PERFUME Q14465 REXONACONFIANCE          </v>
          </cell>
          <cell r="D24" t="str">
            <v>KG</v>
          </cell>
          <cell r="E24" t="str">
            <v xml:space="preserve">P </v>
          </cell>
          <cell r="F24" t="str">
            <v xml:space="preserve">INI     </v>
          </cell>
          <cell r="G24" t="str">
            <v xml:space="preserve">PER     </v>
          </cell>
          <cell r="H24">
            <v>37652</v>
          </cell>
          <cell r="I24">
            <v>37750</v>
          </cell>
          <cell r="J24">
            <v>0</v>
          </cell>
          <cell r="K24">
            <v>20</v>
          </cell>
          <cell r="L24">
            <v>44.469679999999997</v>
          </cell>
        </row>
        <row r="25">
          <cell r="B25" t="str">
            <v>07691</v>
          </cell>
          <cell r="C25" t="str">
            <v xml:space="preserve">PERFUME RJ 2285 ESTRELLAFRUTAL          </v>
          </cell>
          <cell r="D25" t="str">
            <v>KG</v>
          </cell>
          <cell r="E25" t="str">
            <v xml:space="preserve">P </v>
          </cell>
          <cell r="F25" t="str">
            <v xml:space="preserve">INI     </v>
          </cell>
          <cell r="G25" t="str">
            <v xml:space="preserve">PER     </v>
          </cell>
          <cell r="H25">
            <v>37504</v>
          </cell>
          <cell r="I25">
            <v>37889</v>
          </cell>
          <cell r="J25">
            <v>519</v>
          </cell>
          <cell r="K25">
            <v>4276.29</v>
          </cell>
          <cell r="L25">
            <v>13.62</v>
          </cell>
        </row>
        <row r="26">
          <cell r="B26" t="str">
            <v>09475</v>
          </cell>
          <cell r="C26" t="str">
            <v>PERFUME SOLILIMON UN250.517D(BOLIVAR-VEN</v>
          </cell>
          <cell r="D26" t="str">
            <v>KG</v>
          </cell>
          <cell r="E26" t="str">
            <v xml:space="preserve">P </v>
          </cell>
          <cell r="F26" t="str">
            <v xml:space="preserve">INI     </v>
          </cell>
          <cell r="G26">
            <v>110</v>
          </cell>
          <cell r="H26">
            <v>37512</v>
          </cell>
          <cell r="I26">
            <v>37890</v>
          </cell>
          <cell r="J26">
            <v>369.41</v>
          </cell>
          <cell r="K26">
            <v>18520.5</v>
          </cell>
          <cell r="L26">
            <v>8.9824400000000004</v>
          </cell>
        </row>
        <row r="27">
          <cell r="B27" t="str">
            <v>09474</v>
          </cell>
          <cell r="C27" t="str">
            <v xml:space="preserve">PERFUME XANTIA UN 233.296H (BOLIVAR)    </v>
          </cell>
          <cell r="D27" t="str">
            <v>KG</v>
          </cell>
          <cell r="E27" t="str">
            <v xml:space="preserve">P </v>
          </cell>
          <cell r="F27" t="str">
            <v xml:space="preserve">INI     </v>
          </cell>
          <cell r="G27">
            <v>110</v>
          </cell>
          <cell r="H27">
            <v>37512</v>
          </cell>
          <cell r="I27">
            <v>37890</v>
          </cell>
          <cell r="J27">
            <v>13</v>
          </cell>
          <cell r="K27">
            <v>12553.3</v>
          </cell>
          <cell r="L27">
            <v>10.392239999999999</v>
          </cell>
        </row>
        <row r="28">
          <cell r="B28" t="str">
            <v>02880</v>
          </cell>
          <cell r="C28" t="str">
            <v xml:space="preserve">ROJO MONOLITE CI12490                   </v>
          </cell>
          <cell r="D28" t="str">
            <v>GR</v>
          </cell>
          <cell r="E28" t="str">
            <v xml:space="preserve">P </v>
          </cell>
          <cell r="F28" t="str">
            <v xml:space="preserve">INI     </v>
          </cell>
          <cell r="G28" t="str">
            <v xml:space="preserve">COL     </v>
          </cell>
          <cell r="H28">
            <v>37505</v>
          </cell>
          <cell r="I28">
            <v>37883</v>
          </cell>
          <cell r="J28">
            <v>602</v>
          </cell>
          <cell r="K28">
            <v>1075.2</v>
          </cell>
          <cell r="L28">
            <v>0.19</v>
          </cell>
        </row>
        <row r="29">
          <cell r="B29" t="str">
            <v>09469</v>
          </cell>
          <cell r="C29" t="str">
            <v xml:space="preserve">SAVINASE 12T                            </v>
          </cell>
          <cell r="D29" t="str">
            <v>KG</v>
          </cell>
          <cell r="E29" t="str">
            <v xml:space="preserve">P </v>
          </cell>
          <cell r="F29" t="str">
            <v xml:space="preserve">INI     </v>
          </cell>
          <cell r="G29">
            <v>110</v>
          </cell>
          <cell r="H29">
            <v>37512</v>
          </cell>
          <cell r="I29">
            <v>37890</v>
          </cell>
          <cell r="J29">
            <v>217.68</v>
          </cell>
          <cell r="K29">
            <v>57304.04</v>
          </cell>
          <cell r="L29">
            <v>5.8539099999999999</v>
          </cell>
        </row>
        <row r="30">
          <cell r="B30" t="str">
            <v>06101</v>
          </cell>
          <cell r="C30" t="str">
            <v xml:space="preserve">TRIPOLIFOSFATO C/AZUL                   </v>
          </cell>
          <cell r="D30" t="str">
            <v>KG</v>
          </cell>
          <cell r="E30" t="str">
            <v xml:space="preserve">P </v>
          </cell>
          <cell r="F30" t="str">
            <v xml:space="preserve">INI     </v>
          </cell>
          <cell r="G30" t="str">
            <v xml:space="preserve">ING     </v>
          </cell>
          <cell r="H30">
            <v>37505</v>
          </cell>
          <cell r="I30">
            <v>37883</v>
          </cell>
          <cell r="J30">
            <v>7164.04</v>
          </cell>
          <cell r="K30">
            <v>22864.799999999999</v>
          </cell>
          <cell r="L30">
            <v>1.46</v>
          </cell>
        </row>
        <row r="31">
          <cell r="B31" t="str">
            <v>06100</v>
          </cell>
          <cell r="C31" t="str">
            <v xml:space="preserve">TRIPOLIFOSFATO C/VERDE                  </v>
          </cell>
          <cell r="D31" t="str">
            <v>KG</v>
          </cell>
          <cell r="E31" t="str">
            <v xml:space="preserve">P </v>
          </cell>
          <cell r="F31" t="str">
            <v xml:space="preserve">INI     </v>
          </cell>
          <cell r="G31" t="str">
            <v xml:space="preserve">ING     </v>
          </cell>
          <cell r="H31">
            <v>37505</v>
          </cell>
          <cell r="I31">
            <v>37869</v>
          </cell>
          <cell r="J31">
            <v>4027.18</v>
          </cell>
          <cell r="K31">
            <v>14163.5</v>
          </cell>
          <cell r="L31">
            <v>1.46</v>
          </cell>
        </row>
        <row r="32">
          <cell r="B32" t="str">
            <v>03384</v>
          </cell>
          <cell r="C32" t="str">
            <v xml:space="preserve">VERDE VISCOFIL CI 74260                 </v>
          </cell>
          <cell r="D32" t="str">
            <v>GR</v>
          </cell>
          <cell r="E32" t="str">
            <v xml:space="preserve">P </v>
          </cell>
          <cell r="F32" t="str">
            <v xml:space="preserve">INI     </v>
          </cell>
          <cell r="G32" t="str">
            <v xml:space="preserve">COL     </v>
          </cell>
          <cell r="H32">
            <v>37383</v>
          </cell>
          <cell r="I32">
            <v>37383</v>
          </cell>
          <cell r="J32">
            <v>5846.58</v>
          </cell>
          <cell r="K32">
            <v>0</v>
          </cell>
          <cell r="L32">
            <v>0.05</v>
          </cell>
        </row>
        <row r="33">
          <cell r="B33" t="str">
            <v>09069</v>
          </cell>
          <cell r="C33" t="str">
            <v xml:space="preserve">COLORANTE AZUL SOAPNYLPP99              </v>
          </cell>
          <cell r="D33" t="str">
            <v>KG</v>
          </cell>
          <cell r="E33" t="str">
            <v xml:space="preserve">P </v>
          </cell>
          <cell r="F33" t="str">
            <v xml:space="preserve">INL     </v>
          </cell>
          <cell r="G33" t="str">
            <v xml:space="preserve">COL     </v>
          </cell>
          <cell r="H33">
            <v>37505</v>
          </cell>
          <cell r="I33">
            <v>37890</v>
          </cell>
          <cell r="J33">
            <v>683.5</v>
          </cell>
          <cell r="K33">
            <v>4694.21</v>
          </cell>
          <cell r="L33">
            <v>12.3</v>
          </cell>
        </row>
        <row r="34">
          <cell r="B34" t="str">
            <v>06603</v>
          </cell>
          <cell r="C34" t="str">
            <v xml:space="preserve">COLORANTE VERDE COLANYL/SOAPNYL         </v>
          </cell>
          <cell r="D34" t="str">
            <v>GR</v>
          </cell>
          <cell r="E34" t="str">
            <v xml:space="preserve">P </v>
          </cell>
          <cell r="F34" t="str">
            <v xml:space="preserve">INL     </v>
          </cell>
          <cell r="G34" t="str">
            <v xml:space="preserve">COL     </v>
          </cell>
          <cell r="H34">
            <v>37505</v>
          </cell>
          <cell r="I34">
            <v>37890</v>
          </cell>
          <cell r="J34">
            <v>593722.41</v>
          </cell>
          <cell r="K34">
            <v>949443</v>
          </cell>
          <cell r="L34">
            <v>1.4E-2</v>
          </cell>
        </row>
        <row r="35">
          <cell r="B35" t="str">
            <v>02004</v>
          </cell>
          <cell r="C35" t="str">
            <v xml:space="preserve">LECITINA D/SOYA FSB                     </v>
          </cell>
          <cell r="D35" t="str">
            <v>KG</v>
          </cell>
          <cell r="E35" t="str">
            <v xml:space="preserve">D </v>
          </cell>
          <cell r="F35" t="str">
            <v xml:space="preserve">INL     </v>
          </cell>
          <cell r="G35" t="str">
            <v xml:space="preserve">ING     </v>
          </cell>
          <cell r="H35">
            <v>37383</v>
          </cell>
          <cell r="I35">
            <v>37383</v>
          </cell>
          <cell r="J35">
            <v>88.43</v>
          </cell>
          <cell r="K35">
            <v>0</v>
          </cell>
          <cell r="L35">
            <v>1.0230999999999999</v>
          </cell>
        </row>
        <row r="36">
          <cell r="B36" t="str">
            <v>03438</v>
          </cell>
          <cell r="C36" t="str">
            <v xml:space="preserve">ROJO COLANIL CI 12370/ROJO SOAPNYL      </v>
          </cell>
          <cell r="D36" t="str">
            <v>KG</v>
          </cell>
          <cell r="E36" t="str">
            <v xml:space="preserve">P </v>
          </cell>
          <cell r="F36" t="str">
            <v xml:space="preserve">INL     </v>
          </cell>
          <cell r="G36" t="str">
            <v xml:space="preserve">COL     </v>
          </cell>
          <cell r="H36">
            <v>37504</v>
          </cell>
          <cell r="I36">
            <v>37889</v>
          </cell>
          <cell r="J36">
            <v>64.900000000000006</v>
          </cell>
          <cell r="K36">
            <v>855.26</v>
          </cell>
          <cell r="L36">
            <v>14.6</v>
          </cell>
        </row>
        <row r="37">
          <cell r="B37" t="str">
            <v>06893</v>
          </cell>
          <cell r="C37" t="str">
            <v xml:space="preserve">BOLA BIG BALL 50GR                      </v>
          </cell>
          <cell r="D37" t="str">
            <v>UN</v>
          </cell>
          <cell r="E37" t="str">
            <v xml:space="preserve">P </v>
          </cell>
          <cell r="F37" t="str">
            <v xml:space="preserve">MEI     </v>
          </cell>
          <cell r="G37">
            <v>145</v>
          </cell>
          <cell r="H37">
            <v>37383</v>
          </cell>
          <cell r="I37">
            <v>37383</v>
          </cell>
          <cell r="J37">
            <v>88932</v>
          </cell>
          <cell r="K37">
            <v>0</v>
          </cell>
          <cell r="L37">
            <v>3.6479999999999999E-2</v>
          </cell>
        </row>
        <row r="38">
          <cell r="B38" t="str">
            <v>08576</v>
          </cell>
          <cell r="C38" t="str">
            <v xml:space="preserve">BOLA ROLL ON 25 CC                      </v>
          </cell>
          <cell r="D38" t="str">
            <v>UN</v>
          </cell>
          <cell r="E38" t="str">
            <v xml:space="preserve">P </v>
          </cell>
          <cell r="F38" t="str">
            <v xml:space="preserve">MEI     </v>
          </cell>
          <cell r="G38" t="str">
            <v xml:space="preserve">OTR     </v>
          </cell>
          <cell r="H38">
            <v>37652</v>
          </cell>
          <cell r="I38">
            <v>37750</v>
          </cell>
          <cell r="J38">
            <v>70762</v>
          </cell>
          <cell r="K38">
            <v>70056</v>
          </cell>
          <cell r="L38">
            <v>2.1270000000000001E-2</v>
          </cell>
        </row>
        <row r="39">
          <cell r="B39" t="str">
            <v>08361</v>
          </cell>
          <cell r="C39" t="str">
            <v xml:space="preserve">BOTELLA BIG BALL BLANCA                 </v>
          </cell>
          <cell r="D39" t="str">
            <v>UN</v>
          </cell>
          <cell r="E39" t="str">
            <v xml:space="preserve">p </v>
          </cell>
          <cell r="F39" t="str">
            <v xml:space="preserve">MEI     </v>
          </cell>
          <cell r="G39" t="str">
            <v xml:space="preserve">BOD     </v>
          </cell>
          <cell r="H39">
            <v>37383</v>
          </cell>
          <cell r="I39">
            <v>37383</v>
          </cell>
          <cell r="J39">
            <v>109812</v>
          </cell>
          <cell r="K39">
            <v>0</v>
          </cell>
          <cell r="L39">
            <v>0.10488</v>
          </cell>
        </row>
        <row r="40">
          <cell r="B40" t="str">
            <v>07834</v>
          </cell>
          <cell r="C40" t="str">
            <v xml:space="preserve">BOTELLA BIG BALL NEGRO                  </v>
          </cell>
          <cell r="D40" t="str">
            <v>UN</v>
          </cell>
          <cell r="E40" t="str">
            <v xml:space="preserve">P </v>
          </cell>
          <cell r="F40" t="str">
            <v xml:space="preserve">MEI     </v>
          </cell>
          <cell r="G40" t="str">
            <v xml:space="preserve">EMO     </v>
          </cell>
          <cell r="H40">
            <v>37383</v>
          </cell>
          <cell r="I40">
            <v>37383</v>
          </cell>
          <cell r="J40">
            <v>9628</v>
          </cell>
          <cell r="K40">
            <v>0</v>
          </cell>
          <cell r="L40">
            <v>9.74E-2</v>
          </cell>
        </row>
        <row r="41">
          <cell r="B41" t="str">
            <v>08362</v>
          </cell>
          <cell r="C41" t="str">
            <v xml:space="preserve">BOTELLA BIG BALL PLOMA                  </v>
          </cell>
          <cell r="D41" t="str">
            <v>UN</v>
          </cell>
          <cell r="E41" t="str">
            <v xml:space="preserve">p </v>
          </cell>
          <cell r="F41" t="str">
            <v xml:space="preserve">MEI     </v>
          </cell>
          <cell r="G41" t="str">
            <v xml:space="preserve">BOD     </v>
          </cell>
          <cell r="H41">
            <v>37383</v>
          </cell>
          <cell r="I41">
            <v>37383</v>
          </cell>
          <cell r="J41">
            <v>51389</v>
          </cell>
          <cell r="K41">
            <v>0</v>
          </cell>
          <cell r="L41">
            <v>0.10488</v>
          </cell>
        </row>
        <row r="42">
          <cell r="B42" t="str">
            <v>08254</v>
          </cell>
          <cell r="C42" t="str">
            <v xml:space="preserve">BOTELLA MINI ROLL PLOMA                 </v>
          </cell>
          <cell r="D42" t="str">
            <v>UN</v>
          </cell>
          <cell r="E42" t="str">
            <v xml:space="preserve">P </v>
          </cell>
          <cell r="F42" t="str">
            <v xml:space="preserve">MEI     </v>
          </cell>
          <cell r="G42" t="str">
            <v xml:space="preserve">BOD     </v>
          </cell>
          <cell r="H42">
            <v>37383</v>
          </cell>
          <cell r="I42">
            <v>37383</v>
          </cell>
          <cell r="J42">
            <v>30883</v>
          </cell>
          <cell r="K42">
            <v>0</v>
          </cell>
          <cell r="L42">
            <v>2.257E-2</v>
          </cell>
        </row>
        <row r="43">
          <cell r="B43" t="str">
            <v>05017</v>
          </cell>
          <cell r="C43" t="str">
            <v xml:space="preserve">BOTELLA REXONA CONFI 25GMINI ROLL ON    </v>
          </cell>
          <cell r="D43" t="str">
            <v>UN</v>
          </cell>
          <cell r="E43" t="str">
            <v xml:space="preserve">p </v>
          </cell>
          <cell r="F43" t="str">
            <v xml:space="preserve">MEI     </v>
          </cell>
          <cell r="G43" t="str">
            <v xml:space="preserve">BOT     </v>
          </cell>
          <cell r="H43">
            <v>37652</v>
          </cell>
          <cell r="I43">
            <v>37750</v>
          </cell>
          <cell r="J43">
            <v>59948</v>
          </cell>
          <cell r="K43">
            <v>70056</v>
          </cell>
          <cell r="L43">
            <v>2.64E-2</v>
          </cell>
        </row>
        <row r="44">
          <cell r="B44" t="str">
            <v>08366</v>
          </cell>
          <cell r="C44" t="str">
            <v xml:space="preserve">CONTRAETIQUETA BB REXONA                </v>
          </cell>
          <cell r="D44" t="str">
            <v>UN</v>
          </cell>
          <cell r="E44" t="str">
            <v xml:space="preserve">P </v>
          </cell>
          <cell r="F44" t="str">
            <v xml:space="preserve">MEI     </v>
          </cell>
          <cell r="G44" t="str">
            <v xml:space="preserve">ETI     </v>
          </cell>
          <cell r="H44">
            <v>37383</v>
          </cell>
          <cell r="I44">
            <v>37383</v>
          </cell>
          <cell r="J44">
            <v>10000</v>
          </cell>
          <cell r="K44">
            <v>0</v>
          </cell>
          <cell r="L44">
            <v>8.0800000000000004E-3</v>
          </cell>
        </row>
        <row r="45">
          <cell r="B45" t="str">
            <v>08368</v>
          </cell>
          <cell r="C45" t="str">
            <v xml:space="preserve">CONTRAETIQUETA BB REXONA                </v>
          </cell>
          <cell r="D45" t="str">
            <v>UN</v>
          </cell>
          <cell r="E45" t="str">
            <v xml:space="preserve">P </v>
          </cell>
          <cell r="F45" t="str">
            <v xml:space="preserve">MEI     </v>
          </cell>
          <cell r="G45" t="str">
            <v xml:space="preserve">ETI     </v>
          </cell>
          <cell r="H45">
            <v>37383</v>
          </cell>
          <cell r="I45">
            <v>37383</v>
          </cell>
          <cell r="J45">
            <v>14000</v>
          </cell>
          <cell r="K45">
            <v>0</v>
          </cell>
          <cell r="L45">
            <v>8.0800000000000004E-3</v>
          </cell>
        </row>
        <row r="46">
          <cell r="B46" t="str">
            <v>08370</v>
          </cell>
          <cell r="C46" t="str">
            <v xml:space="preserve">CONTRAETIQUETA BB REXONA                </v>
          </cell>
          <cell r="D46" t="str">
            <v>UN</v>
          </cell>
          <cell r="E46" t="str">
            <v xml:space="preserve">P </v>
          </cell>
          <cell r="F46" t="str">
            <v xml:space="preserve">MEI     </v>
          </cell>
          <cell r="G46" t="str">
            <v xml:space="preserve">ETI     </v>
          </cell>
          <cell r="H46">
            <v>37383</v>
          </cell>
          <cell r="I46">
            <v>37383</v>
          </cell>
          <cell r="J46">
            <v>99185</v>
          </cell>
          <cell r="K46">
            <v>0</v>
          </cell>
          <cell r="L46">
            <v>8.0800000000000004E-3</v>
          </cell>
        </row>
        <row r="47">
          <cell r="B47" t="str">
            <v>08372</v>
          </cell>
          <cell r="C47" t="str">
            <v xml:space="preserve">CONTRAETIQUETA REXONA BB                </v>
          </cell>
          <cell r="D47" t="str">
            <v>UN</v>
          </cell>
          <cell r="E47" t="str">
            <v xml:space="preserve">P </v>
          </cell>
          <cell r="F47" t="str">
            <v xml:space="preserve">MEI     </v>
          </cell>
          <cell r="G47" t="str">
            <v xml:space="preserve">EMB     </v>
          </cell>
          <cell r="H47">
            <v>37383</v>
          </cell>
          <cell r="I47">
            <v>37383</v>
          </cell>
          <cell r="J47">
            <v>71970</v>
          </cell>
          <cell r="K47">
            <v>0</v>
          </cell>
          <cell r="L47">
            <v>8.0800000000000004E-3</v>
          </cell>
        </row>
        <row r="48">
          <cell r="B48" t="str">
            <v>08365</v>
          </cell>
          <cell r="C48" t="str">
            <v xml:space="preserve">ETIQUETA BB REXONA                      </v>
          </cell>
          <cell r="D48" t="str">
            <v>UN</v>
          </cell>
          <cell r="E48" t="str">
            <v xml:space="preserve">P </v>
          </cell>
          <cell r="F48" t="str">
            <v xml:space="preserve">MEI     </v>
          </cell>
          <cell r="G48" t="str">
            <v xml:space="preserve">ETI     </v>
          </cell>
          <cell r="H48">
            <v>37383</v>
          </cell>
          <cell r="I48">
            <v>37383</v>
          </cell>
          <cell r="J48">
            <v>10000</v>
          </cell>
          <cell r="K48">
            <v>0</v>
          </cell>
          <cell r="L48">
            <v>8.0800000000000004E-3</v>
          </cell>
        </row>
        <row r="49">
          <cell r="B49" t="str">
            <v>08369</v>
          </cell>
          <cell r="C49" t="str">
            <v xml:space="preserve">ETIQUETA BB REXONA                      </v>
          </cell>
          <cell r="D49" t="str">
            <v>UN</v>
          </cell>
          <cell r="E49" t="str">
            <v xml:space="preserve">P </v>
          </cell>
          <cell r="F49" t="str">
            <v xml:space="preserve">MEI     </v>
          </cell>
          <cell r="G49" t="str">
            <v xml:space="preserve">ETI     </v>
          </cell>
          <cell r="H49">
            <v>37383</v>
          </cell>
          <cell r="I49">
            <v>37383</v>
          </cell>
          <cell r="J49">
            <v>99195</v>
          </cell>
          <cell r="K49">
            <v>0</v>
          </cell>
          <cell r="L49">
            <v>8.0800000000000004E-3</v>
          </cell>
        </row>
        <row r="50">
          <cell r="B50" t="str">
            <v>08367</v>
          </cell>
          <cell r="C50" t="str">
            <v xml:space="preserve">ETIQUETA BB REXONA MUSK                 </v>
          </cell>
          <cell r="D50" t="str">
            <v>UN</v>
          </cell>
          <cell r="E50" t="str">
            <v xml:space="preserve">P </v>
          </cell>
          <cell r="F50" t="str">
            <v xml:space="preserve">MEI     </v>
          </cell>
          <cell r="G50" t="str">
            <v xml:space="preserve">ETI     </v>
          </cell>
          <cell r="H50">
            <v>37383</v>
          </cell>
          <cell r="I50">
            <v>37383</v>
          </cell>
          <cell r="J50">
            <v>8000</v>
          </cell>
          <cell r="K50">
            <v>0</v>
          </cell>
          <cell r="L50">
            <v>8.0800000000000004E-3</v>
          </cell>
        </row>
        <row r="51">
          <cell r="B51" t="str">
            <v>08371</v>
          </cell>
          <cell r="C51" t="str">
            <v xml:space="preserve">ETIQUETA REXONA EXCEL BB                </v>
          </cell>
          <cell r="D51" t="str">
            <v>UN</v>
          </cell>
          <cell r="E51" t="str">
            <v xml:space="preserve">P </v>
          </cell>
          <cell r="F51" t="str">
            <v xml:space="preserve">MEI     </v>
          </cell>
          <cell r="G51" t="str">
            <v xml:space="preserve">EMB     </v>
          </cell>
          <cell r="H51">
            <v>37383</v>
          </cell>
          <cell r="I51">
            <v>37383</v>
          </cell>
          <cell r="J51">
            <v>72050</v>
          </cell>
          <cell r="K51">
            <v>0</v>
          </cell>
          <cell r="L51">
            <v>8.0800000000000004E-3</v>
          </cell>
        </row>
        <row r="52">
          <cell r="B52" t="str">
            <v>09492</v>
          </cell>
          <cell r="C52" t="str">
            <v xml:space="preserve">LAMINA AMIGO LIMON 180G                 </v>
          </cell>
          <cell r="D52" t="str">
            <v>KG</v>
          </cell>
          <cell r="E52" t="str">
            <v xml:space="preserve">P </v>
          </cell>
          <cell r="F52" t="str">
            <v xml:space="preserve">MEI     </v>
          </cell>
          <cell r="G52" t="str">
            <v xml:space="preserve">ROL     </v>
          </cell>
          <cell r="H52">
            <v>37505</v>
          </cell>
          <cell r="I52">
            <v>37890</v>
          </cell>
          <cell r="J52">
            <v>0</v>
          </cell>
          <cell r="K52">
            <v>9686.84</v>
          </cell>
          <cell r="L52">
            <v>0</v>
          </cell>
        </row>
        <row r="53">
          <cell r="B53" t="str">
            <v>09495</v>
          </cell>
          <cell r="C53" t="str">
            <v xml:space="preserve">LAMINA OP.TERMINATOR 200G               </v>
          </cell>
          <cell r="D53" t="str">
            <v>KG</v>
          </cell>
          <cell r="E53" t="str">
            <v xml:space="preserve">P </v>
          </cell>
          <cell r="F53" t="str">
            <v xml:space="preserve">MEI     </v>
          </cell>
          <cell r="G53" t="str">
            <v xml:space="preserve">ROL     </v>
          </cell>
          <cell r="H53">
            <v>37505</v>
          </cell>
          <cell r="I53">
            <v>37890</v>
          </cell>
          <cell r="J53">
            <v>0</v>
          </cell>
          <cell r="K53">
            <v>16471.080000000002</v>
          </cell>
          <cell r="L53">
            <v>0</v>
          </cell>
        </row>
        <row r="54">
          <cell r="B54" t="str">
            <v>09494</v>
          </cell>
          <cell r="C54" t="str">
            <v xml:space="preserve">LAMINA OP.TERMINATOR 850G               </v>
          </cell>
          <cell r="D54" t="str">
            <v>KG</v>
          </cell>
          <cell r="E54" t="str">
            <v xml:space="preserve">P </v>
          </cell>
          <cell r="F54" t="str">
            <v xml:space="preserve">MEI     </v>
          </cell>
          <cell r="G54" t="str">
            <v xml:space="preserve">ROL     </v>
          </cell>
          <cell r="H54">
            <v>37505</v>
          </cell>
          <cell r="I54">
            <v>37890</v>
          </cell>
          <cell r="J54">
            <v>0</v>
          </cell>
          <cell r="K54">
            <v>1252.97</v>
          </cell>
          <cell r="L54">
            <v>0</v>
          </cell>
        </row>
        <row r="55">
          <cell r="B55" t="str">
            <v>09489</v>
          </cell>
          <cell r="C55" t="str">
            <v xml:space="preserve">LAMINA OPAL BLANCURA 100G               </v>
          </cell>
          <cell r="D55" t="str">
            <v>KG</v>
          </cell>
          <cell r="E55" t="str">
            <v xml:space="preserve">P </v>
          </cell>
          <cell r="F55" t="str">
            <v xml:space="preserve">MEI     </v>
          </cell>
          <cell r="G55" t="str">
            <v xml:space="preserve">ROL     </v>
          </cell>
          <cell r="H55">
            <v>37505</v>
          </cell>
          <cell r="I55">
            <v>37890</v>
          </cell>
          <cell r="J55">
            <v>0</v>
          </cell>
          <cell r="K55">
            <v>5279.67</v>
          </cell>
          <cell r="L55">
            <v>0</v>
          </cell>
        </row>
        <row r="56">
          <cell r="B56" t="str">
            <v>09490</v>
          </cell>
          <cell r="C56" t="str">
            <v xml:space="preserve">LAMINA OPAL BLANCURA 225G               </v>
          </cell>
          <cell r="D56" t="str">
            <v>KG</v>
          </cell>
          <cell r="E56" t="str">
            <v xml:space="preserve">P </v>
          </cell>
          <cell r="F56" t="str">
            <v xml:space="preserve">MEI     </v>
          </cell>
          <cell r="G56" t="str">
            <v xml:space="preserve">ROL     </v>
          </cell>
          <cell r="H56">
            <v>37505</v>
          </cell>
          <cell r="I56">
            <v>37890</v>
          </cell>
          <cell r="J56">
            <v>0</v>
          </cell>
          <cell r="K56">
            <v>26040.02</v>
          </cell>
          <cell r="L56">
            <v>0</v>
          </cell>
        </row>
        <row r="57">
          <cell r="B57" t="str">
            <v>09501</v>
          </cell>
          <cell r="C57" t="str">
            <v xml:space="preserve">LAMINA OPAL BLANCURA 50G                </v>
          </cell>
          <cell r="D57" t="str">
            <v>KG</v>
          </cell>
          <cell r="E57" t="str">
            <v xml:space="preserve">P </v>
          </cell>
          <cell r="F57" t="str">
            <v xml:space="preserve">MEI     </v>
          </cell>
          <cell r="G57" t="str">
            <v xml:space="preserve">ROL     </v>
          </cell>
          <cell r="H57">
            <v>37505</v>
          </cell>
          <cell r="I57">
            <v>37890</v>
          </cell>
          <cell r="J57">
            <v>0</v>
          </cell>
          <cell r="K57">
            <v>3140.99</v>
          </cell>
          <cell r="L57">
            <v>0</v>
          </cell>
        </row>
        <row r="58">
          <cell r="B58" t="str">
            <v>09491</v>
          </cell>
          <cell r="C58" t="str">
            <v xml:space="preserve">LAMINA OPAL BLANCURA 900G               </v>
          </cell>
          <cell r="D58" t="str">
            <v>KG</v>
          </cell>
          <cell r="E58" t="str">
            <v xml:space="preserve">P </v>
          </cell>
          <cell r="F58" t="str">
            <v xml:space="preserve">MEI     </v>
          </cell>
          <cell r="G58" t="str">
            <v xml:space="preserve">ROL     </v>
          </cell>
          <cell r="H58">
            <v>37505</v>
          </cell>
          <cell r="I58">
            <v>37890</v>
          </cell>
          <cell r="J58">
            <v>0</v>
          </cell>
          <cell r="K58">
            <v>1288.56</v>
          </cell>
          <cell r="L58">
            <v>2.64</v>
          </cell>
        </row>
        <row r="59">
          <cell r="B59" t="str">
            <v>09481</v>
          </cell>
          <cell r="C59" t="str">
            <v xml:space="preserve">LAMINA OPAL FLORAL 100G                 </v>
          </cell>
          <cell r="D59" t="str">
            <v>KG</v>
          </cell>
          <cell r="E59" t="str">
            <v xml:space="preserve">P </v>
          </cell>
          <cell r="F59" t="str">
            <v xml:space="preserve">MEI     </v>
          </cell>
          <cell r="G59" t="str">
            <v xml:space="preserve">ROL     </v>
          </cell>
          <cell r="H59">
            <v>37505</v>
          </cell>
          <cell r="I59">
            <v>37890</v>
          </cell>
          <cell r="J59">
            <v>0</v>
          </cell>
          <cell r="K59">
            <v>7695.54</v>
          </cell>
          <cell r="L59">
            <v>0</v>
          </cell>
        </row>
        <row r="60">
          <cell r="B60" t="str">
            <v>09483</v>
          </cell>
          <cell r="C60" t="str">
            <v xml:space="preserve">LAMINA OPAL FLORAL 225G                 </v>
          </cell>
          <cell r="D60" t="str">
            <v>KG</v>
          </cell>
          <cell r="E60" t="str">
            <v xml:space="preserve">P </v>
          </cell>
          <cell r="F60" t="str">
            <v xml:space="preserve">MEI     </v>
          </cell>
          <cell r="G60" t="str">
            <v xml:space="preserve">ROL     </v>
          </cell>
          <cell r="H60">
            <v>37505</v>
          </cell>
          <cell r="I60">
            <v>37890</v>
          </cell>
          <cell r="J60">
            <v>101.28</v>
          </cell>
          <cell r="K60">
            <v>41885.78</v>
          </cell>
          <cell r="L60">
            <v>2.64</v>
          </cell>
        </row>
        <row r="61">
          <cell r="B61" t="str">
            <v>09482</v>
          </cell>
          <cell r="C61" t="str">
            <v xml:space="preserve">LAMINA OPAL FLORAL 50G                  </v>
          </cell>
          <cell r="D61" t="str">
            <v>KG</v>
          </cell>
          <cell r="E61" t="str">
            <v xml:space="preserve">P </v>
          </cell>
          <cell r="F61" t="str">
            <v xml:space="preserve">MEI     </v>
          </cell>
          <cell r="G61" t="str">
            <v xml:space="preserve">ROL     </v>
          </cell>
          <cell r="H61">
            <v>37505</v>
          </cell>
          <cell r="I61">
            <v>37890</v>
          </cell>
          <cell r="J61">
            <v>0</v>
          </cell>
          <cell r="K61">
            <v>4022.04</v>
          </cell>
          <cell r="L61">
            <v>0</v>
          </cell>
        </row>
        <row r="62">
          <cell r="B62" t="str">
            <v>09484</v>
          </cell>
          <cell r="C62" t="str">
            <v xml:space="preserve">LAMINA OPAL FLORAL 900G                 </v>
          </cell>
          <cell r="D62" t="str">
            <v>KG</v>
          </cell>
          <cell r="E62" t="str">
            <v xml:space="preserve">P </v>
          </cell>
          <cell r="F62" t="str">
            <v xml:space="preserve">MEI     </v>
          </cell>
          <cell r="G62" t="str">
            <v xml:space="preserve">ROL     </v>
          </cell>
          <cell r="H62">
            <v>37505</v>
          </cell>
          <cell r="I62">
            <v>37890</v>
          </cell>
          <cell r="J62">
            <v>0</v>
          </cell>
          <cell r="K62">
            <v>1429.68</v>
          </cell>
          <cell r="L62">
            <v>0</v>
          </cell>
        </row>
        <row r="63">
          <cell r="B63" t="str">
            <v>09487</v>
          </cell>
          <cell r="C63" t="str">
            <v xml:space="preserve">LAMINA OPAL LIMON 100G                  </v>
          </cell>
          <cell r="D63" t="str">
            <v>KG</v>
          </cell>
          <cell r="E63" t="str">
            <v xml:space="preserve">P </v>
          </cell>
          <cell r="F63" t="str">
            <v xml:space="preserve">MEI     </v>
          </cell>
          <cell r="G63" t="str">
            <v xml:space="preserve">ROL     </v>
          </cell>
          <cell r="H63">
            <v>37505</v>
          </cell>
          <cell r="I63">
            <v>37890</v>
          </cell>
          <cell r="J63">
            <v>0</v>
          </cell>
          <cell r="K63">
            <v>6305.04</v>
          </cell>
          <cell r="L63">
            <v>0</v>
          </cell>
        </row>
        <row r="64">
          <cell r="B64" t="str">
            <v>09486</v>
          </cell>
          <cell r="C64" t="str">
            <v xml:space="preserve">LAMINA OPAL LIMON 225G                  </v>
          </cell>
          <cell r="D64" t="str">
            <v>KG</v>
          </cell>
          <cell r="E64" t="str">
            <v xml:space="preserve">P </v>
          </cell>
          <cell r="F64" t="str">
            <v xml:space="preserve">MEI     </v>
          </cell>
          <cell r="G64" t="str">
            <v xml:space="preserve">ROL     </v>
          </cell>
          <cell r="H64">
            <v>37505</v>
          </cell>
          <cell r="I64">
            <v>37890</v>
          </cell>
          <cell r="J64">
            <v>0</v>
          </cell>
          <cell r="K64">
            <v>30623.54</v>
          </cell>
          <cell r="L64">
            <v>0</v>
          </cell>
        </row>
        <row r="65">
          <cell r="B65" t="str">
            <v>09488</v>
          </cell>
          <cell r="C65" t="str">
            <v xml:space="preserve">LAMINA OPAL LIMON 50G                   </v>
          </cell>
          <cell r="D65" t="str">
            <v>KG</v>
          </cell>
          <cell r="E65" t="str">
            <v xml:space="preserve">P </v>
          </cell>
          <cell r="F65" t="str">
            <v xml:space="preserve">MEI     </v>
          </cell>
          <cell r="G65" t="str">
            <v xml:space="preserve">ROL     </v>
          </cell>
          <cell r="H65">
            <v>37505</v>
          </cell>
          <cell r="I65">
            <v>37890</v>
          </cell>
          <cell r="J65">
            <v>0</v>
          </cell>
          <cell r="K65">
            <v>3140.99</v>
          </cell>
          <cell r="L65">
            <v>0</v>
          </cell>
        </row>
        <row r="66">
          <cell r="B66" t="str">
            <v>09485</v>
          </cell>
          <cell r="C66" t="str">
            <v xml:space="preserve">LAMINA OPAL LIMON 900G                  </v>
          </cell>
          <cell r="D66" t="str">
            <v>KG</v>
          </cell>
          <cell r="E66" t="str">
            <v xml:space="preserve">P </v>
          </cell>
          <cell r="F66" t="str">
            <v xml:space="preserve">MEI     </v>
          </cell>
          <cell r="G66" t="str">
            <v xml:space="preserve">ROL     </v>
          </cell>
          <cell r="H66">
            <v>37505</v>
          </cell>
          <cell r="I66">
            <v>37890</v>
          </cell>
          <cell r="J66">
            <v>86.41</v>
          </cell>
          <cell r="K66">
            <v>1329.62</v>
          </cell>
          <cell r="L66">
            <v>2.64</v>
          </cell>
        </row>
        <row r="67">
          <cell r="B67" t="str">
            <v>08677</v>
          </cell>
          <cell r="C67" t="str">
            <v xml:space="preserve">POLIOLEFINA 280MM                       </v>
          </cell>
          <cell r="D67" t="str">
            <v>KG</v>
          </cell>
          <cell r="E67" t="str">
            <v xml:space="preserve">P </v>
          </cell>
          <cell r="F67" t="str">
            <v xml:space="preserve">MEI     </v>
          </cell>
          <cell r="G67" t="str">
            <v xml:space="preserve">MPR     </v>
          </cell>
          <cell r="H67">
            <v>37383</v>
          </cell>
          <cell r="I67">
            <v>37383</v>
          </cell>
          <cell r="J67">
            <v>32.299999999999997</v>
          </cell>
          <cell r="K67">
            <v>0</v>
          </cell>
          <cell r="L67">
            <v>5.8735999999999997</v>
          </cell>
        </row>
        <row r="68">
          <cell r="B68" t="str">
            <v>08363</v>
          </cell>
          <cell r="C68" t="str">
            <v xml:space="preserve">TAPA BIG BALL BLANCA 50G                </v>
          </cell>
          <cell r="D68" t="str">
            <v>UN</v>
          </cell>
          <cell r="E68" t="str">
            <v xml:space="preserve">p </v>
          </cell>
          <cell r="F68" t="str">
            <v xml:space="preserve">MEI     </v>
          </cell>
          <cell r="G68" t="str">
            <v xml:space="preserve">BOD     </v>
          </cell>
          <cell r="H68">
            <v>37383</v>
          </cell>
          <cell r="I68">
            <v>37383</v>
          </cell>
          <cell r="J68">
            <v>18025</v>
          </cell>
          <cell r="K68">
            <v>0</v>
          </cell>
          <cell r="L68">
            <v>7.0680000000000007E-2</v>
          </cell>
        </row>
        <row r="69">
          <cell r="B69" t="str">
            <v>06897</v>
          </cell>
          <cell r="C69" t="str">
            <v xml:space="preserve">TAPA BIG BALL NEGRO 50GR                </v>
          </cell>
          <cell r="D69" t="str">
            <v>UN</v>
          </cell>
          <cell r="E69" t="str">
            <v xml:space="preserve">P </v>
          </cell>
          <cell r="F69" t="str">
            <v xml:space="preserve">MEI     </v>
          </cell>
          <cell r="G69">
            <v>145</v>
          </cell>
          <cell r="H69">
            <v>37383</v>
          </cell>
          <cell r="I69">
            <v>37383</v>
          </cell>
          <cell r="J69">
            <v>43080</v>
          </cell>
          <cell r="K69">
            <v>0</v>
          </cell>
          <cell r="L69">
            <v>2.5000000000000001E-2</v>
          </cell>
        </row>
        <row r="70">
          <cell r="B70" t="str">
            <v>08364</v>
          </cell>
          <cell r="C70" t="str">
            <v xml:space="preserve">TAPA BIG BALL PLOMA 50G                 </v>
          </cell>
          <cell r="D70" t="str">
            <v>UN</v>
          </cell>
          <cell r="E70" t="str">
            <v xml:space="preserve">p </v>
          </cell>
          <cell r="F70" t="str">
            <v xml:space="preserve">MEI     </v>
          </cell>
          <cell r="G70" t="str">
            <v xml:space="preserve">BOD     </v>
          </cell>
          <cell r="H70">
            <v>37383</v>
          </cell>
          <cell r="I70">
            <v>37383</v>
          </cell>
          <cell r="J70">
            <v>83561</v>
          </cell>
          <cell r="K70">
            <v>0</v>
          </cell>
          <cell r="L70">
            <v>7.0680000000000007E-2</v>
          </cell>
        </row>
        <row r="71">
          <cell r="B71" t="str">
            <v>08256</v>
          </cell>
          <cell r="C71" t="str">
            <v xml:space="preserve">TAPA MINI BALL PLOMA 25G                </v>
          </cell>
          <cell r="D71" t="str">
            <v>UN</v>
          </cell>
          <cell r="E71" t="str">
            <v xml:space="preserve">P </v>
          </cell>
          <cell r="F71" t="str">
            <v xml:space="preserve">MEI     </v>
          </cell>
          <cell r="G71" t="str">
            <v xml:space="preserve">TAP     </v>
          </cell>
          <cell r="H71">
            <v>37383</v>
          </cell>
          <cell r="I71">
            <v>37383</v>
          </cell>
          <cell r="J71">
            <v>32284</v>
          </cell>
          <cell r="K71">
            <v>0</v>
          </cell>
          <cell r="L71">
            <v>3.4169999999999999E-2</v>
          </cell>
        </row>
        <row r="72">
          <cell r="B72" t="str">
            <v>05018</v>
          </cell>
          <cell r="C72" t="str">
            <v xml:space="preserve">TAPA REXONA BLANCA MINI25G              </v>
          </cell>
          <cell r="D72" t="str">
            <v>UN</v>
          </cell>
          <cell r="E72" t="str">
            <v xml:space="preserve">P </v>
          </cell>
          <cell r="F72" t="str">
            <v xml:space="preserve">MEI     </v>
          </cell>
          <cell r="G72" t="str">
            <v xml:space="preserve">TAP     </v>
          </cell>
          <cell r="H72">
            <v>37652</v>
          </cell>
          <cell r="I72">
            <v>37750</v>
          </cell>
          <cell r="J72">
            <v>58478</v>
          </cell>
          <cell r="K72">
            <v>70056</v>
          </cell>
          <cell r="L72">
            <v>3.3500000000000002E-2</v>
          </cell>
        </row>
        <row r="73">
          <cell r="B73" t="str">
            <v>09275</v>
          </cell>
          <cell r="C73" t="str">
            <v xml:space="preserve">CAJA BARRA 250Gx28UN                    </v>
          </cell>
          <cell r="D73" t="str">
            <v>UN</v>
          </cell>
          <cell r="E73" t="str">
            <v xml:space="preserve">P </v>
          </cell>
          <cell r="F73" t="str">
            <v xml:space="preserve">MEL     </v>
          </cell>
          <cell r="G73" t="str">
            <v xml:space="preserve">CAJ     </v>
          </cell>
          <cell r="H73">
            <v>37505</v>
          </cell>
          <cell r="I73">
            <v>37890</v>
          </cell>
          <cell r="J73">
            <v>30076</v>
          </cell>
          <cell r="K73">
            <v>98048</v>
          </cell>
          <cell r="L73">
            <v>0.11899999999999999</v>
          </cell>
        </row>
        <row r="74">
          <cell r="B74" t="str">
            <v>09130</v>
          </cell>
          <cell r="C74" t="str">
            <v xml:space="preserve">CAJA BARRA 350Gx28UN                    </v>
          </cell>
          <cell r="D74" t="str">
            <v>UN</v>
          </cell>
          <cell r="E74" t="str">
            <v xml:space="preserve">P </v>
          </cell>
          <cell r="F74" t="str">
            <v xml:space="preserve">MEL     </v>
          </cell>
          <cell r="G74" t="str">
            <v xml:space="preserve">CAJ     </v>
          </cell>
          <cell r="H74">
            <v>37505</v>
          </cell>
          <cell r="I74">
            <v>37890</v>
          </cell>
          <cell r="J74">
            <v>9379</v>
          </cell>
          <cell r="K74">
            <v>254744</v>
          </cell>
          <cell r="L74">
            <v>0.14000000000000001</v>
          </cell>
        </row>
        <row r="75">
          <cell r="B75" t="str">
            <v>07608</v>
          </cell>
          <cell r="C75" t="str">
            <v xml:space="preserve">CAJA BIC TARRO LAGARTO                  </v>
          </cell>
          <cell r="D75" t="str">
            <v>UN</v>
          </cell>
          <cell r="E75" t="str">
            <v xml:space="preserve">P </v>
          </cell>
          <cell r="F75" t="str">
            <v xml:space="preserve">MEL     </v>
          </cell>
          <cell r="G75" t="str">
            <v xml:space="preserve">CAJ     </v>
          </cell>
          <cell r="H75">
            <v>37383</v>
          </cell>
          <cell r="I75">
            <v>37383</v>
          </cell>
          <cell r="J75">
            <v>274</v>
          </cell>
          <cell r="K75">
            <v>0</v>
          </cell>
          <cell r="L75">
            <v>0.39</v>
          </cell>
        </row>
        <row r="76">
          <cell r="B76" t="str">
            <v>06894</v>
          </cell>
          <cell r="C76" t="str">
            <v xml:space="preserve">CAJA BIG BALL 12X50GR                   </v>
          </cell>
          <cell r="D76" t="str">
            <v>UN</v>
          </cell>
          <cell r="E76" t="str">
            <v xml:space="preserve">P </v>
          </cell>
          <cell r="F76" t="str">
            <v xml:space="preserve">MEL     </v>
          </cell>
          <cell r="G76" t="str">
            <v xml:space="preserve">CAJ     </v>
          </cell>
          <cell r="H76">
            <v>37383</v>
          </cell>
          <cell r="I76">
            <v>37383</v>
          </cell>
          <cell r="J76">
            <v>9112</v>
          </cell>
          <cell r="K76">
            <v>0</v>
          </cell>
          <cell r="L76">
            <v>8.8999999999999996E-2</v>
          </cell>
        </row>
        <row r="77">
          <cell r="B77" t="str">
            <v>09335</v>
          </cell>
          <cell r="C77" t="str">
            <v xml:space="preserve">CAJA BRISA 250Gx60UN                    </v>
          </cell>
          <cell r="D77" t="str">
            <v>UN</v>
          </cell>
          <cell r="E77" t="str">
            <v xml:space="preserve">P </v>
          </cell>
          <cell r="F77" t="str">
            <v xml:space="preserve">MEL     </v>
          </cell>
          <cell r="G77" t="str">
            <v xml:space="preserve">CAJ     </v>
          </cell>
          <cell r="H77">
            <v>37505</v>
          </cell>
          <cell r="I77">
            <v>37890</v>
          </cell>
          <cell r="J77">
            <v>14019</v>
          </cell>
          <cell r="K77">
            <v>161778</v>
          </cell>
          <cell r="L77">
            <v>0.24</v>
          </cell>
        </row>
        <row r="78">
          <cell r="B78" t="str">
            <v>05649</v>
          </cell>
          <cell r="C78" t="str">
            <v xml:space="preserve">CAJA CLOSE UP 72TBX75CC                 </v>
          </cell>
          <cell r="D78" t="str">
            <v>UN</v>
          </cell>
          <cell r="E78" t="str">
            <v xml:space="preserve">P </v>
          </cell>
          <cell r="F78" t="str">
            <v xml:space="preserve">MEL     </v>
          </cell>
          <cell r="G78" t="str">
            <v xml:space="preserve">CAJ     </v>
          </cell>
          <cell r="H78">
            <v>37383</v>
          </cell>
          <cell r="I78">
            <v>37383</v>
          </cell>
          <cell r="J78">
            <v>7213</v>
          </cell>
          <cell r="K78">
            <v>0</v>
          </cell>
          <cell r="L78">
            <v>0.27100000000000002</v>
          </cell>
        </row>
        <row r="79">
          <cell r="B79" t="str">
            <v>08512</v>
          </cell>
          <cell r="C79" t="str">
            <v xml:space="preserve">CAJA FAVORITA GEN 15x1LT                </v>
          </cell>
          <cell r="D79" t="str">
            <v>UN</v>
          </cell>
          <cell r="E79" t="str">
            <v xml:space="preserve">P </v>
          </cell>
          <cell r="F79" t="str">
            <v xml:space="preserve">MEL     </v>
          </cell>
          <cell r="G79" t="str">
            <v xml:space="preserve">CAJ     </v>
          </cell>
          <cell r="H79">
            <v>37383</v>
          </cell>
          <cell r="I79">
            <v>37383</v>
          </cell>
          <cell r="J79">
            <v>86</v>
          </cell>
          <cell r="K79">
            <v>0</v>
          </cell>
          <cell r="L79">
            <v>0.34499999999999997</v>
          </cell>
        </row>
        <row r="80">
          <cell r="B80" t="str">
            <v>09374</v>
          </cell>
          <cell r="C80" t="str">
            <v xml:space="preserve">CAJA GEN.250Gx24UN(EXP)                 </v>
          </cell>
          <cell r="D80" t="str">
            <v>UN</v>
          </cell>
          <cell r="E80" t="str">
            <v xml:space="preserve">P </v>
          </cell>
          <cell r="F80" t="str">
            <v xml:space="preserve">MEL     </v>
          </cell>
          <cell r="G80" t="str">
            <v xml:space="preserve">CAJ     </v>
          </cell>
          <cell r="H80">
            <v>37505</v>
          </cell>
          <cell r="I80">
            <v>37890</v>
          </cell>
          <cell r="J80">
            <v>9676</v>
          </cell>
          <cell r="K80">
            <v>481000</v>
          </cell>
          <cell r="L80">
            <v>0.14199999999999999</v>
          </cell>
        </row>
        <row r="81">
          <cell r="B81" t="str">
            <v>09334</v>
          </cell>
          <cell r="C81" t="str">
            <v xml:space="preserve">CAJA GEN.LAGARTO 250Gx60UN              </v>
          </cell>
          <cell r="D81" t="str">
            <v>UN</v>
          </cell>
          <cell r="E81" t="str">
            <v xml:space="preserve">P </v>
          </cell>
          <cell r="F81" t="str">
            <v xml:space="preserve">MEL     </v>
          </cell>
          <cell r="G81" t="str">
            <v xml:space="preserve">CAJ     </v>
          </cell>
          <cell r="H81">
            <v>37505</v>
          </cell>
          <cell r="I81">
            <v>37890</v>
          </cell>
          <cell r="J81">
            <v>62134</v>
          </cell>
          <cell r="K81">
            <v>1122559</v>
          </cell>
          <cell r="L81">
            <v>0.24</v>
          </cell>
        </row>
        <row r="82">
          <cell r="B82" t="str">
            <v>03256</v>
          </cell>
          <cell r="C82" t="str">
            <v xml:space="preserve">CAJA LAG.BARRA 10x1000G                 </v>
          </cell>
          <cell r="D82" t="str">
            <v>UN</v>
          </cell>
          <cell r="E82" t="str">
            <v xml:space="preserve">P </v>
          </cell>
          <cell r="F82" t="str">
            <v xml:space="preserve">MEL     </v>
          </cell>
          <cell r="G82" t="str">
            <v xml:space="preserve">EMO     </v>
          </cell>
          <cell r="H82">
            <v>37512</v>
          </cell>
          <cell r="I82">
            <v>37890</v>
          </cell>
          <cell r="J82">
            <v>458</v>
          </cell>
          <cell r="K82">
            <v>7000</v>
          </cell>
          <cell r="L82">
            <v>0.27100000000000002</v>
          </cell>
        </row>
        <row r="83">
          <cell r="B83" t="str">
            <v>08578</v>
          </cell>
          <cell r="C83" t="str">
            <v xml:space="preserve">CAJA ROLL ON 24 UND X25CC               </v>
          </cell>
          <cell r="D83" t="str">
            <v>UN</v>
          </cell>
          <cell r="E83" t="str">
            <v xml:space="preserve">P </v>
          </cell>
          <cell r="F83" t="str">
            <v xml:space="preserve">MEL     </v>
          </cell>
          <cell r="G83" t="str">
            <v xml:space="preserve">CAJ     </v>
          </cell>
          <cell r="H83">
            <v>37652</v>
          </cell>
          <cell r="I83">
            <v>37750</v>
          </cell>
          <cell r="J83">
            <v>3198</v>
          </cell>
          <cell r="K83">
            <v>2919</v>
          </cell>
          <cell r="L83">
            <v>8.6999999999999994E-2</v>
          </cell>
        </row>
        <row r="84">
          <cell r="B84" t="str">
            <v>09394</v>
          </cell>
          <cell r="C84" t="str">
            <v xml:space="preserve">CAJITA CLOSE BL 75+ESCOL                </v>
          </cell>
          <cell r="D84" t="str">
            <v>UN</v>
          </cell>
          <cell r="E84" t="str">
            <v xml:space="preserve">P </v>
          </cell>
          <cell r="F84" t="str">
            <v xml:space="preserve">MEL     </v>
          </cell>
          <cell r="G84" t="str">
            <v xml:space="preserve">CAC     </v>
          </cell>
          <cell r="H84">
            <v>37383</v>
          </cell>
          <cell r="I84">
            <v>37383</v>
          </cell>
          <cell r="J84">
            <v>391</v>
          </cell>
          <cell r="K84">
            <v>0</v>
          </cell>
          <cell r="L84">
            <v>2.4299999999999999E-2</v>
          </cell>
        </row>
        <row r="85">
          <cell r="B85" t="str">
            <v>09393</v>
          </cell>
          <cell r="C85" t="str">
            <v xml:space="preserve">CAJITA CLOSE L&amp;M 75+ESCO                </v>
          </cell>
          <cell r="D85" t="str">
            <v>UN</v>
          </cell>
          <cell r="E85" t="str">
            <v xml:space="preserve">P </v>
          </cell>
          <cell r="F85" t="str">
            <v xml:space="preserve">MEL     </v>
          </cell>
          <cell r="G85" t="str">
            <v xml:space="preserve">CAC     </v>
          </cell>
          <cell r="H85">
            <v>37383</v>
          </cell>
          <cell r="I85">
            <v>37383</v>
          </cell>
          <cell r="J85">
            <v>41218</v>
          </cell>
          <cell r="K85">
            <v>0</v>
          </cell>
          <cell r="L85">
            <v>2.4299999999999999E-2</v>
          </cell>
        </row>
        <row r="86">
          <cell r="B86" t="str">
            <v>09395</v>
          </cell>
          <cell r="C86" t="str">
            <v xml:space="preserve">CAJITA CLOSE MIC 75+ESCO                </v>
          </cell>
          <cell r="D86" t="str">
            <v>UN</v>
          </cell>
          <cell r="E86" t="str">
            <v xml:space="preserve">P </v>
          </cell>
          <cell r="F86" t="str">
            <v xml:space="preserve">MEL     </v>
          </cell>
          <cell r="G86" t="str">
            <v xml:space="preserve">CAC     </v>
          </cell>
          <cell r="H86">
            <v>37383</v>
          </cell>
          <cell r="I86">
            <v>37383</v>
          </cell>
          <cell r="J86">
            <v>4227</v>
          </cell>
          <cell r="K86">
            <v>0</v>
          </cell>
          <cell r="L86">
            <v>2.4299999999999999E-2</v>
          </cell>
        </row>
        <row r="87">
          <cell r="B87" t="str">
            <v>09392</v>
          </cell>
          <cell r="C87" t="str">
            <v xml:space="preserve">CAJITA CLOSE RJ 75+ESCOL                </v>
          </cell>
          <cell r="D87" t="str">
            <v>UN</v>
          </cell>
          <cell r="E87" t="str">
            <v xml:space="preserve">P </v>
          </cell>
          <cell r="F87" t="str">
            <v xml:space="preserve">MEL     </v>
          </cell>
          <cell r="G87" t="str">
            <v xml:space="preserve">CAC     </v>
          </cell>
          <cell r="H87">
            <v>37383</v>
          </cell>
          <cell r="I87">
            <v>37383</v>
          </cell>
          <cell r="J87">
            <v>41396</v>
          </cell>
          <cell r="K87">
            <v>0</v>
          </cell>
          <cell r="L87">
            <v>2.4299999999999999E-2</v>
          </cell>
        </row>
        <row r="88">
          <cell r="B88" t="str">
            <v>06608</v>
          </cell>
          <cell r="C88" t="str">
            <v xml:space="preserve">CINTA 48MMx100MT                        </v>
          </cell>
          <cell r="D88" t="str">
            <v>RL</v>
          </cell>
          <cell r="E88" t="str">
            <v xml:space="preserve">P </v>
          </cell>
          <cell r="F88" t="str">
            <v xml:space="preserve">MEL     </v>
          </cell>
          <cell r="G88" t="str">
            <v xml:space="preserve">MAU     </v>
          </cell>
          <cell r="H88">
            <v>37505</v>
          </cell>
          <cell r="I88">
            <v>37890</v>
          </cell>
          <cell r="J88">
            <v>0</v>
          </cell>
          <cell r="K88">
            <v>162.97</v>
          </cell>
          <cell r="L88">
            <v>0.7</v>
          </cell>
        </row>
        <row r="89">
          <cell r="B89" t="str">
            <v>03295</v>
          </cell>
          <cell r="C89" t="str">
            <v xml:space="preserve">CINTA SCOTCH 12MMx100MT                 </v>
          </cell>
          <cell r="D89" t="str">
            <v>RL</v>
          </cell>
          <cell r="E89" t="str">
            <v xml:space="preserve">P </v>
          </cell>
          <cell r="F89" t="str">
            <v xml:space="preserve">MEL     </v>
          </cell>
          <cell r="G89" t="str">
            <v xml:space="preserve">OTR     </v>
          </cell>
          <cell r="H89">
            <v>37383</v>
          </cell>
          <cell r="I89">
            <v>37383</v>
          </cell>
          <cell r="J89">
            <v>161</v>
          </cell>
          <cell r="K89">
            <v>0</v>
          </cell>
          <cell r="L89">
            <v>0.25</v>
          </cell>
        </row>
        <row r="90">
          <cell r="B90" t="str">
            <v>05440</v>
          </cell>
          <cell r="C90" t="str">
            <v xml:space="preserve">CINTA SCOTCH 48MMx1000MT                </v>
          </cell>
          <cell r="D90" t="str">
            <v>RL</v>
          </cell>
          <cell r="E90" t="str">
            <v xml:space="preserve">P </v>
          </cell>
          <cell r="F90" t="str">
            <v xml:space="preserve">MEL     </v>
          </cell>
          <cell r="G90" t="str">
            <v xml:space="preserve">MAU     </v>
          </cell>
          <cell r="H90">
            <v>37505</v>
          </cell>
          <cell r="I90">
            <v>37890</v>
          </cell>
          <cell r="J90">
            <v>135.16</v>
          </cell>
          <cell r="K90">
            <v>1973.18</v>
          </cell>
          <cell r="L90">
            <v>6.8</v>
          </cell>
        </row>
        <row r="91">
          <cell r="B91" t="str">
            <v>08281</v>
          </cell>
          <cell r="C91" t="str">
            <v xml:space="preserve">CINTA TERMOTR.6PULx450MT                </v>
          </cell>
          <cell r="D91" t="str">
            <v>UN</v>
          </cell>
          <cell r="E91" t="str">
            <v xml:space="preserve">P </v>
          </cell>
          <cell r="F91" t="str">
            <v xml:space="preserve">MEL     </v>
          </cell>
          <cell r="G91" t="str">
            <v xml:space="preserve">OTR     </v>
          </cell>
          <cell r="H91">
            <v>37504</v>
          </cell>
          <cell r="I91">
            <v>37890</v>
          </cell>
          <cell r="J91">
            <v>87.49</v>
          </cell>
          <cell r="K91">
            <v>1053.95</v>
          </cell>
          <cell r="L91">
            <v>35</v>
          </cell>
        </row>
        <row r="92">
          <cell r="B92" t="str">
            <v>09245</v>
          </cell>
          <cell r="C92" t="str">
            <v xml:space="preserve">DIVISOR INTERIOR CRA-Z                  </v>
          </cell>
          <cell r="D92" t="str">
            <v>UN</v>
          </cell>
          <cell r="E92" t="str">
            <v xml:space="preserve">p </v>
          </cell>
          <cell r="F92" t="str">
            <v xml:space="preserve">MEL     </v>
          </cell>
          <cell r="G92" t="str">
            <v xml:space="preserve">CAJ     </v>
          </cell>
          <cell r="H92">
            <v>37383</v>
          </cell>
          <cell r="I92">
            <v>37383</v>
          </cell>
          <cell r="J92">
            <v>823</v>
          </cell>
          <cell r="K92">
            <v>0</v>
          </cell>
          <cell r="L92">
            <v>1.6E-2</v>
          </cell>
        </row>
        <row r="93">
          <cell r="B93" t="str">
            <v>05711</v>
          </cell>
          <cell r="C93" t="str">
            <v xml:space="preserve">ETIQ ADH.CODIGO D/BARRASS/I             </v>
          </cell>
          <cell r="D93" t="str">
            <v>UN</v>
          </cell>
          <cell r="E93" t="str">
            <v xml:space="preserve">P </v>
          </cell>
          <cell r="F93" t="str">
            <v xml:space="preserve">MEL     </v>
          </cell>
          <cell r="G93" t="str">
            <v xml:space="preserve">ETI     </v>
          </cell>
          <cell r="H93">
            <v>37505</v>
          </cell>
          <cell r="I93">
            <v>37890</v>
          </cell>
          <cell r="J93">
            <v>160473</v>
          </cell>
          <cell r="K93">
            <v>950648</v>
          </cell>
          <cell r="L93">
            <v>1.6000000000000001E-3</v>
          </cell>
        </row>
        <row r="94">
          <cell r="B94" t="str">
            <v>07738</v>
          </cell>
          <cell r="C94" t="str">
            <v xml:space="preserve">ETIQ SATO 2 CODIGO Y PVP                </v>
          </cell>
          <cell r="D94" t="str">
            <v>UN</v>
          </cell>
          <cell r="E94" t="str">
            <v xml:space="preserve">P </v>
          </cell>
          <cell r="F94" t="str">
            <v xml:space="preserve">MEL     </v>
          </cell>
          <cell r="G94" t="str">
            <v xml:space="preserve">ETI     </v>
          </cell>
          <cell r="H94">
            <v>37652</v>
          </cell>
          <cell r="I94">
            <v>37750</v>
          </cell>
          <cell r="J94">
            <v>50932</v>
          </cell>
          <cell r="K94">
            <v>70056</v>
          </cell>
          <cell r="L94">
            <v>4.8000000000000001E-4</v>
          </cell>
        </row>
        <row r="95">
          <cell r="B95" t="str">
            <v>08186</v>
          </cell>
          <cell r="C95" t="str">
            <v xml:space="preserve">ETIQ.A6 P/CAJAS-FUNDONES                </v>
          </cell>
          <cell r="D95" t="str">
            <v>UN</v>
          </cell>
          <cell r="E95" t="str">
            <v xml:space="preserve">P </v>
          </cell>
          <cell r="F95" t="str">
            <v xml:space="preserve">MEL     </v>
          </cell>
          <cell r="G95" t="str">
            <v xml:space="preserve">ETI     </v>
          </cell>
          <cell r="H95">
            <v>37505</v>
          </cell>
          <cell r="I95">
            <v>37890</v>
          </cell>
          <cell r="J95">
            <v>306033</v>
          </cell>
          <cell r="K95">
            <v>4167166</v>
          </cell>
          <cell r="L95">
            <v>1.78E-2</v>
          </cell>
        </row>
        <row r="96">
          <cell r="B96" t="str">
            <v>05016</v>
          </cell>
          <cell r="C96" t="str">
            <v xml:space="preserve">ETIQUETA REXONA CONFIANMINI 25G         </v>
          </cell>
          <cell r="D96" t="str">
            <v>UN</v>
          </cell>
          <cell r="E96" t="str">
            <v xml:space="preserve">P </v>
          </cell>
          <cell r="F96" t="str">
            <v xml:space="preserve">MEL     </v>
          </cell>
          <cell r="G96" t="str">
            <v xml:space="preserve">ETI     </v>
          </cell>
          <cell r="H96">
            <v>37652</v>
          </cell>
          <cell r="I96">
            <v>37750</v>
          </cell>
          <cell r="J96">
            <v>0</v>
          </cell>
          <cell r="K96">
            <v>70056</v>
          </cell>
          <cell r="L96">
            <v>8.9999999999999993E-3</v>
          </cell>
        </row>
        <row r="97">
          <cell r="B97" t="str">
            <v>09397</v>
          </cell>
          <cell r="C97" t="str">
            <v xml:space="preserve">ETIQUETA SATO 2 EXPIRA                  </v>
          </cell>
          <cell r="D97" t="str">
            <v>UN</v>
          </cell>
          <cell r="E97" t="str">
            <v xml:space="preserve">P </v>
          </cell>
          <cell r="F97" t="str">
            <v xml:space="preserve">MEL     </v>
          </cell>
          <cell r="G97" t="str">
            <v xml:space="preserve">ETI     </v>
          </cell>
          <cell r="H97">
            <v>37652</v>
          </cell>
          <cell r="I97">
            <v>37750</v>
          </cell>
          <cell r="J97">
            <v>0</v>
          </cell>
          <cell r="K97">
            <v>70056</v>
          </cell>
          <cell r="L97">
            <v>4.8000000000000001E-4</v>
          </cell>
        </row>
        <row r="98">
          <cell r="B98" t="str">
            <v>09254</v>
          </cell>
          <cell r="C98" t="str">
            <v xml:space="preserve">FUNDA ALKOSTO 5KG                       </v>
          </cell>
          <cell r="D98" t="str">
            <v>UN</v>
          </cell>
          <cell r="E98" t="str">
            <v xml:space="preserve">P </v>
          </cell>
          <cell r="F98" t="str">
            <v xml:space="preserve">MEL     </v>
          </cell>
          <cell r="G98" t="str">
            <v xml:space="preserve">FUN     </v>
          </cell>
          <cell r="H98">
            <v>37505</v>
          </cell>
          <cell r="I98">
            <v>37883</v>
          </cell>
          <cell r="J98">
            <v>130</v>
          </cell>
          <cell r="K98">
            <v>32400</v>
          </cell>
          <cell r="L98">
            <v>0.189</v>
          </cell>
        </row>
        <row r="99">
          <cell r="B99" t="str">
            <v>09493</v>
          </cell>
          <cell r="C99" t="str">
            <v xml:space="preserve">FUNDA AMIGO GRANEL 15KG                 </v>
          </cell>
          <cell r="D99" t="str">
            <v>UN</v>
          </cell>
          <cell r="E99" t="str">
            <v xml:space="preserve">P </v>
          </cell>
          <cell r="F99" t="str">
            <v xml:space="preserve">MEL     </v>
          </cell>
          <cell r="G99" t="str">
            <v xml:space="preserve">FUN     </v>
          </cell>
          <cell r="H99">
            <v>37505</v>
          </cell>
          <cell r="I99">
            <v>37890</v>
          </cell>
          <cell r="J99">
            <v>0</v>
          </cell>
          <cell r="K99">
            <v>97704</v>
          </cell>
          <cell r="L99">
            <v>0</v>
          </cell>
        </row>
        <row r="100">
          <cell r="B100" t="str">
            <v>08042</v>
          </cell>
          <cell r="C100" t="str">
            <v xml:space="preserve">FUNDA NOBLA 20KG S/PERFUME EXPORT       </v>
          </cell>
          <cell r="D100" t="str">
            <v>UN</v>
          </cell>
          <cell r="E100" t="str">
            <v xml:space="preserve">P </v>
          </cell>
          <cell r="F100" t="str">
            <v xml:space="preserve">MEL     </v>
          </cell>
          <cell r="G100" t="str">
            <v xml:space="preserve">FUN     </v>
          </cell>
          <cell r="H100">
            <v>37504</v>
          </cell>
          <cell r="I100">
            <v>37882</v>
          </cell>
          <cell r="J100">
            <v>1785</v>
          </cell>
          <cell r="K100">
            <v>8000</v>
          </cell>
          <cell r="L100">
            <v>0.4627</v>
          </cell>
        </row>
        <row r="101">
          <cell r="B101" t="str">
            <v>03893</v>
          </cell>
          <cell r="C101" t="str">
            <v xml:space="preserve">FUNDON AMARILLO 100x100G                </v>
          </cell>
          <cell r="D101" t="str">
            <v>UN</v>
          </cell>
          <cell r="E101" t="str">
            <v xml:space="preserve">P </v>
          </cell>
          <cell r="F101" t="str">
            <v xml:space="preserve">MEL     </v>
          </cell>
          <cell r="G101" t="str">
            <v xml:space="preserve">FDN     </v>
          </cell>
          <cell r="H101">
            <v>37505</v>
          </cell>
          <cell r="I101">
            <v>37890</v>
          </cell>
          <cell r="J101">
            <v>36978</v>
          </cell>
          <cell r="K101">
            <v>467256</v>
          </cell>
          <cell r="L101">
            <v>6.8699999999999997E-2</v>
          </cell>
        </row>
        <row r="102">
          <cell r="B102" t="str">
            <v>09456</v>
          </cell>
          <cell r="C102" t="str">
            <v xml:space="preserve">FUNDON CAFE 3KGx6UN                     </v>
          </cell>
          <cell r="D102" t="str">
            <v>UN</v>
          </cell>
          <cell r="E102" t="str">
            <v xml:space="preserve">P </v>
          </cell>
          <cell r="F102" t="str">
            <v xml:space="preserve">MEL     </v>
          </cell>
          <cell r="G102" t="str">
            <v xml:space="preserve">FDN     </v>
          </cell>
          <cell r="H102">
            <v>37383</v>
          </cell>
          <cell r="I102">
            <v>37383</v>
          </cell>
          <cell r="J102">
            <v>11550</v>
          </cell>
          <cell r="K102">
            <v>0</v>
          </cell>
          <cell r="L102">
            <v>0.128</v>
          </cell>
        </row>
        <row r="103">
          <cell r="B103" t="str">
            <v>03897</v>
          </cell>
          <cell r="C103" t="str">
            <v xml:space="preserve">FUNDON CAFE 6FUx2KG                     </v>
          </cell>
          <cell r="D103" t="str">
            <v>UN</v>
          </cell>
          <cell r="E103" t="str">
            <v xml:space="preserve">P </v>
          </cell>
          <cell r="F103" t="str">
            <v xml:space="preserve">MEL     </v>
          </cell>
          <cell r="G103" t="str">
            <v xml:space="preserve">FDN     </v>
          </cell>
          <cell r="H103">
            <v>37505</v>
          </cell>
          <cell r="I103">
            <v>37890</v>
          </cell>
          <cell r="J103">
            <v>12300</v>
          </cell>
          <cell r="K103">
            <v>120148</v>
          </cell>
          <cell r="L103">
            <v>7.6899999999999996E-2</v>
          </cell>
        </row>
        <row r="104">
          <cell r="B104" t="str">
            <v>03896</v>
          </cell>
          <cell r="C104" t="str">
            <v xml:space="preserve">FUNDON CELESTE 12FUx1KG                 </v>
          </cell>
          <cell r="D104" t="str">
            <v>UN</v>
          </cell>
          <cell r="E104" t="str">
            <v xml:space="preserve">P </v>
          </cell>
          <cell r="F104" t="str">
            <v xml:space="preserve">MEL     </v>
          </cell>
          <cell r="G104" t="str">
            <v xml:space="preserve">FDN     </v>
          </cell>
          <cell r="H104">
            <v>37505</v>
          </cell>
          <cell r="I104">
            <v>37890</v>
          </cell>
          <cell r="J104">
            <v>51641</v>
          </cell>
          <cell r="K104">
            <v>606032</v>
          </cell>
          <cell r="L104">
            <v>7.8E-2</v>
          </cell>
        </row>
        <row r="105">
          <cell r="B105" t="str">
            <v>09461</v>
          </cell>
          <cell r="C105" t="str">
            <v xml:space="preserve">FUNDON CELESTE 12x1500G                 </v>
          </cell>
          <cell r="D105" t="str">
            <v>UN</v>
          </cell>
          <cell r="E105" t="str">
            <v xml:space="preserve">P </v>
          </cell>
          <cell r="F105" t="str">
            <v xml:space="preserve">MEL     </v>
          </cell>
          <cell r="G105" t="str">
            <v xml:space="preserve">FDN     </v>
          </cell>
          <cell r="H105">
            <v>37383</v>
          </cell>
          <cell r="I105">
            <v>37383</v>
          </cell>
          <cell r="J105">
            <v>41913</v>
          </cell>
          <cell r="K105">
            <v>0</v>
          </cell>
          <cell r="L105">
            <v>7.85E-2</v>
          </cell>
        </row>
        <row r="106">
          <cell r="B106" t="str">
            <v>03894</v>
          </cell>
          <cell r="C106" t="str">
            <v xml:space="preserve">FUNDON NATURAL 50x200G                  </v>
          </cell>
          <cell r="D106" t="str">
            <v>UN</v>
          </cell>
          <cell r="E106" t="str">
            <v xml:space="preserve">P </v>
          </cell>
          <cell r="F106" t="str">
            <v xml:space="preserve">MEL     </v>
          </cell>
          <cell r="G106" t="str">
            <v xml:space="preserve">FDN     </v>
          </cell>
          <cell r="H106">
            <v>37505</v>
          </cell>
          <cell r="I106">
            <v>37890</v>
          </cell>
          <cell r="J106">
            <v>22647</v>
          </cell>
          <cell r="K106">
            <v>1836571</v>
          </cell>
          <cell r="L106">
            <v>6.5600000000000006E-2</v>
          </cell>
        </row>
        <row r="107">
          <cell r="B107" t="str">
            <v>09255</v>
          </cell>
          <cell r="C107" t="str">
            <v xml:space="preserve">FUNDON NATURAL ALKOSTO5KGx4UN           </v>
          </cell>
          <cell r="D107" t="str">
            <v>UN</v>
          </cell>
          <cell r="E107" t="str">
            <v xml:space="preserve">P </v>
          </cell>
          <cell r="F107" t="str">
            <v xml:space="preserve">MEL     </v>
          </cell>
          <cell r="G107" t="str">
            <v xml:space="preserve">FDN     </v>
          </cell>
          <cell r="H107">
            <v>37505</v>
          </cell>
          <cell r="I107">
            <v>37883</v>
          </cell>
          <cell r="J107">
            <v>1598</v>
          </cell>
          <cell r="K107">
            <v>8100</v>
          </cell>
          <cell r="L107">
            <v>0.216</v>
          </cell>
        </row>
        <row r="108">
          <cell r="B108" t="str">
            <v>09496</v>
          </cell>
          <cell r="C108" t="str">
            <v xml:space="preserve">FUNDON OPAL 60UNx100G                   </v>
          </cell>
          <cell r="D108" t="str">
            <v>UN</v>
          </cell>
          <cell r="E108" t="str">
            <v xml:space="preserve">P </v>
          </cell>
          <cell r="F108" t="str">
            <v xml:space="preserve">MEL     </v>
          </cell>
          <cell r="G108" t="str">
            <v xml:space="preserve">FUN     </v>
          </cell>
          <cell r="H108">
            <v>37505</v>
          </cell>
          <cell r="I108">
            <v>37890</v>
          </cell>
          <cell r="J108">
            <v>0</v>
          </cell>
          <cell r="K108">
            <v>214225</v>
          </cell>
          <cell r="L108">
            <v>0</v>
          </cell>
        </row>
        <row r="109">
          <cell r="B109" t="str">
            <v>09497</v>
          </cell>
          <cell r="C109" t="str">
            <v xml:space="preserve">FUNDON OPAL 72UNx50G                    </v>
          </cell>
          <cell r="D109" t="str">
            <v>UN</v>
          </cell>
          <cell r="E109" t="str">
            <v xml:space="preserve">P </v>
          </cell>
          <cell r="F109" t="str">
            <v xml:space="preserve">MEL     </v>
          </cell>
          <cell r="G109" t="str">
            <v xml:space="preserve">FUN     </v>
          </cell>
          <cell r="H109">
            <v>37505</v>
          </cell>
          <cell r="I109">
            <v>37890</v>
          </cell>
          <cell r="J109">
            <v>0</v>
          </cell>
          <cell r="K109">
            <v>138588</v>
          </cell>
          <cell r="L109">
            <v>0</v>
          </cell>
        </row>
        <row r="110">
          <cell r="B110" t="str">
            <v>03291</v>
          </cell>
          <cell r="C110" t="str">
            <v xml:space="preserve">GOMA FULLER G-3468-1                    </v>
          </cell>
          <cell r="D110" t="str">
            <v>KG</v>
          </cell>
          <cell r="E110" t="str">
            <v xml:space="preserve">P </v>
          </cell>
          <cell r="F110" t="str">
            <v xml:space="preserve">MEL     </v>
          </cell>
          <cell r="G110" t="str">
            <v xml:space="preserve">OTR     </v>
          </cell>
          <cell r="H110">
            <v>37383</v>
          </cell>
          <cell r="I110">
            <v>37383</v>
          </cell>
          <cell r="J110">
            <v>10</v>
          </cell>
          <cell r="K110">
            <v>0</v>
          </cell>
          <cell r="L110">
            <v>1.2976000000000001</v>
          </cell>
        </row>
        <row r="111">
          <cell r="B111" t="str">
            <v>06095</v>
          </cell>
          <cell r="C111" t="str">
            <v xml:space="preserve">GOMA PARA LAGARTO                       </v>
          </cell>
          <cell r="D111" t="str">
            <v>KG</v>
          </cell>
          <cell r="E111" t="str">
            <v xml:space="preserve">P </v>
          </cell>
          <cell r="F111" t="str">
            <v xml:space="preserve">MEL     </v>
          </cell>
          <cell r="G111" t="str">
            <v xml:space="preserve">OTR     </v>
          </cell>
          <cell r="H111">
            <v>37383</v>
          </cell>
          <cell r="I111">
            <v>37383</v>
          </cell>
          <cell r="J111">
            <v>357.9</v>
          </cell>
          <cell r="K111">
            <v>0</v>
          </cell>
          <cell r="L111">
            <v>3.2614999999999998</v>
          </cell>
        </row>
        <row r="112">
          <cell r="B112" t="str">
            <v>03085</v>
          </cell>
          <cell r="C112" t="str">
            <v xml:space="preserve">GOMA PV 2744                            </v>
          </cell>
          <cell r="D112" t="str">
            <v>KG</v>
          </cell>
          <cell r="E112" t="str">
            <v xml:space="preserve">P </v>
          </cell>
          <cell r="F112" t="str">
            <v xml:space="preserve">MEL     </v>
          </cell>
          <cell r="G112" t="str">
            <v xml:space="preserve">OTR     </v>
          </cell>
          <cell r="H112">
            <v>37505</v>
          </cell>
          <cell r="I112">
            <v>37890</v>
          </cell>
          <cell r="J112">
            <v>100</v>
          </cell>
          <cell r="K112">
            <v>54.4</v>
          </cell>
          <cell r="L112">
            <v>1.2</v>
          </cell>
        </row>
        <row r="113">
          <cell r="B113" t="str">
            <v>01776</v>
          </cell>
          <cell r="C113" t="str">
            <v xml:space="preserve">GRAPA ALEX 26/6 (5000un)                </v>
          </cell>
          <cell r="D113" t="str">
            <v>CJ</v>
          </cell>
          <cell r="E113" t="str">
            <v xml:space="preserve">P </v>
          </cell>
          <cell r="F113" t="str">
            <v xml:space="preserve">MEL     </v>
          </cell>
          <cell r="G113" t="str">
            <v xml:space="preserve">MAU     </v>
          </cell>
          <cell r="H113">
            <v>37383</v>
          </cell>
          <cell r="I113">
            <v>37383</v>
          </cell>
          <cell r="J113">
            <v>125</v>
          </cell>
          <cell r="K113">
            <v>0</v>
          </cell>
          <cell r="L113">
            <v>0.45</v>
          </cell>
        </row>
        <row r="114">
          <cell r="B114" t="str">
            <v>09439</v>
          </cell>
          <cell r="C114" t="str">
            <v xml:space="preserve">LAMINA BOPP BRISA AZUL250G              </v>
          </cell>
          <cell r="D114" t="str">
            <v>KG</v>
          </cell>
          <cell r="E114" t="str">
            <v xml:space="preserve">P </v>
          </cell>
          <cell r="F114" t="str">
            <v xml:space="preserve">MEL     </v>
          </cell>
          <cell r="G114" t="str">
            <v xml:space="preserve">ROL     </v>
          </cell>
          <cell r="H114">
            <v>37505</v>
          </cell>
          <cell r="I114">
            <v>37890</v>
          </cell>
          <cell r="J114">
            <v>1045.93</v>
          </cell>
          <cell r="K114">
            <v>2154.8200000000002</v>
          </cell>
          <cell r="L114">
            <v>4</v>
          </cell>
        </row>
        <row r="115">
          <cell r="B115" t="str">
            <v>09440</v>
          </cell>
          <cell r="C115" t="str">
            <v xml:space="preserve">LAMINA BOPP BRISA MIEL250G              </v>
          </cell>
          <cell r="D115" t="str">
            <v>KG</v>
          </cell>
          <cell r="E115" t="str">
            <v xml:space="preserve">P </v>
          </cell>
          <cell r="F115" t="str">
            <v xml:space="preserve">MEL     </v>
          </cell>
          <cell r="G115" t="str">
            <v xml:space="preserve">ROL     </v>
          </cell>
          <cell r="H115">
            <v>37505</v>
          </cell>
          <cell r="I115">
            <v>37883</v>
          </cell>
          <cell r="J115">
            <v>225.17</v>
          </cell>
          <cell r="K115">
            <v>3064.63</v>
          </cell>
          <cell r="L115">
            <v>4</v>
          </cell>
        </row>
        <row r="116">
          <cell r="B116" t="str">
            <v>09438</v>
          </cell>
          <cell r="C116" t="str">
            <v xml:space="preserve">LAMINA BOPP BRISA VERDE250G             </v>
          </cell>
          <cell r="D116" t="str">
            <v>KG</v>
          </cell>
          <cell r="E116" t="str">
            <v xml:space="preserve">P </v>
          </cell>
          <cell r="F116" t="str">
            <v xml:space="preserve">MEL     </v>
          </cell>
          <cell r="G116" t="str">
            <v xml:space="preserve">ROL     </v>
          </cell>
          <cell r="H116">
            <v>37505</v>
          </cell>
          <cell r="I116">
            <v>37890</v>
          </cell>
          <cell r="J116">
            <v>313.32</v>
          </cell>
          <cell r="K116">
            <v>9683.3799999999992</v>
          </cell>
          <cell r="L116">
            <v>4</v>
          </cell>
        </row>
        <row r="117">
          <cell r="B117" t="str">
            <v>09441</v>
          </cell>
          <cell r="C117" t="str">
            <v xml:space="preserve">LAMINA BOPP BRISA VERDEEXPORT 250G      </v>
          </cell>
          <cell r="D117" t="str">
            <v>KG</v>
          </cell>
          <cell r="E117" t="str">
            <v xml:space="preserve">P </v>
          </cell>
          <cell r="F117" t="str">
            <v xml:space="preserve">MEL     </v>
          </cell>
          <cell r="G117" t="str">
            <v xml:space="preserve">ROL     </v>
          </cell>
          <cell r="H117">
            <v>37505</v>
          </cell>
          <cell r="I117">
            <v>37890</v>
          </cell>
          <cell r="J117">
            <v>519.97</v>
          </cell>
          <cell r="K117">
            <v>6296.85</v>
          </cell>
          <cell r="L117">
            <v>4</v>
          </cell>
        </row>
        <row r="118">
          <cell r="B118" t="str">
            <v>09434</v>
          </cell>
          <cell r="C118" t="str">
            <v xml:space="preserve">LAMINA BOPP LAG.AZUL 250                </v>
          </cell>
          <cell r="D118" t="str">
            <v>KG</v>
          </cell>
          <cell r="E118" t="str">
            <v xml:space="preserve">P </v>
          </cell>
          <cell r="F118" t="str">
            <v xml:space="preserve">MEL     </v>
          </cell>
          <cell r="G118" t="str">
            <v xml:space="preserve">ROL     </v>
          </cell>
          <cell r="H118">
            <v>37383</v>
          </cell>
          <cell r="I118">
            <v>37383</v>
          </cell>
          <cell r="J118">
            <v>690.84</v>
          </cell>
          <cell r="K118">
            <v>0</v>
          </cell>
          <cell r="L118">
            <v>4</v>
          </cell>
        </row>
        <row r="119">
          <cell r="B119" t="str">
            <v>09437</v>
          </cell>
          <cell r="C119" t="str">
            <v xml:space="preserve">LAMINA BOPP LAG.LIMON                   </v>
          </cell>
          <cell r="D119" t="str">
            <v>KG</v>
          </cell>
          <cell r="E119" t="str">
            <v xml:space="preserve">P </v>
          </cell>
          <cell r="F119" t="str">
            <v xml:space="preserve">MEL     </v>
          </cell>
          <cell r="G119" t="str">
            <v xml:space="preserve">ROL     </v>
          </cell>
          <cell r="H119">
            <v>37383</v>
          </cell>
          <cell r="I119">
            <v>37383</v>
          </cell>
          <cell r="J119">
            <v>1187.1099999999999</v>
          </cell>
          <cell r="K119">
            <v>0</v>
          </cell>
          <cell r="L119">
            <v>4</v>
          </cell>
        </row>
        <row r="120">
          <cell r="B120" t="str">
            <v>09435</v>
          </cell>
          <cell r="C120" t="str">
            <v xml:space="preserve">LAMINA BOPP SUPER LAG.                  </v>
          </cell>
          <cell r="D120" t="str">
            <v>KG</v>
          </cell>
          <cell r="E120" t="str">
            <v xml:space="preserve">P </v>
          </cell>
          <cell r="F120" t="str">
            <v xml:space="preserve">MEL     </v>
          </cell>
          <cell r="G120" t="str">
            <v xml:space="preserve">ROL     </v>
          </cell>
          <cell r="H120">
            <v>37383</v>
          </cell>
          <cell r="I120">
            <v>37383</v>
          </cell>
          <cell r="J120">
            <v>507.34</v>
          </cell>
          <cell r="K120">
            <v>0</v>
          </cell>
          <cell r="L120">
            <v>4</v>
          </cell>
        </row>
        <row r="121">
          <cell r="B121" t="str">
            <v>09629</v>
          </cell>
          <cell r="C121" t="str">
            <v xml:space="preserve">LAMINA DEJA BARR FL 350GAB              </v>
          </cell>
          <cell r="D121" t="str">
            <v>KG</v>
          </cell>
          <cell r="E121" t="str">
            <v xml:space="preserve">P </v>
          </cell>
          <cell r="F121" t="str">
            <v xml:space="preserve">MEL     </v>
          </cell>
          <cell r="G121" t="str">
            <v xml:space="preserve">ROL     </v>
          </cell>
          <cell r="H121">
            <v>37505</v>
          </cell>
          <cell r="I121">
            <v>37890</v>
          </cell>
          <cell r="J121">
            <v>0</v>
          </cell>
          <cell r="K121">
            <v>3245.07</v>
          </cell>
          <cell r="L121">
            <v>3.5</v>
          </cell>
        </row>
        <row r="122">
          <cell r="B122" t="str">
            <v>09399</v>
          </cell>
          <cell r="C122" t="str">
            <v xml:space="preserve">LAMINA DEJA BARRA 350G                  </v>
          </cell>
          <cell r="D122" t="str">
            <v>KG</v>
          </cell>
          <cell r="E122" t="str">
            <v xml:space="preserve">P </v>
          </cell>
          <cell r="F122" t="str">
            <v xml:space="preserve">MEL     </v>
          </cell>
          <cell r="G122" t="str">
            <v xml:space="preserve">ROL     </v>
          </cell>
          <cell r="H122">
            <v>37383</v>
          </cell>
          <cell r="I122">
            <v>37383</v>
          </cell>
          <cell r="J122">
            <v>171.9</v>
          </cell>
          <cell r="K122">
            <v>0</v>
          </cell>
          <cell r="L122">
            <v>3.5</v>
          </cell>
        </row>
        <row r="123">
          <cell r="B123" t="str">
            <v>09361</v>
          </cell>
          <cell r="C123" t="str">
            <v xml:space="preserve">LAMINA DEJA BARRA FL BS                 </v>
          </cell>
          <cell r="D123" t="str">
            <v>KG</v>
          </cell>
          <cell r="E123" t="str">
            <v xml:space="preserve">P </v>
          </cell>
          <cell r="F123" t="str">
            <v xml:space="preserve">MEL     </v>
          </cell>
          <cell r="G123" t="str">
            <v xml:space="preserve">ROL     </v>
          </cell>
          <cell r="H123">
            <v>37383</v>
          </cell>
          <cell r="I123">
            <v>37383</v>
          </cell>
          <cell r="J123">
            <v>61.6</v>
          </cell>
          <cell r="K123">
            <v>0</v>
          </cell>
          <cell r="L123">
            <v>3.5</v>
          </cell>
        </row>
        <row r="124">
          <cell r="B124" t="str">
            <v>09293</v>
          </cell>
          <cell r="C124" t="str">
            <v xml:space="preserve">LAMINA DEJA BSACFL 1500G                </v>
          </cell>
          <cell r="D124" t="str">
            <v>KG</v>
          </cell>
          <cell r="E124" t="str">
            <v xml:space="preserve">P </v>
          </cell>
          <cell r="F124" t="str">
            <v xml:space="preserve">MEL     </v>
          </cell>
          <cell r="G124" t="str">
            <v xml:space="preserve">ROL     </v>
          </cell>
          <cell r="H124">
            <v>37383</v>
          </cell>
          <cell r="I124">
            <v>37383</v>
          </cell>
          <cell r="J124">
            <v>1553.5</v>
          </cell>
          <cell r="K124">
            <v>0</v>
          </cell>
          <cell r="L124">
            <v>4.2031000000000001</v>
          </cell>
        </row>
        <row r="125">
          <cell r="B125" t="str">
            <v>09404</v>
          </cell>
          <cell r="C125" t="str">
            <v xml:space="preserve">LAMINA DEJA FRESH 1000G                 </v>
          </cell>
          <cell r="D125" t="str">
            <v>KG</v>
          </cell>
          <cell r="E125" t="str">
            <v xml:space="preserve">P </v>
          </cell>
          <cell r="F125" t="str">
            <v xml:space="preserve">MEL     </v>
          </cell>
          <cell r="G125" t="str">
            <v xml:space="preserve">ROL     </v>
          </cell>
          <cell r="H125">
            <v>37383</v>
          </cell>
          <cell r="I125">
            <v>37383</v>
          </cell>
          <cell r="J125">
            <v>0.1</v>
          </cell>
          <cell r="K125">
            <v>0</v>
          </cell>
          <cell r="L125">
            <v>3.48</v>
          </cell>
        </row>
        <row r="126">
          <cell r="B126" t="str">
            <v>09402</v>
          </cell>
          <cell r="C126" t="str">
            <v xml:space="preserve">LAMINA DEJA FRESH 100G                  </v>
          </cell>
          <cell r="D126" t="str">
            <v>KG</v>
          </cell>
          <cell r="E126" t="str">
            <v xml:space="preserve">P </v>
          </cell>
          <cell r="F126" t="str">
            <v xml:space="preserve">MEL     </v>
          </cell>
          <cell r="G126" t="str">
            <v xml:space="preserve">ROL     </v>
          </cell>
          <cell r="H126">
            <v>37383</v>
          </cell>
          <cell r="I126">
            <v>37383</v>
          </cell>
          <cell r="J126">
            <v>17.8</v>
          </cell>
          <cell r="K126">
            <v>0</v>
          </cell>
          <cell r="L126">
            <v>2.79</v>
          </cell>
        </row>
        <row r="127">
          <cell r="B127" t="str">
            <v>09514</v>
          </cell>
          <cell r="C127" t="str">
            <v xml:space="preserve">LAMINA DEJA RM FL 100G                  </v>
          </cell>
          <cell r="D127" t="str">
            <v>KG</v>
          </cell>
          <cell r="E127" t="str">
            <v xml:space="preserve">P </v>
          </cell>
          <cell r="F127" t="str">
            <v xml:space="preserve">MEL     </v>
          </cell>
          <cell r="G127" t="str">
            <v xml:space="preserve">ROL     </v>
          </cell>
          <cell r="H127">
            <v>37383</v>
          </cell>
          <cell r="I127">
            <v>37383</v>
          </cell>
          <cell r="J127">
            <v>2560.6</v>
          </cell>
          <cell r="K127">
            <v>42157</v>
          </cell>
          <cell r="L127">
            <v>2.79</v>
          </cell>
        </row>
        <row r="128">
          <cell r="B128" t="str">
            <v>09516</v>
          </cell>
          <cell r="C128" t="str">
            <v>LAMINA DEJA RM FL 1KG</v>
          </cell>
          <cell r="D128" t="str">
            <v>KG</v>
          </cell>
          <cell r="E128" t="str">
            <v xml:space="preserve">P </v>
          </cell>
          <cell r="F128" t="str">
            <v xml:space="preserve">MEL     </v>
          </cell>
          <cell r="G128" t="str">
            <v xml:space="preserve">ROL     </v>
          </cell>
          <cell r="H128">
            <v>37383</v>
          </cell>
          <cell r="I128">
            <v>37383</v>
          </cell>
          <cell r="K128">
            <v>10475</v>
          </cell>
          <cell r="L128">
            <v>3.48</v>
          </cell>
        </row>
        <row r="129">
          <cell r="B129" t="str">
            <v>09515</v>
          </cell>
          <cell r="C129" t="str">
            <v xml:space="preserve">LAMINA DEJA RM FL 200G                  </v>
          </cell>
          <cell r="D129" t="str">
            <v>KG</v>
          </cell>
          <cell r="E129" t="str">
            <v xml:space="preserve">P </v>
          </cell>
          <cell r="F129" t="str">
            <v xml:space="preserve">MEL     </v>
          </cell>
          <cell r="G129" t="str">
            <v xml:space="preserve">ROL     </v>
          </cell>
          <cell r="H129">
            <v>37383</v>
          </cell>
          <cell r="I129">
            <v>37383</v>
          </cell>
          <cell r="J129">
            <v>1240.46</v>
          </cell>
          <cell r="K129">
            <v>49148</v>
          </cell>
          <cell r="L129">
            <v>2.79</v>
          </cell>
        </row>
        <row r="130">
          <cell r="B130" t="str">
            <v>09517</v>
          </cell>
          <cell r="C130" t="str">
            <v>LAMINA DEJA RM FL 2KG</v>
          </cell>
          <cell r="D130" t="str">
            <v>KG</v>
          </cell>
          <cell r="E130" t="str">
            <v xml:space="preserve">P </v>
          </cell>
          <cell r="F130" t="str">
            <v xml:space="preserve">MEL     </v>
          </cell>
          <cell r="G130" t="str">
            <v xml:space="preserve">ROL     </v>
          </cell>
          <cell r="H130">
            <v>37383</v>
          </cell>
          <cell r="I130">
            <v>37383</v>
          </cell>
          <cell r="K130">
            <v>4723</v>
          </cell>
          <cell r="L130">
            <v>3.48</v>
          </cell>
        </row>
        <row r="131">
          <cell r="B131" t="str">
            <v>09627</v>
          </cell>
          <cell r="C131" t="str">
            <v xml:space="preserve">LAMINA DEJA RM FL 50G                   </v>
          </cell>
          <cell r="D131" t="str">
            <v>KG</v>
          </cell>
          <cell r="E131" t="str">
            <v xml:space="preserve">P </v>
          </cell>
          <cell r="F131" t="str">
            <v xml:space="preserve">MEL     </v>
          </cell>
          <cell r="G131" t="str">
            <v xml:space="preserve">ROL     </v>
          </cell>
          <cell r="H131">
            <v>37383</v>
          </cell>
          <cell r="I131">
            <v>37383</v>
          </cell>
          <cell r="J131">
            <v>11</v>
          </cell>
          <cell r="K131">
            <v>0</v>
          </cell>
          <cell r="L131">
            <v>2.79</v>
          </cell>
        </row>
        <row r="132">
          <cell r="B132" t="str">
            <v>09520</v>
          </cell>
          <cell r="C132" t="str">
            <v xml:space="preserve">LAMINA DEJA RM FRESH 1KG                </v>
          </cell>
          <cell r="D132" t="str">
            <v>KG</v>
          </cell>
          <cell r="E132" t="str">
            <v xml:space="preserve">P </v>
          </cell>
          <cell r="F132" t="str">
            <v xml:space="preserve">MEL     </v>
          </cell>
          <cell r="G132" t="str">
            <v xml:space="preserve">ROL     </v>
          </cell>
          <cell r="H132">
            <v>37383</v>
          </cell>
          <cell r="I132">
            <v>37383</v>
          </cell>
          <cell r="J132">
            <v>746.5</v>
          </cell>
          <cell r="K132">
            <v>11972</v>
          </cell>
          <cell r="L132">
            <v>3.48</v>
          </cell>
        </row>
        <row r="133">
          <cell r="B133" t="str">
            <v>09519</v>
          </cell>
          <cell r="C133" t="str">
            <v xml:space="preserve">LAMINA DEJA RM FRESH 200                </v>
          </cell>
          <cell r="D133" t="str">
            <v>KG</v>
          </cell>
          <cell r="E133" t="str">
            <v xml:space="preserve">P </v>
          </cell>
          <cell r="F133" t="str">
            <v xml:space="preserve">MEL     </v>
          </cell>
          <cell r="G133" t="str">
            <v xml:space="preserve">ROL     </v>
          </cell>
          <cell r="H133">
            <v>37383</v>
          </cell>
          <cell r="I133">
            <v>37383</v>
          </cell>
          <cell r="J133">
            <v>2454.4</v>
          </cell>
          <cell r="K133">
            <v>24596</v>
          </cell>
          <cell r="L133">
            <v>2.79</v>
          </cell>
        </row>
        <row r="134">
          <cell r="B134" t="str">
            <v>09518</v>
          </cell>
          <cell r="C134" t="str">
            <v>LAMINA DEJA RM LM 1KG</v>
          </cell>
          <cell r="D134" t="str">
            <v>KG</v>
          </cell>
          <cell r="E134" t="str">
            <v xml:space="preserve">P </v>
          </cell>
          <cell r="F134" t="str">
            <v xml:space="preserve">MEL     </v>
          </cell>
          <cell r="G134" t="str">
            <v xml:space="preserve">ROL     </v>
          </cell>
          <cell r="H134">
            <v>37383</v>
          </cell>
          <cell r="I134">
            <v>37383</v>
          </cell>
          <cell r="K134">
            <v>3994</v>
          </cell>
          <cell r="L134">
            <v>3.48</v>
          </cell>
        </row>
        <row r="135">
          <cell r="B135" t="str">
            <v>09084</v>
          </cell>
          <cell r="C135" t="str">
            <v xml:space="preserve">LAMINA DET.LAG.LIMON 100G               </v>
          </cell>
          <cell r="D135" t="str">
            <v>KG</v>
          </cell>
          <cell r="E135" t="str">
            <v xml:space="preserve">P </v>
          </cell>
          <cell r="F135" t="str">
            <v xml:space="preserve">MEL     </v>
          </cell>
          <cell r="G135" t="str">
            <v xml:space="preserve">ROL     </v>
          </cell>
          <cell r="H135">
            <v>37505</v>
          </cell>
          <cell r="I135">
            <v>37890</v>
          </cell>
          <cell r="J135">
            <v>1209.51</v>
          </cell>
          <cell r="K135">
            <v>10364.76</v>
          </cell>
          <cell r="L135">
            <v>2.79</v>
          </cell>
        </row>
        <row r="136">
          <cell r="B136" t="str">
            <v>09626</v>
          </cell>
          <cell r="C136" t="str">
            <v xml:space="preserve">LAMINA DET.LAG.LIMON 1KG                </v>
          </cell>
          <cell r="D136" t="str">
            <v>KG</v>
          </cell>
          <cell r="E136" t="str">
            <v xml:space="preserve">P </v>
          </cell>
          <cell r="F136" t="str">
            <v xml:space="preserve">MEL     </v>
          </cell>
          <cell r="G136" t="str">
            <v xml:space="preserve">ROL     </v>
          </cell>
          <cell r="H136">
            <v>37505</v>
          </cell>
          <cell r="I136">
            <v>37890</v>
          </cell>
          <cell r="J136">
            <v>957.87</v>
          </cell>
          <cell r="K136">
            <v>6505.97</v>
          </cell>
          <cell r="L136">
            <v>3</v>
          </cell>
        </row>
        <row r="137">
          <cell r="B137" t="str">
            <v>09625</v>
          </cell>
          <cell r="C137" t="str">
            <v xml:space="preserve">LAMINA DET.LAG.LIMON 200G               </v>
          </cell>
          <cell r="D137" t="str">
            <v>KG</v>
          </cell>
          <cell r="E137" t="str">
            <v xml:space="preserve">P </v>
          </cell>
          <cell r="F137" t="str">
            <v xml:space="preserve">MEL     </v>
          </cell>
          <cell r="G137" t="str">
            <v xml:space="preserve">ROL     </v>
          </cell>
          <cell r="H137">
            <v>37505</v>
          </cell>
          <cell r="I137">
            <v>37890</v>
          </cell>
          <cell r="J137">
            <v>792</v>
          </cell>
          <cell r="K137">
            <v>10755.7</v>
          </cell>
          <cell r="L137">
            <v>2.4</v>
          </cell>
        </row>
        <row r="138">
          <cell r="B138" t="str">
            <v>09247</v>
          </cell>
          <cell r="C138" t="str">
            <v xml:space="preserve">LAMINA IMPRESA P/DISPLAY                </v>
          </cell>
          <cell r="D138" t="str">
            <v>UN</v>
          </cell>
          <cell r="E138" t="str">
            <v xml:space="preserve">P </v>
          </cell>
          <cell r="F138" t="str">
            <v xml:space="preserve">MEL     </v>
          </cell>
          <cell r="G138" t="str">
            <v xml:space="preserve">OTR     </v>
          </cell>
          <cell r="H138">
            <v>37383</v>
          </cell>
          <cell r="I138">
            <v>37383</v>
          </cell>
          <cell r="J138">
            <v>1674</v>
          </cell>
          <cell r="K138">
            <v>0</v>
          </cell>
          <cell r="L138">
            <v>2.5600000000000001E-2</v>
          </cell>
        </row>
        <row r="139">
          <cell r="B139" t="str">
            <v>09525</v>
          </cell>
          <cell r="C139" t="str">
            <v xml:space="preserve">LAMINA LAG.AZUL AGENTETOTAL 250G        </v>
          </cell>
          <cell r="D139" t="str">
            <v>KG</v>
          </cell>
          <cell r="E139" t="str">
            <v xml:space="preserve">P </v>
          </cell>
          <cell r="F139" t="str">
            <v xml:space="preserve">MEL     </v>
          </cell>
          <cell r="G139" t="str">
            <v xml:space="preserve">ROL     </v>
          </cell>
          <cell r="H139">
            <v>37505</v>
          </cell>
          <cell r="I139">
            <v>37890</v>
          </cell>
          <cell r="J139">
            <v>1983.35</v>
          </cell>
          <cell r="K139">
            <v>20058.419999999998</v>
          </cell>
          <cell r="L139">
            <v>3.55</v>
          </cell>
        </row>
        <row r="140">
          <cell r="B140" t="str">
            <v>09526</v>
          </cell>
          <cell r="C140" t="str">
            <v xml:space="preserve">LAMINA LAG.DELIC AGENTETOTAL 250G       </v>
          </cell>
          <cell r="D140" t="str">
            <v>KG</v>
          </cell>
          <cell r="E140" t="str">
            <v xml:space="preserve">P </v>
          </cell>
          <cell r="F140" t="str">
            <v xml:space="preserve">MEL     </v>
          </cell>
          <cell r="G140" t="str">
            <v xml:space="preserve">ROL     </v>
          </cell>
          <cell r="H140">
            <v>37505</v>
          </cell>
          <cell r="I140">
            <v>37890</v>
          </cell>
          <cell r="J140">
            <v>779.7</v>
          </cell>
          <cell r="K140">
            <v>4513.38</v>
          </cell>
          <cell r="L140">
            <v>3.55</v>
          </cell>
        </row>
        <row r="141">
          <cell r="B141" t="str">
            <v>09527</v>
          </cell>
          <cell r="C141" t="str">
            <v xml:space="preserve">LAMINA LAG.LIMON AGENTETOTAL 250G       </v>
          </cell>
          <cell r="D141" t="str">
            <v>KG</v>
          </cell>
          <cell r="E141" t="str">
            <v xml:space="preserve">P </v>
          </cell>
          <cell r="F141" t="str">
            <v xml:space="preserve">MEL     </v>
          </cell>
          <cell r="G141" t="str">
            <v xml:space="preserve">ROL     </v>
          </cell>
          <cell r="H141">
            <v>37505</v>
          </cell>
          <cell r="I141">
            <v>37890</v>
          </cell>
          <cell r="J141">
            <v>0</v>
          </cell>
          <cell r="K141">
            <v>5228.04</v>
          </cell>
          <cell r="L141">
            <v>3.55</v>
          </cell>
        </row>
        <row r="142">
          <cell r="B142" t="str">
            <v>09524</v>
          </cell>
          <cell r="C142" t="str">
            <v xml:space="preserve">LAMINA LAG.SUPER AGENTETOTAL 250G       </v>
          </cell>
          <cell r="D142" t="str">
            <v>KG</v>
          </cell>
          <cell r="E142" t="str">
            <v xml:space="preserve">P </v>
          </cell>
          <cell r="F142" t="str">
            <v xml:space="preserve">MEL     </v>
          </cell>
          <cell r="G142" t="str">
            <v xml:space="preserve">ROL     </v>
          </cell>
          <cell r="H142">
            <v>37505</v>
          </cell>
          <cell r="I142">
            <v>37890</v>
          </cell>
          <cell r="J142">
            <v>2005.75</v>
          </cell>
          <cell r="K142">
            <v>37553.699999999997</v>
          </cell>
          <cell r="L142">
            <v>3.55</v>
          </cell>
        </row>
        <row r="143">
          <cell r="B143" t="str">
            <v>09521</v>
          </cell>
          <cell r="C143" t="str">
            <v xml:space="preserve">LAMINA OMO BA FL 100G(NUEVO FORMATO)    </v>
          </cell>
          <cell r="D143" t="str">
            <v>KG</v>
          </cell>
          <cell r="E143" t="str">
            <v xml:space="preserve">P </v>
          </cell>
          <cell r="F143" t="str">
            <v xml:space="preserve">MEL     </v>
          </cell>
          <cell r="G143" t="str">
            <v xml:space="preserve">ROL     </v>
          </cell>
          <cell r="H143">
            <v>37505</v>
          </cell>
          <cell r="I143">
            <v>37890</v>
          </cell>
          <cell r="J143">
            <v>0</v>
          </cell>
          <cell r="K143">
            <v>4018.3</v>
          </cell>
          <cell r="L143">
            <v>2.78</v>
          </cell>
        </row>
        <row r="144">
          <cell r="B144" t="str">
            <v>09510</v>
          </cell>
          <cell r="C144" t="str">
            <v xml:space="preserve">LAMINA OMO BA FL 1KG                    </v>
          </cell>
          <cell r="D144" t="str">
            <v>KG</v>
          </cell>
          <cell r="E144" t="str">
            <v xml:space="preserve">P </v>
          </cell>
          <cell r="F144" t="str">
            <v xml:space="preserve">MEL     </v>
          </cell>
          <cell r="G144" t="str">
            <v xml:space="preserve">ROL     </v>
          </cell>
          <cell r="H144">
            <v>37505</v>
          </cell>
          <cell r="I144">
            <v>37890</v>
          </cell>
          <cell r="J144">
            <v>450.2</v>
          </cell>
          <cell r="K144">
            <v>4795.4399999999996</v>
          </cell>
          <cell r="L144">
            <v>3.48</v>
          </cell>
        </row>
        <row r="145">
          <cell r="B145" t="str">
            <v>09522</v>
          </cell>
          <cell r="C145" t="str">
            <v xml:space="preserve">LAMINA OMO BA FL 200G(NUEVO FORMATO)    </v>
          </cell>
          <cell r="D145" t="str">
            <v>KG</v>
          </cell>
          <cell r="E145" t="str">
            <v xml:space="preserve">P </v>
          </cell>
          <cell r="F145" t="str">
            <v xml:space="preserve">MEL     </v>
          </cell>
          <cell r="G145" t="str">
            <v xml:space="preserve">ROL     </v>
          </cell>
          <cell r="H145">
            <v>37505</v>
          </cell>
          <cell r="I145">
            <v>37890</v>
          </cell>
          <cell r="J145">
            <v>0</v>
          </cell>
          <cell r="K145">
            <v>7730.15</v>
          </cell>
          <cell r="L145">
            <v>2.78</v>
          </cell>
        </row>
        <row r="146">
          <cell r="B146" t="str">
            <v>09511</v>
          </cell>
          <cell r="C146" t="str">
            <v xml:space="preserve">LAMINA OMO BA FL 2KG                    </v>
          </cell>
          <cell r="D146" t="str">
            <v>KG</v>
          </cell>
          <cell r="E146" t="str">
            <v xml:space="preserve">P </v>
          </cell>
          <cell r="F146" t="str">
            <v xml:space="preserve">MEL     </v>
          </cell>
          <cell r="G146" t="str">
            <v xml:space="preserve">ROL     </v>
          </cell>
          <cell r="H146">
            <v>37505</v>
          </cell>
          <cell r="I146">
            <v>37890</v>
          </cell>
          <cell r="J146">
            <v>465.97</v>
          </cell>
          <cell r="K146">
            <v>2294.81</v>
          </cell>
          <cell r="L146">
            <v>3.48</v>
          </cell>
        </row>
        <row r="147">
          <cell r="B147" t="str">
            <v>09505</v>
          </cell>
          <cell r="C147" t="str">
            <v xml:space="preserve">LAMINA OMO BA LM 1KG                    </v>
          </cell>
          <cell r="D147" t="str">
            <v>KG</v>
          </cell>
          <cell r="E147" t="str">
            <v xml:space="preserve">P </v>
          </cell>
          <cell r="F147" t="str">
            <v xml:space="preserve">MEL     </v>
          </cell>
          <cell r="G147" t="str">
            <v xml:space="preserve">ROL     </v>
          </cell>
          <cell r="H147">
            <v>37505</v>
          </cell>
          <cell r="I147">
            <v>37890</v>
          </cell>
          <cell r="J147">
            <v>577.77</v>
          </cell>
          <cell r="K147">
            <v>4576.13</v>
          </cell>
          <cell r="L147">
            <v>3.48</v>
          </cell>
        </row>
        <row r="148">
          <cell r="B148" t="str">
            <v>09523</v>
          </cell>
          <cell r="C148" t="str">
            <v xml:space="preserve">LAMINA OMO BA LM 200G(NUEVO FORMATO)    </v>
          </cell>
          <cell r="D148" t="str">
            <v>KG</v>
          </cell>
          <cell r="E148" t="str">
            <v xml:space="preserve">P </v>
          </cell>
          <cell r="F148" t="str">
            <v xml:space="preserve">MEL     </v>
          </cell>
          <cell r="G148" t="str">
            <v xml:space="preserve">ROL     </v>
          </cell>
          <cell r="H148">
            <v>37505</v>
          </cell>
          <cell r="I148">
            <v>37890</v>
          </cell>
          <cell r="J148">
            <v>733.1</v>
          </cell>
          <cell r="K148">
            <v>5077.75</v>
          </cell>
          <cell r="L148">
            <v>2.78</v>
          </cell>
        </row>
        <row r="149">
          <cell r="B149" t="str">
            <v>09506</v>
          </cell>
          <cell r="C149" t="str">
            <v xml:space="preserve">LAMINA OMO BA LM 2KG                    </v>
          </cell>
          <cell r="D149" t="str">
            <v>KG</v>
          </cell>
          <cell r="E149" t="str">
            <v xml:space="preserve">P </v>
          </cell>
          <cell r="F149" t="str">
            <v xml:space="preserve">MEL     </v>
          </cell>
          <cell r="G149" t="str">
            <v xml:space="preserve">ROL     </v>
          </cell>
          <cell r="H149">
            <v>37505</v>
          </cell>
          <cell r="I149">
            <v>37890</v>
          </cell>
          <cell r="J149">
            <v>98.2</v>
          </cell>
          <cell r="K149">
            <v>2435.9899999999998</v>
          </cell>
          <cell r="L149">
            <v>3.48</v>
          </cell>
        </row>
        <row r="150">
          <cell r="B150" t="str">
            <v>09947</v>
          </cell>
          <cell r="C150" t="str">
            <v xml:space="preserve">LAMINA OMO BARRA FL 350GMA BA           </v>
          </cell>
          <cell r="D150" t="str">
            <v>KG</v>
          </cell>
          <cell r="E150" t="str">
            <v xml:space="preserve">P </v>
          </cell>
          <cell r="F150" t="str">
            <v xml:space="preserve">MEL     </v>
          </cell>
          <cell r="G150" t="str">
            <v xml:space="preserve">ROL     </v>
          </cell>
          <cell r="H150">
            <v>37505</v>
          </cell>
          <cell r="I150">
            <v>37890</v>
          </cell>
          <cell r="J150">
            <v>546.79</v>
          </cell>
          <cell r="K150">
            <v>2614.13</v>
          </cell>
          <cell r="L150">
            <v>3.5</v>
          </cell>
        </row>
        <row r="151">
          <cell r="B151" t="str">
            <v>08568</v>
          </cell>
          <cell r="C151" t="str">
            <v xml:space="preserve">LAMINA OMO MAX LIM 1KG(NUEVO)           </v>
          </cell>
          <cell r="D151" t="str">
            <v>KG</v>
          </cell>
          <cell r="E151" t="str">
            <v xml:space="preserve">P </v>
          </cell>
          <cell r="F151" t="str">
            <v xml:space="preserve">MEL     </v>
          </cell>
          <cell r="G151" t="str">
            <v xml:space="preserve">ROL     </v>
          </cell>
          <cell r="H151">
            <v>37505</v>
          </cell>
          <cell r="I151">
            <v>37890</v>
          </cell>
          <cell r="J151">
            <v>37.4</v>
          </cell>
          <cell r="K151">
            <v>1993.28</v>
          </cell>
          <cell r="L151">
            <v>3.48</v>
          </cell>
        </row>
        <row r="152">
          <cell r="B152" t="str">
            <v>09274</v>
          </cell>
          <cell r="C152" t="str">
            <v xml:space="preserve">LAMINA PE ESTRELLA 250G                 </v>
          </cell>
          <cell r="D152" t="str">
            <v>KG</v>
          </cell>
          <cell r="E152" t="str">
            <v xml:space="preserve">P </v>
          </cell>
          <cell r="F152" t="str">
            <v xml:space="preserve">MEL     </v>
          </cell>
          <cell r="G152" t="str">
            <v xml:space="preserve">ROL     </v>
          </cell>
          <cell r="H152">
            <v>37505</v>
          </cell>
          <cell r="I152">
            <v>37890</v>
          </cell>
          <cell r="J152">
            <v>362.1</v>
          </cell>
          <cell r="K152">
            <v>3294.41</v>
          </cell>
          <cell r="L152">
            <v>3</v>
          </cell>
        </row>
        <row r="153">
          <cell r="B153" t="str">
            <v>07533</v>
          </cell>
          <cell r="C153" t="str">
            <v xml:space="preserve">LAMINA PE ESTRELLA 350G                 </v>
          </cell>
          <cell r="D153" t="str">
            <v>KG</v>
          </cell>
          <cell r="E153" t="str">
            <v xml:space="preserve">P </v>
          </cell>
          <cell r="F153" t="str">
            <v xml:space="preserve">MEL     </v>
          </cell>
          <cell r="G153" t="str">
            <v xml:space="preserve">ROL     </v>
          </cell>
          <cell r="H153">
            <v>37505</v>
          </cell>
          <cell r="I153">
            <v>37890</v>
          </cell>
          <cell r="J153">
            <v>484</v>
          </cell>
          <cell r="K153">
            <v>4096.71</v>
          </cell>
          <cell r="L153">
            <v>3</v>
          </cell>
        </row>
        <row r="154">
          <cell r="B154" t="str">
            <v>09354</v>
          </cell>
          <cell r="C154" t="str">
            <v xml:space="preserve">LAMINA PE OMO BARRA 250G                </v>
          </cell>
          <cell r="D154" t="str">
            <v>KG</v>
          </cell>
          <cell r="E154" t="str">
            <v xml:space="preserve">P </v>
          </cell>
          <cell r="F154" t="str">
            <v xml:space="preserve">MEL     </v>
          </cell>
          <cell r="G154" t="str">
            <v xml:space="preserve">ROL     </v>
          </cell>
          <cell r="H154">
            <v>37383</v>
          </cell>
          <cell r="I154">
            <v>37383</v>
          </cell>
          <cell r="J154">
            <v>110.5</v>
          </cell>
          <cell r="K154">
            <v>0</v>
          </cell>
          <cell r="L154">
            <v>3.5</v>
          </cell>
        </row>
        <row r="155">
          <cell r="B155" t="str">
            <v>09355</v>
          </cell>
          <cell r="C155" t="str">
            <v xml:space="preserve">LAMINA PE OMO BARRA 250G                </v>
          </cell>
          <cell r="D155" t="str">
            <v>KG</v>
          </cell>
          <cell r="E155" t="str">
            <v xml:space="preserve">P </v>
          </cell>
          <cell r="F155" t="str">
            <v xml:space="preserve">MEL     </v>
          </cell>
          <cell r="G155" t="str">
            <v xml:space="preserve">ROL     </v>
          </cell>
          <cell r="H155">
            <v>37383</v>
          </cell>
          <cell r="I155">
            <v>37383</v>
          </cell>
          <cell r="J155">
            <v>271.8</v>
          </cell>
          <cell r="K155">
            <v>0</v>
          </cell>
          <cell r="L155">
            <v>3.5</v>
          </cell>
        </row>
        <row r="156">
          <cell r="B156" t="str">
            <v>09400</v>
          </cell>
          <cell r="C156" t="str">
            <v xml:space="preserve">LAMINA PE OMO BARRA 350G                </v>
          </cell>
          <cell r="D156" t="str">
            <v>KG</v>
          </cell>
          <cell r="E156" t="str">
            <v xml:space="preserve">P </v>
          </cell>
          <cell r="F156" t="str">
            <v xml:space="preserve">MEL     </v>
          </cell>
          <cell r="G156" t="str">
            <v xml:space="preserve">ROL     </v>
          </cell>
          <cell r="H156">
            <v>37383</v>
          </cell>
          <cell r="I156">
            <v>37383</v>
          </cell>
          <cell r="J156">
            <v>15.6</v>
          </cell>
          <cell r="K156">
            <v>0</v>
          </cell>
          <cell r="L156">
            <v>3.5</v>
          </cell>
        </row>
        <row r="157">
          <cell r="B157" t="str">
            <v>09432</v>
          </cell>
          <cell r="C157" t="str">
            <v xml:space="preserve">RODILLO D/TINTA 9880MARKEN              </v>
          </cell>
          <cell r="D157" t="str">
            <v>UN</v>
          </cell>
          <cell r="E157" t="str">
            <v xml:space="preserve">P </v>
          </cell>
          <cell r="F157" t="str">
            <v xml:space="preserve">MEL     </v>
          </cell>
          <cell r="G157" t="str">
            <v xml:space="preserve">TIN     </v>
          </cell>
          <cell r="H157">
            <v>37505</v>
          </cell>
          <cell r="I157">
            <v>37890</v>
          </cell>
          <cell r="J157">
            <v>24</v>
          </cell>
          <cell r="K157">
            <v>142.62</v>
          </cell>
          <cell r="L157">
            <v>10.15</v>
          </cell>
        </row>
        <row r="158">
          <cell r="B158" t="str">
            <v>08039</v>
          </cell>
          <cell r="C158" t="str">
            <v xml:space="preserve">ROLLO NOBLA 500G C/PERFU                </v>
          </cell>
          <cell r="D158" t="str">
            <v>KG</v>
          </cell>
          <cell r="E158" t="str">
            <v xml:space="preserve">P </v>
          </cell>
          <cell r="F158" t="str">
            <v xml:space="preserve">MEL     </v>
          </cell>
          <cell r="G158" t="str">
            <v xml:space="preserve">ROL     </v>
          </cell>
          <cell r="H158">
            <v>37383</v>
          </cell>
          <cell r="I158">
            <v>37383</v>
          </cell>
          <cell r="J158">
            <v>8.4</v>
          </cell>
          <cell r="K158">
            <v>0</v>
          </cell>
          <cell r="L158">
            <v>2.9432</v>
          </cell>
        </row>
        <row r="159">
          <cell r="B159" t="str">
            <v>08040</v>
          </cell>
          <cell r="C159" t="str">
            <v xml:space="preserve">ROLLO NOBLA 500G S/PERFUME EXPORT       </v>
          </cell>
          <cell r="D159" t="str">
            <v>KG</v>
          </cell>
          <cell r="E159" t="str">
            <v xml:space="preserve">P </v>
          </cell>
          <cell r="F159" t="str">
            <v xml:space="preserve">MEL     </v>
          </cell>
          <cell r="G159" t="str">
            <v xml:space="preserve">ROL     </v>
          </cell>
          <cell r="H159">
            <v>37511</v>
          </cell>
          <cell r="I159">
            <v>37889</v>
          </cell>
          <cell r="J159">
            <v>283.10000000000002</v>
          </cell>
          <cell r="K159">
            <v>932.8</v>
          </cell>
          <cell r="L159">
            <v>2.9</v>
          </cell>
        </row>
        <row r="160">
          <cell r="B160" t="str">
            <v>09406</v>
          </cell>
          <cell r="C160" t="str">
            <v xml:space="preserve">SELLO PRACTICO P/1KG-2KG                </v>
          </cell>
          <cell r="D160" t="str">
            <v>UN</v>
          </cell>
          <cell r="E160" t="str">
            <v xml:space="preserve">P </v>
          </cell>
          <cell r="F160" t="str">
            <v xml:space="preserve">MEL     </v>
          </cell>
          <cell r="G160" t="str">
            <v xml:space="preserve">ETI     </v>
          </cell>
          <cell r="H160">
            <v>37505</v>
          </cell>
          <cell r="I160">
            <v>37890</v>
          </cell>
          <cell r="J160">
            <v>708704</v>
          </cell>
          <cell r="K160">
            <v>5545740</v>
          </cell>
          <cell r="L160">
            <v>4.4000000000000003E-3</v>
          </cell>
        </row>
        <row r="161">
          <cell r="B161" t="str">
            <v>08200</v>
          </cell>
          <cell r="C161" t="str">
            <v xml:space="preserve">SENSORMATIC ANTIROBOS                   </v>
          </cell>
          <cell r="D161" t="str">
            <v>UN</v>
          </cell>
          <cell r="E161" t="str">
            <v xml:space="preserve">P </v>
          </cell>
          <cell r="F161" t="str">
            <v xml:space="preserve">MEL     </v>
          </cell>
          <cell r="G161" t="str">
            <v xml:space="preserve">EMB     </v>
          </cell>
          <cell r="H161">
            <v>37512</v>
          </cell>
          <cell r="I161">
            <v>37890</v>
          </cell>
          <cell r="J161">
            <v>63014</v>
          </cell>
          <cell r="K161">
            <v>175000</v>
          </cell>
          <cell r="L161">
            <v>0.06</v>
          </cell>
        </row>
        <row r="162">
          <cell r="B162" t="str">
            <v>03123</v>
          </cell>
          <cell r="C162" t="str">
            <v xml:space="preserve">TANQUE 160KG METALICO                   </v>
          </cell>
          <cell r="D162" t="str">
            <v>UN</v>
          </cell>
          <cell r="E162" t="str">
            <v xml:space="preserve">P </v>
          </cell>
          <cell r="F162" t="str">
            <v xml:space="preserve">MEL     </v>
          </cell>
          <cell r="G162" t="str">
            <v xml:space="preserve">TAN     </v>
          </cell>
          <cell r="H162">
            <v>37383</v>
          </cell>
          <cell r="I162">
            <v>37383</v>
          </cell>
          <cell r="J162">
            <v>1</v>
          </cell>
          <cell r="K162">
            <v>0</v>
          </cell>
          <cell r="L162">
            <v>21.28</v>
          </cell>
        </row>
        <row r="163">
          <cell r="B163" t="str">
            <v>09396</v>
          </cell>
          <cell r="C163" t="str">
            <v xml:space="preserve">VOLANTE CLOSE 75+ESCOLAR                </v>
          </cell>
          <cell r="D163" t="str">
            <v>UN</v>
          </cell>
          <cell r="E163" t="str">
            <v xml:space="preserve">P </v>
          </cell>
          <cell r="F163" t="str">
            <v xml:space="preserve">MEL     </v>
          </cell>
          <cell r="G163" t="str">
            <v xml:space="preserve">VOL     </v>
          </cell>
          <cell r="H163">
            <v>37383</v>
          </cell>
          <cell r="I163">
            <v>37383</v>
          </cell>
          <cell r="J163">
            <v>1800</v>
          </cell>
          <cell r="K163">
            <v>0</v>
          </cell>
          <cell r="L163">
            <v>5.0499999999999998E-3</v>
          </cell>
        </row>
        <row r="164">
          <cell r="B164" t="str">
            <v>08440</v>
          </cell>
          <cell r="C164" t="str">
            <v xml:space="preserve">BOTELLA PET 1/2LT                       </v>
          </cell>
          <cell r="D164" t="str">
            <v>UN</v>
          </cell>
          <cell r="E164" t="str">
            <v xml:space="preserve">D </v>
          </cell>
          <cell r="F164" t="str">
            <v xml:space="preserve">MEM     </v>
          </cell>
          <cell r="G164" t="str">
            <v xml:space="preserve">BOT     </v>
          </cell>
          <cell r="H164">
            <v>37383</v>
          </cell>
          <cell r="I164">
            <v>37383</v>
          </cell>
          <cell r="J164">
            <v>271</v>
          </cell>
          <cell r="K164">
            <v>0</v>
          </cell>
          <cell r="L164">
            <v>6.053E-2</v>
          </cell>
        </row>
        <row r="165">
          <cell r="B165" t="str">
            <v>08438</v>
          </cell>
          <cell r="C165" t="str">
            <v xml:space="preserve">BOTELLA PET 1LT                         </v>
          </cell>
          <cell r="D165" t="str">
            <v>UN</v>
          </cell>
          <cell r="E165" t="str">
            <v xml:space="preserve">D </v>
          </cell>
          <cell r="F165" t="str">
            <v xml:space="preserve">MEM     </v>
          </cell>
          <cell r="G165" t="str">
            <v xml:space="preserve">BOT     </v>
          </cell>
          <cell r="H165">
            <v>37383</v>
          </cell>
          <cell r="I165">
            <v>37383</v>
          </cell>
          <cell r="J165">
            <v>62</v>
          </cell>
          <cell r="K165">
            <v>0</v>
          </cell>
          <cell r="L165">
            <v>6.5920000000000006E-2</v>
          </cell>
        </row>
        <row r="166">
          <cell r="B166" t="str">
            <v>08439</v>
          </cell>
          <cell r="C166" t="str">
            <v xml:space="preserve">BOTELLA PET 2LT                         </v>
          </cell>
          <cell r="D166" t="str">
            <v>UN</v>
          </cell>
          <cell r="E166" t="str">
            <v xml:space="preserve">D </v>
          </cell>
          <cell r="F166" t="str">
            <v xml:space="preserve">MEM     </v>
          </cell>
          <cell r="G166" t="str">
            <v xml:space="preserve">BOT     </v>
          </cell>
          <cell r="H166">
            <v>37383</v>
          </cell>
          <cell r="I166">
            <v>37383</v>
          </cell>
          <cell r="J166">
            <v>125</v>
          </cell>
          <cell r="K166">
            <v>0</v>
          </cell>
          <cell r="L166">
            <v>0.15085999999999999</v>
          </cell>
        </row>
        <row r="167">
          <cell r="B167" t="str">
            <v>06925</v>
          </cell>
          <cell r="C167" t="str">
            <v xml:space="preserve">TAPA BIC CLORO                          </v>
          </cell>
          <cell r="D167" t="str">
            <v>UN</v>
          </cell>
          <cell r="E167" t="str">
            <v xml:space="preserve">D </v>
          </cell>
          <cell r="F167" t="str">
            <v xml:space="preserve">MEM     </v>
          </cell>
          <cell r="G167">
            <v>130</v>
          </cell>
          <cell r="H167">
            <v>37383</v>
          </cell>
          <cell r="I167">
            <v>37383</v>
          </cell>
          <cell r="J167">
            <v>158</v>
          </cell>
          <cell r="K167">
            <v>0</v>
          </cell>
          <cell r="L167">
            <v>6.4000000000000003E-3</v>
          </cell>
        </row>
        <row r="168">
          <cell r="B168" t="str">
            <v>06926</v>
          </cell>
          <cell r="C168" t="str">
            <v xml:space="preserve">TAPA BIC LIMON                          </v>
          </cell>
          <cell r="D168" t="str">
            <v>UN</v>
          </cell>
          <cell r="E168" t="str">
            <v xml:space="preserve">D </v>
          </cell>
          <cell r="F168" t="str">
            <v xml:space="preserve">MEM     </v>
          </cell>
          <cell r="G168">
            <v>130</v>
          </cell>
          <cell r="H168">
            <v>37383</v>
          </cell>
          <cell r="I168">
            <v>37383</v>
          </cell>
          <cell r="J168">
            <v>20</v>
          </cell>
          <cell r="K168">
            <v>0</v>
          </cell>
          <cell r="L168">
            <v>6.8999999999999999E-3</v>
          </cell>
        </row>
        <row r="169">
          <cell r="B169" t="str">
            <v>03898</v>
          </cell>
          <cell r="C169" t="str">
            <v xml:space="preserve">TARRO BIC CLORO BLANCO                  </v>
          </cell>
          <cell r="D169" t="str">
            <v>UN</v>
          </cell>
          <cell r="E169" t="str">
            <v xml:space="preserve">D </v>
          </cell>
          <cell r="F169" t="str">
            <v xml:space="preserve">MEM     </v>
          </cell>
          <cell r="G169" t="str">
            <v xml:space="preserve">TAR     </v>
          </cell>
          <cell r="H169">
            <v>37383</v>
          </cell>
          <cell r="I169">
            <v>37383</v>
          </cell>
          <cell r="J169">
            <v>1051</v>
          </cell>
          <cell r="K169">
            <v>0</v>
          </cell>
          <cell r="L169">
            <v>8.0600000000000005E-2</v>
          </cell>
        </row>
        <row r="170">
          <cell r="B170" t="str">
            <v>07607</v>
          </cell>
          <cell r="C170" t="str">
            <v xml:space="preserve">TARRO BIC LIMON AMARILLO                </v>
          </cell>
          <cell r="D170" t="str">
            <v>UN</v>
          </cell>
          <cell r="E170" t="str">
            <v xml:space="preserve">D </v>
          </cell>
          <cell r="F170" t="str">
            <v xml:space="preserve">MEM     </v>
          </cell>
          <cell r="G170" t="str">
            <v xml:space="preserve">TAR     </v>
          </cell>
          <cell r="H170">
            <v>37383</v>
          </cell>
          <cell r="I170">
            <v>37383</v>
          </cell>
          <cell r="J170">
            <v>624</v>
          </cell>
          <cell r="K170">
            <v>0</v>
          </cell>
          <cell r="L170">
            <v>7.9299999999999995E-2</v>
          </cell>
        </row>
        <row r="171">
          <cell r="B171" t="str">
            <v>03387</v>
          </cell>
          <cell r="C171" t="str">
            <v xml:space="preserve">A.D.P.A.                                </v>
          </cell>
          <cell r="D171" t="str">
            <v>KG</v>
          </cell>
          <cell r="E171" t="str">
            <v xml:space="preserve">P </v>
          </cell>
          <cell r="F171" t="str">
            <v xml:space="preserve">MPI     </v>
          </cell>
          <cell r="G171" t="str">
            <v xml:space="preserve">ING     </v>
          </cell>
          <cell r="H171">
            <v>37505</v>
          </cell>
          <cell r="I171">
            <v>37890</v>
          </cell>
          <cell r="J171">
            <v>1414.51</v>
          </cell>
          <cell r="K171">
            <v>10857.51</v>
          </cell>
          <cell r="L171">
            <v>3.74</v>
          </cell>
        </row>
        <row r="172">
          <cell r="B172" t="str">
            <v>03348</v>
          </cell>
          <cell r="C172" t="str">
            <v xml:space="preserve">ARLACEL 165 P/ROLL ON                   </v>
          </cell>
          <cell r="D172" t="str">
            <v>KG</v>
          </cell>
          <cell r="E172" t="str">
            <v xml:space="preserve">P </v>
          </cell>
          <cell r="F172" t="str">
            <v xml:space="preserve">MPI     </v>
          </cell>
          <cell r="G172" t="str">
            <v xml:space="preserve">ING     </v>
          </cell>
          <cell r="H172">
            <v>37652</v>
          </cell>
          <cell r="I172">
            <v>37750</v>
          </cell>
          <cell r="J172">
            <v>418.48</v>
          </cell>
          <cell r="K172">
            <v>100</v>
          </cell>
          <cell r="L172">
            <v>5.3141400000000001</v>
          </cell>
        </row>
        <row r="173">
          <cell r="B173" t="str">
            <v>03346</v>
          </cell>
          <cell r="C173" t="str">
            <v xml:space="preserve">BENTONE EW P/ROLL ON                    </v>
          </cell>
          <cell r="D173" t="str">
            <v>KG</v>
          </cell>
          <cell r="E173" t="str">
            <v xml:space="preserve">P </v>
          </cell>
          <cell r="F173" t="str">
            <v xml:space="preserve">MPI     </v>
          </cell>
          <cell r="G173" t="str">
            <v xml:space="preserve">ING     </v>
          </cell>
          <cell r="H173">
            <v>37652</v>
          </cell>
          <cell r="I173">
            <v>37750</v>
          </cell>
          <cell r="J173">
            <v>125</v>
          </cell>
          <cell r="K173">
            <v>24</v>
          </cell>
          <cell r="L173">
            <v>13.992100000000001</v>
          </cell>
        </row>
        <row r="174">
          <cell r="B174" t="str">
            <v>03392</v>
          </cell>
          <cell r="C174" t="str">
            <v xml:space="preserve">BICARBONATO D/SODIO (100%)              </v>
          </cell>
          <cell r="D174" t="str">
            <v>KG</v>
          </cell>
          <cell r="E174" t="str">
            <v xml:space="preserve">P </v>
          </cell>
          <cell r="F174" t="str">
            <v xml:space="preserve">MPI     </v>
          </cell>
          <cell r="G174" t="str">
            <v xml:space="preserve">ING     </v>
          </cell>
          <cell r="H174">
            <v>37505</v>
          </cell>
          <cell r="I174">
            <v>37890</v>
          </cell>
          <cell r="J174">
            <v>13707.93</v>
          </cell>
          <cell r="K174">
            <v>79147</v>
          </cell>
          <cell r="L174">
            <v>0.38600000000000001</v>
          </cell>
        </row>
        <row r="175">
          <cell r="B175" t="str">
            <v>05303</v>
          </cell>
          <cell r="C175" t="str">
            <v xml:space="preserve">CARBONATO D/SODIO DENSO                 </v>
          </cell>
          <cell r="D175" t="str">
            <v>KG</v>
          </cell>
          <cell r="E175" t="str">
            <v xml:space="preserve">P </v>
          </cell>
          <cell r="F175" t="str">
            <v xml:space="preserve">MPI     </v>
          </cell>
          <cell r="G175" t="str">
            <v xml:space="preserve">ING     </v>
          </cell>
          <cell r="H175">
            <v>37504</v>
          </cell>
          <cell r="I175">
            <v>37890</v>
          </cell>
          <cell r="J175">
            <v>354578.35</v>
          </cell>
          <cell r="K175">
            <v>5555239.4199999999</v>
          </cell>
          <cell r="L175">
            <v>0.22500000000000001</v>
          </cell>
        </row>
        <row r="176">
          <cell r="B176" t="str">
            <v>03363</v>
          </cell>
          <cell r="C176" t="str">
            <v xml:space="preserve">CARBONATO D/SODIO LIVIANO               </v>
          </cell>
          <cell r="D176" t="str">
            <v>KG</v>
          </cell>
          <cell r="E176" t="str">
            <v xml:space="preserve">P </v>
          </cell>
          <cell r="F176" t="str">
            <v xml:space="preserve">MPI     </v>
          </cell>
          <cell r="G176" t="str">
            <v xml:space="preserve">ING     </v>
          </cell>
          <cell r="H176">
            <v>37504</v>
          </cell>
          <cell r="I176">
            <v>37890</v>
          </cell>
          <cell r="J176">
            <v>122080</v>
          </cell>
          <cell r="K176">
            <v>618767.39</v>
          </cell>
          <cell r="L176">
            <v>0.223</v>
          </cell>
        </row>
        <row r="177">
          <cell r="B177" t="str">
            <v>01147</v>
          </cell>
          <cell r="C177" t="str">
            <v xml:space="preserve">CMC-CARBOXIMETIL CELULOSA               </v>
          </cell>
          <cell r="D177" t="str">
            <v>KG</v>
          </cell>
          <cell r="E177" t="str">
            <v xml:space="preserve">P </v>
          </cell>
          <cell r="F177" t="str">
            <v xml:space="preserve">MPI     </v>
          </cell>
          <cell r="G177" t="str">
            <v xml:space="preserve">ING     </v>
          </cell>
          <cell r="H177">
            <v>37505</v>
          </cell>
          <cell r="I177">
            <v>37890</v>
          </cell>
          <cell r="J177">
            <v>56000</v>
          </cell>
          <cell r="K177">
            <v>262878.95</v>
          </cell>
          <cell r="L177">
            <v>1.33</v>
          </cell>
        </row>
        <row r="178">
          <cell r="B178" t="str">
            <v>01204</v>
          </cell>
          <cell r="C178" t="str">
            <v xml:space="preserve">COLOFONIA WW                            </v>
          </cell>
          <cell r="D178" t="str">
            <v>KG</v>
          </cell>
          <cell r="E178" t="str">
            <v xml:space="preserve">P </v>
          </cell>
          <cell r="F178" t="str">
            <v xml:space="preserve">MPI     </v>
          </cell>
          <cell r="G178" t="str">
            <v xml:space="preserve">ING     </v>
          </cell>
          <cell r="H178">
            <v>37505</v>
          </cell>
          <cell r="I178">
            <v>37890</v>
          </cell>
          <cell r="J178">
            <v>13433</v>
          </cell>
          <cell r="K178">
            <v>32181.599999999999</v>
          </cell>
          <cell r="L178">
            <v>0.79400000000000004</v>
          </cell>
        </row>
        <row r="179">
          <cell r="B179" t="str">
            <v>05533</v>
          </cell>
          <cell r="C179" t="str">
            <v xml:space="preserve">D.D.B. LINEAL (ALKYLATE)                </v>
          </cell>
          <cell r="D179" t="str">
            <v>KG</v>
          </cell>
          <cell r="E179" t="str">
            <v xml:space="preserve">P </v>
          </cell>
          <cell r="F179" t="str">
            <v xml:space="preserve">MPI     </v>
          </cell>
          <cell r="G179" t="str">
            <v xml:space="preserve">DET     </v>
          </cell>
          <cell r="H179">
            <v>37503</v>
          </cell>
          <cell r="I179">
            <v>37888</v>
          </cell>
          <cell r="J179">
            <v>868948</v>
          </cell>
          <cell r="K179">
            <v>6259044.8099999996</v>
          </cell>
          <cell r="L179">
            <v>1.0392999999999999</v>
          </cell>
        </row>
        <row r="180">
          <cell r="B180" t="str">
            <v>02930</v>
          </cell>
          <cell r="C180" t="str">
            <v xml:space="preserve">DEQUEST 2047                            </v>
          </cell>
          <cell r="D180" t="str">
            <v>KG</v>
          </cell>
          <cell r="E180" t="str">
            <v xml:space="preserve">P </v>
          </cell>
          <cell r="F180" t="str">
            <v xml:space="preserve">MPI     </v>
          </cell>
          <cell r="G180" t="str">
            <v xml:space="preserve">ING     </v>
          </cell>
          <cell r="H180">
            <v>37505</v>
          </cell>
          <cell r="I180">
            <v>37848</v>
          </cell>
          <cell r="J180">
            <v>500</v>
          </cell>
          <cell r="K180">
            <v>1244.4000000000001</v>
          </cell>
          <cell r="L180">
            <v>2.04</v>
          </cell>
        </row>
        <row r="181">
          <cell r="B181" t="str">
            <v>06046</v>
          </cell>
          <cell r="C181" t="str">
            <v xml:space="preserve">GRANULOS ANTIESPUMANTES                 </v>
          </cell>
          <cell r="D181" t="str">
            <v>KG</v>
          </cell>
          <cell r="E181" t="str">
            <v xml:space="preserve">P </v>
          </cell>
          <cell r="F181" t="str">
            <v xml:space="preserve">MPI     </v>
          </cell>
          <cell r="G181" t="str">
            <v xml:space="preserve">ING     </v>
          </cell>
          <cell r="H181">
            <v>37383</v>
          </cell>
          <cell r="I181">
            <v>37383</v>
          </cell>
          <cell r="J181">
            <v>295</v>
          </cell>
          <cell r="K181">
            <v>0</v>
          </cell>
          <cell r="L181">
            <v>0.86970000000000003</v>
          </cell>
        </row>
        <row r="182">
          <cell r="B182" t="str">
            <v>09428</v>
          </cell>
          <cell r="C182" t="str">
            <v xml:space="preserve">LAUNDROSIL 5KSM414                      </v>
          </cell>
          <cell r="D182" t="str">
            <v>KG</v>
          </cell>
          <cell r="E182" t="str">
            <v xml:space="preserve">P </v>
          </cell>
          <cell r="F182" t="str">
            <v xml:space="preserve">MPI     </v>
          </cell>
          <cell r="G182">
            <v>110</v>
          </cell>
          <cell r="H182">
            <v>37383</v>
          </cell>
          <cell r="I182">
            <v>37383</v>
          </cell>
          <cell r="J182">
            <v>19000</v>
          </cell>
          <cell r="K182">
            <v>0</v>
          </cell>
          <cell r="L182">
            <v>0.54800000000000004</v>
          </cell>
        </row>
        <row r="183">
          <cell r="B183" t="str">
            <v>09427</v>
          </cell>
          <cell r="C183" t="str">
            <v xml:space="preserve">LAUNDROSIL RT414                        </v>
          </cell>
          <cell r="D183" t="str">
            <v>KG</v>
          </cell>
          <cell r="E183" t="str">
            <v xml:space="preserve">P </v>
          </cell>
          <cell r="F183" t="str">
            <v xml:space="preserve">MPI     </v>
          </cell>
          <cell r="G183">
            <v>125</v>
          </cell>
          <cell r="H183">
            <v>37505</v>
          </cell>
          <cell r="I183">
            <v>37890</v>
          </cell>
          <cell r="J183">
            <v>525</v>
          </cell>
          <cell r="K183">
            <v>1313.77</v>
          </cell>
          <cell r="L183">
            <v>1.1180000000000001</v>
          </cell>
        </row>
        <row r="184">
          <cell r="B184" t="str">
            <v>02928</v>
          </cell>
          <cell r="C184" t="str">
            <v xml:space="preserve">PERBORATO D/SODIO                       </v>
          </cell>
          <cell r="D184" t="str">
            <v>KG</v>
          </cell>
          <cell r="E184" t="str">
            <v xml:space="preserve">P </v>
          </cell>
          <cell r="F184" t="str">
            <v xml:space="preserve">MPI     </v>
          </cell>
          <cell r="G184" t="str">
            <v xml:space="preserve">BLA     </v>
          </cell>
          <cell r="H184">
            <v>37505</v>
          </cell>
          <cell r="I184">
            <v>37890</v>
          </cell>
          <cell r="J184">
            <v>52483.05</v>
          </cell>
          <cell r="K184">
            <v>268255.95</v>
          </cell>
          <cell r="L184">
            <v>1.0640000000000001</v>
          </cell>
        </row>
        <row r="185">
          <cell r="B185" t="str">
            <v>09264</v>
          </cell>
          <cell r="C185" t="str">
            <v xml:space="preserve">PRAEPAGEN HY (ACTIVO CATIONICO)         </v>
          </cell>
          <cell r="D185" t="str">
            <v>KG</v>
          </cell>
          <cell r="E185" t="str">
            <v xml:space="preserve">P </v>
          </cell>
          <cell r="F185" t="str">
            <v xml:space="preserve">MPI     </v>
          </cell>
          <cell r="G185" t="str">
            <v xml:space="preserve">DET     </v>
          </cell>
          <cell r="H185">
            <v>37505</v>
          </cell>
          <cell r="I185">
            <v>37883</v>
          </cell>
          <cell r="J185">
            <v>28792.09</v>
          </cell>
          <cell r="K185">
            <v>74297.789999999994</v>
          </cell>
          <cell r="L185">
            <v>1.79</v>
          </cell>
        </row>
        <row r="186">
          <cell r="B186" t="str">
            <v>05835</v>
          </cell>
          <cell r="C186" t="str">
            <v xml:space="preserve">PROCOL CS-6                             </v>
          </cell>
          <cell r="D186" t="str">
            <v>KG</v>
          </cell>
          <cell r="E186" t="str">
            <v xml:space="preserve">P </v>
          </cell>
          <cell r="F186" t="str">
            <v xml:space="preserve">MPI     </v>
          </cell>
          <cell r="G186" t="str">
            <v xml:space="preserve">ING     </v>
          </cell>
          <cell r="H186">
            <v>37652</v>
          </cell>
          <cell r="I186">
            <v>37750</v>
          </cell>
          <cell r="J186">
            <v>72.56</v>
          </cell>
          <cell r="K186">
            <v>16</v>
          </cell>
          <cell r="L186">
            <v>12.40522</v>
          </cell>
        </row>
        <row r="187">
          <cell r="B187" t="str">
            <v>02152</v>
          </cell>
          <cell r="C187" t="str">
            <v xml:space="preserve">PROPILENGLICOL (DOW)                    </v>
          </cell>
          <cell r="D187" t="str">
            <v>KG</v>
          </cell>
          <cell r="E187" t="str">
            <v xml:space="preserve">P </v>
          </cell>
          <cell r="F187" t="str">
            <v xml:space="preserve">MPI     </v>
          </cell>
          <cell r="G187" t="str">
            <v xml:space="preserve">ING     </v>
          </cell>
          <cell r="H187">
            <v>37505</v>
          </cell>
          <cell r="I187">
            <v>37890</v>
          </cell>
          <cell r="J187">
            <v>0</v>
          </cell>
          <cell r="K187">
            <v>18016.740000000002</v>
          </cell>
          <cell r="L187">
            <v>1.33</v>
          </cell>
        </row>
        <row r="188">
          <cell r="B188" t="str">
            <v>08838</v>
          </cell>
          <cell r="C188" t="str">
            <v xml:space="preserve">REPEL-O-TEX PF 594                      </v>
          </cell>
          <cell r="D188" t="str">
            <v>KG</v>
          </cell>
          <cell r="E188" t="str">
            <v xml:space="preserve">P </v>
          </cell>
          <cell r="F188" t="str">
            <v xml:space="preserve">MPI     </v>
          </cell>
          <cell r="G188" t="str">
            <v xml:space="preserve">ING     </v>
          </cell>
          <cell r="H188">
            <v>37505</v>
          </cell>
          <cell r="I188">
            <v>37848</v>
          </cell>
          <cell r="J188">
            <v>1013.44</v>
          </cell>
          <cell r="K188">
            <v>1244.4000000000001</v>
          </cell>
          <cell r="L188">
            <v>7.23</v>
          </cell>
        </row>
        <row r="189">
          <cell r="B189" t="str">
            <v>03347</v>
          </cell>
          <cell r="C189" t="str">
            <v xml:space="preserve">REZAL 36 GP CONC P/ROLLON               </v>
          </cell>
          <cell r="D189" t="str">
            <v>KG</v>
          </cell>
          <cell r="E189" t="str">
            <v xml:space="preserve">P </v>
          </cell>
          <cell r="F189" t="str">
            <v xml:space="preserve">MPI     </v>
          </cell>
          <cell r="G189" t="str">
            <v xml:space="preserve">ING     </v>
          </cell>
          <cell r="H189">
            <v>37652</v>
          </cell>
          <cell r="I189">
            <v>37750</v>
          </cell>
          <cell r="J189">
            <v>2475.31</v>
          </cell>
          <cell r="K189">
            <v>400</v>
          </cell>
          <cell r="L189">
            <v>4.2204600000000001</v>
          </cell>
        </row>
        <row r="190">
          <cell r="B190" t="str">
            <v>08714</v>
          </cell>
          <cell r="C190" t="str">
            <v xml:space="preserve">SAL IMPORTADA                           </v>
          </cell>
          <cell r="D190" t="str">
            <v>KG</v>
          </cell>
          <cell r="E190" t="str">
            <v xml:space="preserve">D </v>
          </cell>
          <cell r="F190" t="str">
            <v xml:space="preserve">MPI     </v>
          </cell>
          <cell r="G190" t="str">
            <v xml:space="preserve">ING     </v>
          </cell>
          <cell r="H190">
            <v>37383</v>
          </cell>
          <cell r="I190">
            <v>37383</v>
          </cell>
          <cell r="J190">
            <v>50.5</v>
          </cell>
          <cell r="K190">
            <v>0</v>
          </cell>
          <cell r="L190">
            <v>0.17274</v>
          </cell>
        </row>
        <row r="191">
          <cell r="B191" t="str">
            <v>09265</v>
          </cell>
          <cell r="C191" t="str">
            <v xml:space="preserve">SAVINASE7.5/AMYLASA 22.5                </v>
          </cell>
          <cell r="D191" t="str">
            <v>KG</v>
          </cell>
          <cell r="E191" t="str">
            <v xml:space="preserve">P </v>
          </cell>
          <cell r="F191" t="str">
            <v xml:space="preserve">MPI     </v>
          </cell>
          <cell r="G191" t="str">
            <v xml:space="preserve">ING     </v>
          </cell>
          <cell r="H191">
            <v>37505</v>
          </cell>
          <cell r="I191">
            <v>37890</v>
          </cell>
          <cell r="J191">
            <v>2862.8</v>
          </cell>
          <cell r="K191">
            <v>72310.13</v>
          </cell>
          <cell r="L191">
            <v>5.38</v>
          </cell>
        </row>
        <row r="192">
          <cell r="B192" t="str">
            <v>08839</v>
          </cell>
          <cell r="C192" t="str">
            <v xml:space="preserve">SAVINASE-LIPOLASE 9.6/20                </v>
          </cell>
          <cell r="D192" t="str">
            <v>KG</v>
          </cell>
          <cell r="E192" t="str">
            <v xml:space="preserve">P </v>
          </cell>
          <cell r="F192" t="str">
            <v xml:space="preserve">MPI     </v>
          </cell>
          <cell r="G192" t="str">
            <v xml:space="preserve">ING     </v>
          </cell>
          <cell r="H192">
            <v>37383</v>
          </cell>
          <cell r="I192">
            <v>37383</v>
          </cell>
          <cell r="J192">
            <v>200</v>
          </cell>
          <cell r="K192">
            <v>0</v>
          </cell>
          <cell r="L192">
            <v>6.55</v>
          </cell>
        </row>
        <row r="193">
          <cell r="B193" t="str">
            <v>09457</v>
          </cell>
          <cell r="C193" t="str">
            <v xml:space="preserve">SAVINASE-LIPOLASE 9/25                  </v>
          </cell>
          <cell r="D193" t="str">
            <v>KG</v>
          </cell>
          <cell r="E193" t="str">
            <v xml:space="preserve">P </v>
          </cell>
          <cell r="F193" t="str">
            <v xml:space="preserve">MPI     </v>
          </cell>
          <cell r="G193" t="str">
            <v xml:space="preserve">ING     </v>
          </cell>
          <cell r="H193">
            <v>37505</v>
          </cell>
          <cell r="I193">
            <v>37883</v>
          </cell>
          <cell r="J193">
            <v>3555.29</v>
          </cell>
          <cell r="K193">
            <v>20723.7</v>
          </cell>
          <cell r="L193">
            <v>6.6</v>
          </cell>
        </row>
        <row r="194">
          <cell r="B194" t="str">
            <v>09634</v>
          </cell>
          <cell r="C194" t="str">
            <v xml:space="preserve">SILICA DIASIL 200                       </v>
          </cell>
          <cell r="D194" t="str">
            <v>KG</v>
          </cell>
          <cell r="E194" t="str">
            <v xml:space="preserve">P </v>
          </cell>
          <cell r="F194" t="str">
            <v xml:space="preserve">MPI     </v>
          </cell>
          <cell r="G194">
            <v>110</v>
          </cell>
          <cell r="H194">
            <v>37505</v>
          </cell>
          <cell r="I194">
            <v>37890</v>
          </cell>
          <cell r="J194">
            <v>0</v>
          </cell>
          <cell r="K194">
            <v>7506.98</v>
          </cell>
          <cell r="L194">
            <v>0</v>
          </cell>
        </row>
        <row r="195">
          <cell r="B195" t="str">
            <v>06675</v>
          </cell>
          <cell r="C195" t="str">
            <v xml:space="preserve">SILICONA AF 9030                        </v>
          </cell>
          <cell r="D195" t="str">
            <v>KG</v>
          </cell>
          <cell r="E195" t="str">
            <v xml:space="preserve">P </v>
          </cell>
          <cell r="F195" t="str">
            <v xml:space="preserve">MPI     </v>
          </cell>
          <cell r="G195" t="str">
            <v xml:space="preserve">ING     </v>
          </cell>
          <cell r="H195">
            <v>37383</v>
          </cell>
          <cell r="I195">
            <v>37383</v>
          </cell>
          <cell r="J195">
            <v>200</v>
          </cell>
          <cell r="K195">
            <v>0</v>
          </cell>
          <cell r="L195">
            <v>2.4024000000000001</v>
          </cell>
        </row>
        <row r="196">
          <cell r="B196" t="str">
            <v>02328</v>
          </cell>
          <cell r="C196" t="str">
            <v xml:space="preserve">SORBITOL NC 70%                         </v>
          </cell>
          <cell r="D196" t="str">
            <v>KG</v>
          </cell>
          <cell r="E196" t="str">
            <v xml:space="preserve">P </v>
          </cell>
          <cell r="F196" t="str">
            <v xml:space="preserve">MPI     </v>
          </cell>
          <cell r="G196" t="str">
            <v xml:space="preserve">ING     </v>
          </cell>
          <cell r="H196">
            <v>37383</v>
          </cell>
          <cell r="I196">
            <v>37383</v>
          </cell>
          <cell r="J196">
            <v>4400</v>
          </cell>
          <cell r="K196">
            <v>0</v>
          </cell>
          <cell r="L196">
            <v>0.45049</v>
          </cell>
        </row>
        <row r="197">
          <cell r="B197" t="str">
            <v>07555</v>
          </cell>
          <cell r="C197" t="str">
            <v xml:space="preserve">STP FASE ALTA (BARRAS)                  </v>
          </cell>
          <cell r="D197" t="str">
            <v>KG</v>
          </cell>
          <cell r="E197" t="str">
            <v xml:space="preserve">P </v>
          </cell>
          <cell r="F197" t="str">
            <v xml:space="preserve">MPI     </v>
          </cell>
          <cell r="G197" t="str">
            <v xml:space="preserve">ING     </v>
          </cell>
          <cell r="H197">
            <v>37504</v>
          </cell>
          <cell r="I197">
            <v>37890</v>
          </cell>
          <cell r="J197">
            <v>42400</v>
          </cell>
          <cell r="K197">
            <v>165133.01999999999</v>
          </cell>
          <cell r="L197">
            <v>0.62</v>
          </cell>
        </row>
        <row r="198">
          <cell r="B198" t="str">
            <v>03361</v>
          </cell>
          <cell r="C198" t="str">
            <v xml:space="preserve">SULFATO D/SODIO                         </v>
          </cell>
          <cell r="D198" t="str">
            <v>KG</v>
          </cell>
          <cell r="E198" t="str">
            <v xml:space="preserve">P </v>
          </cell>
          <cell r="F198" t="str">
            <v xml:space="preserve">MPI     </v>
          </cell>
          <cell r="G198" t="str">
            <v xml:space="preserve">ING     </v>
          </cell>
          <cell r="H198">
            <v>37504</v>
          </cell>
          <cell r="I198">
            <v>37890</v>
          </cell>
          <cell r="J198">
            <v>213938.54</v>
          </cell>
          <cell r="K198">
            <v>8319245.6600000001</v>
          </cell>
          <cell r="L198">
            <v>0.14199999999999999</v>
          </cell>
        </row>
        <row r="199">
          <cell r="B199" t="str">
            <v>02929</v>
          </cell>
          <cell r="C199" t="str">
            <v xml:space="preserve">TAED (MYCON ATC)                        </v>
          </cell>
          <cell r="D199" t="str">
            <v>KG</v>
          </cell>
          <cell r="E199" t="str">
            <v xml:space="preserve">P </v>
          </cell>
          <cell r="F199" t="str">
            <v xml:space="preserve">MPI     </v>
          </cell>
          <cell r="G199" t="str">
            <v xml:space="preserve">ING     </v>
          </cell>
          <cell r="H199">
            <v>37505</v>
          </cell>
          <cell r="I199">
            <v>37890</v>
          </cell>
          <cell r="J199">
            <v>16359.77</v>
          </cell>
          <cell r="K199">
            <v>78056.41</v>
          </cell>
          <cell r="L199">
            <v>3.25</v>
          </cell>
        </row>
        <row r="200">
          <cell r="B200" t="str">
            <v>06099</v>
          </cell>
          <cell r="C200" t="str">
            <v xml:space="preserve">TINOLUX BBS (BOLIVAR)                   </v>
          </cell>
          <cell r="D200" t="str">
            <v>KG</v>
          </cell>
          <cell r="E200" t="str">
            <v xml:space="preserve">P </v>
          </cell>
          <cell r="F200" t="str">
            <v xml:space="preserve">MPI     </v>
          </cell>
          <cell r="G200" t="str">
            <v xml:space="preserve">BLA     </v>
          </cell>
          <cell r="H200">
            <v>37505</v>
          </cell>
          <cell r="I200">
            <v>37890</v>
          </cell>
          <cell r="J200">
            <v>12.2</v>
          </cell>
          <cell r="K200">
            <v>3451.68</v>
          </cell>
          <cell r="L200">
            <v>27.797229999999999</v>
          </cell>
        </row>
        <row r="201">
          <cell r="B201" t="str">
            <v>09632</v>
          </cell>
          <cell r="C201" t="str">
            <v xml:space="preserve">TINOLUX BMC                             </v>
          </cell>
          <cell r="D201" t="str">
            <v>KG</v>
          </cell>
          <cell r="E201" t="str">
            <v xml:space="preserve">P </v>
          </cell>
          <cell r="F201" t="str">
            <v xml:space="preserve">MPI     </v>
          </cell>
          <cell r="G201" t="str">
            <v xml:space="preserve">BLA     </v>
          </cell>
          <cell r="H201">
            <v>37505</v>
          </cell>
          <cell r="I201">
            <v>37890</v>
          </cell>
          <cell r="J201">
            <v>0</v>
          </cell>
          <cell r="K201">
            <v>3753.49</v>
          </cell>
          <cell r="L201">
            <v>0</v>
          </cell>
        </row>
        <row r="202">
          <cell r="B202" t="str">
            <v>03372</v>
          </cell>
          <cell r="C202" t="str">
            <v xml:space="preserve">TINOPAL CBS-X                           </v>
          </cell>
          <cell r="D202" t="str">
            <v>KG</v>
          </cell>
          <cell r="E202" t="str">
            <v xml:space="preserve">P </v>
          </cell>
          <cell r="F202" t="str">
            <v xml:space="preserve">MPI     </v>
          </cell>
          <cell r="G202" t="str">
            <v xml:space="preserve">BLA     </v>
          </cell>
          <cell r="H202">
            <v>37505</v>
          </cell>
          <cell r="I202">
            <v>37890</v>
          </cell>
          <cell r="J202">
            <v>4221.0200000000004</v>
          </cell>
          <cell r="K202">
            <v>24390.880000000001</v>
          </cell>
          <cell r="L202">
            <v>17.726700000000001</v>
          </cell>
        </row>
        <row r="203">
          <cell r="B203" t="str">
            <v>06113</v>
          </cell>
          <cell r="C203" t="str">
            <v xml:space="preserve">TINOPAL DMA-X                           </v>
          </cell>
          <cell r="D203" t="str">
            <v>KG</v>
          </cell>
          <cell r="E203" t="str">
            <v xml:space="preserve">P </v>
          </cell>
          <cell r="F203" t="str">
            <v xml:space="preserve">MPI     </v>
          </cell>
          <cell r="G203" t="str">
            <v xml:space="preserve">BLA     </v>
          </cell>
          <cell r="H203">
            <v>37505</v>
          </cell>
          <cell r="I203">
            <v>37890</v>
          </cell>
          <cell r="J203">
            <v>0</v>
          </cell>
          <cell r="K203">
            <v>29401</v>
          </cell>
          <cell r="L203">
            <v>0</v>
          </cell>
        </row>
        <row r="204">
          <cell r="B204" t="str">
            <v>06687</v>
          </cell>
          <cell r="C204" t="str">
            <v xml:space="preserve">TINOPAL DMS PUR EXTRA                   </v>
          </cell>
          <cell r="D204" t="str">
            <v>KG</v>
          </cell>
          <cell r="E204" t="str">
            <v xml:space="preserve">P </v>
          </cell>
          <cell r="F204" t="str">
            <v xml:space="preserve">MPI     </v>
          </cell>
          <cell r="G204" t="str">
            <v xml:space="preserve">BLA     </v>
          </cell>
          <cell r="H204">
            <v>37383</v>
          </cell>
          <cell r="I204">
            <v>37383</v>
          </cell>
          <cell r="J204">
            <v>4320</v>
          </cell>
          <cell r="K204">
            <v>0</v>
          </cell>
          <cell r="L204">
            <v>7.15</v>
          </cell>
        </row>
        <row r="205">
          <cell r="B205" t="str">
            <v>03374</v>
          </cell>
          <cell r="C205" t="str">
            <v xml:space="preserve">TRIPOLIFOSFATO D/SODIO(POLVOS)          </v>
          </cell>
          <cell r="D205" t="str">
            <v>KG</v>
          </cell>
          <cell r="E205" t="str">
            <v xml:space="preserve">P </v>
          </cell>
          <cell r="F205" t="str">
            <v xml:space="preserve">MPI     </v>
          </cell>
          <cell r="G205" t="str">
            <v xml:space="preserve">ING     </v>
          </cell>
          <cell r="H205">
            <v>37504</v>
          </cell>
          <cell r="I205">
            <v>37890</v>
          </cell>
          <cell r="J205">
            <v>296649.98</v>
          </cell>
          <cell r="K205">
            <v>8228546.5899999999</v>
          </cell>
          <cell r="L205">
            <v>0.53</v>
          </cell>
        </row>
        <row r="206">
          <cell r="B206" t="str">
            <v>09633</v>
          </cell>
          <cell r="C206" t="str">
            <v xml:space="preserve">ZEOLITA DOUCIL 4A                       </v>
          </cell>
          <cell r="D206" t="str">
            <v>KG</v>
          </cell>
          <cell r="E206" t="str">
            <v xml:space="preserve">P </v>
          </cell>
          <cell r="F206" t="str">
            <v xml:space="preserve">MPI     </v>
          </cell>
          <cell r="G206">
            <v>110</v>
          </cell>
          <cell r="H206">
            <v>37505</v>
          </cell>
          <cell r="I206">
            <v>37890</v>
          </cell>
          <cell r="J206">
            <v>0</v>
          </cell>
          <cell r="K206">
            <v>7506.98</v>
          </cell>
          <cell r="L206">
            <v>0</v>
          </cell>
        </row>
        <row r="207">
          <cell r="B207" t="str">
            <v>01254</v>
          </cell>
          <cell r="C207" t="str">
            <v xml:space="preserve">2C BLANCO                               </v>
          </cell>
          <cell r="D207" t="str">
            <v>KG</v>
          </cell>
          <cell r="E207" t="str">
            <v xml:space="preserve">P </v>
          </cell>
          <cell r="F207" t="str">
            <v xml:space="preserve">MPL     </v>
          </cell>
          <cell r="G207" t="str">
            <v xml:space="preserve">ABR     </v>
          </cell>
          <cell r="H207">
            <v>37505</v>
          </cell>
          <cell r="I207">
            <v>37890</v>
          </cell>
          <cell r="J207">
            <v>44250</v>
          </cell>
          <cell r="K207">
            <v>549600.17000000004</v>
          </cell>
          <cell r="L207">
            <v>0.13700000000000001</v>
          </cell>
        </row>
        <row r="208">
          <cell r="B208" t="str">
            <v>03354</v>
          </cell>
          <cell r="C208" t="str">
            <v xml:space="preserve">ACIDO SULFURICO                         </v>
          </cell>
          <cell r="D208" t="str">
            <v>KG</v>
          </cell>
          <cell r="E208" t="str">
            <v xml:space="preserve">P </v>
          </cell>
          <cell r="F208" t="str">
            <v xml:space="preserve">MPL     </v>
          </cell>
          <cell r="G208" t="str">
            <v xml:space="preserve">ACI     </v>
          </cell>
          <cell r="H208">
            <v>37383</v>
          </cell>
          <cell r="I208">
            <v>37383</v>
          </cell>
          <cell r="J208">
            <v>204</v>
          </cell>
          <cell r="K208">
            <v>0</v>
          </cell>
          <cell r="L208">
            <v>0.14000000000000001</v>
          </cell>
        </row>
        <row r="209">
          <cell r="B209" t="str">
            <v>03368</v>
          </cell>
          <cell r="C209" t="str">
            <v xml:space="preserve">AZUFRE                                  </v>
          </cell>
          <cell r="D209" t="str">
            <v>KG</v>
          </cell>
          <cell r="E209" t="str">
            <v xml:space="preserve">P </v>
          </cell>
          <cell r="F209" t="str">
            <v xml:space="preserve">MPL     </v>
          </cell>
          <cell r="G209" t="str">
            <v xml:space="preserve">ING     </v>
          </cell>
          <cell r="H209">
            <v>37503</v>
          </cell>
          <cell r="I209">
            <v>37888</v>
          </cell>
          <cell r="J209">
            <v>20805.5</v>
          </cell>
          <cell r="K209">
            <v>905128.13</v>
          </cell>
          <cell r="L209">
            <v>0.12</v>
          </cell>
        </row>
        <row r="210">
          <cell r="B210" t="str">
            <v>09176</v>
          </cell>
          <cell r="C210" t="str">
            <v xml:space="preserve">CAOLIN                                  </v>
          </cell>
          <cell r="D210" t="str">
            <v>KG</v>
          </cell>
          <cell r="E210" t="str">
            <v xml:space="preserve">P </v>
          </cell>
          <cell r="F210" t="str">
            <v xml:space="preserve">MPL     </v>
          </cell>
          <cell r="G210" t="str">
            <v xml:space="preserve">ING     </v>
          </cell>
          <cell r="H210">
            <v>37383</v>
          </cell>
          <cell r="I210">
            <v>37383</v>
          </cell>
          <cell r="J210">
            <v>200</v>
          </cell>
          <cell r="K210">
            <v>0</v>
          </cell>
          <cell r="L210">
            <v>7.9699999999999993E-2</v>
          </cell>
        </row>
        <row r="211">
          <cell r="B211" t="str">
            <v>03388</v>
          </cell>
          <cell r="C211" t="str">
            <v xml:space="preserve">CARBONATO D/CALCIO NORMAL               </v>
          </cell>
          <cell r="D211" t="str">
            <v>KG</v>
          </cell>
          <cell r="E211" t="str">
            <v xml:space="preserve">P </v>
          </cell>
          <cell r="F211" t="str">
            <v xml:space="preserve">MPL     </v>
          </cell>
          <cell r="G211" t="str">
            <v xml:space="preserve">ABR     </v>
          </cell>
          <cell r="H211">
            <v>37504</v>
          </cell>
          <cell r="I211">
            <v>37889</v>
          </cell>
          <cell r="J211">
            <v>8000</v>
          </cell>
          <cell r="K211">
            <v>720126.82</v>
          </cell>
          <cell r="L211">
            <v>7.1999999999999995E-2</v>
          </cell>
        </row>
        <row r="212">
          <cell r="B212" t="str">
            <v>03396</v>
          </cell>
          <cell r="C212" t="str">
            <v xml:space="preserve">DIOXIDO D/TITANIO                       </v>
          </cell>
          <cell r="D212" t="str">
            <v>KG</v>
          </cell>
          <cell r="E212" t="str">
            <v xml:space="preserve">P </v>
          </cell>
          <cell r="F212" t="str">
            <v xml:space="preserve">MPL     </v>
          </cell>
          <cell r="G212" t="str">
            <v xml:space="preserve">BLA     </v>
          </cell>
          <cell r="H212">
            <v>37505</v>
          </cell>
          <cell r="I212">
            <v>37890</v>
          </cell>
          <cell r="J212">
            <v>12039</v>
          </cell>
          <cell r="K212">
            <v>34054.839999999997</v>
          </cell>
          <cell r="L212">
            <v>2.25</v>
          </cell>
        </row>
        <row r="213">
          <cell r="B213" t="str">
            <v>03410</v>
          </cell>
          <cell r="C213" t="str">
            <v xml:space="preserve">EDTA NERVANAID B-65/TRILON B            </v>
          </cell>
          <cell r="D213" t="str">
            <v>KG</v>
          </cell>
          <cell r="E213" t="str">
            <v xml:space="preserve">P </v>
          </cell>
          <cell r="F213" t="str">
            <v xml:space="preserve">MPL     </v>
          </cell>
          <cell r="G213" t="str">
            <v xml:space="preserve">PRE     </v>
          </cell>
          <cell r="H213">
            <v>37505</v>
          </cell>
          <cell r="I213">
            <v>37890</v>
          </cell>
          <cell r="J213">
            <v>468</v>
          </cell>
          <cell r="K213">
            <v>6287.83</v>
          </cell>
          <cell r="L213">
            <v>2.1</v>
          </cell>
        </row>
        <row r="214">
          <cell r="B214" t="str">
            <v>03313</v>
          </cell>
          <cell r="C214" t="str">
            <v xml:space="preserve">FORMALINA                               </v>
          </cell>
          <cell r="D214" t="str">
            <v>KG</v>
          </cell>
          <cell r="E214" t="str">
            <v xml:space="preserve">P </v>
          </cell>
          <cell r="F214" t="str">
            <v xml:space="preserve">MPL     </v>
          </cell>
          <cell r="G214" t="str">
            <v xml:space="preserve">PRE     </v>
          </cell>
          <cell r="H214">
            <v>37505</v>
          </cell>
          <cell r="I214">
            <v>37890</v>
          </cell>
          <cell r="J214">
            <v>315.18</v>
          </cell>
          <cell r="K214">
            <v>1363.04</v>
          </cell>
          <cell r="L214">
            <v>0.63</v>
          </cell>
        </row>
        <row r="215">
          <cell r="B215" t="str">
            <v>08712</v>
          </cell>
          <cell r="C215" t="str">
            <v xml:space="preserve">SAL INDUSTRIAL #3                       </v>
          </cell>
          <cell r="D215" t="str">
            <v>KG</v>
          </cell>
          <cell r="E215" t="str">
            <v xml:space="preserve">P </v>
          </cell>
          <cell r="F215" t="str">
            <v xml:space="preserve">MPL     </v>
          </cell>
          <cell r="G215" t="str">
            <v xml:space="preserve">ING     </v>
          </cell>
          <cell r="H215">
            <v>37504</v>
          </cell>
          <cell r="I215">
            <v>37890</v>
          </cell>
          <cell r="J215">
            <v>24770</v>
          </cell>
          <cell r="K215">
            <v>670108.06999999995</v>
          </cell>
          <cell r="L215">
            <v>0.114</v>
          </cell>
        </row>
        <row r="216">
          <cell r="B216" t="str">
            <v>03795</v>
          </cell>
          <cell r="C216" t="str">
            <v xml:space="preserve">SAL LAVADA/INDUSTRIAL #1                </v>
          </cell>
          <cell r="D216" t="str">
            <v>KG</v>
          </cell>
          <cell r="E216" t="str">
            <v xml:space="preserve">P </v>
          </cell>
          <cell r="F216" t="str">
            <v xml:space="preserve">MPL     </v>
          </cell>
          <cell r="G216" t="str">
            <v xml:space="preserve">ING     </v>
          </cell>
          <cell r="H216">
            <v>37383</v>
          </cell>
          <cell r="I216">
            <v>37383</v>
          </cell>
          <cell r="J216">
            <v>650</v>
          </cell>
          <cell r="K216">
            <v>0</v>
          </cell>
          <cell r="L216">
            <v>0.1</v>
          </cell>
        </row>
        <row r="217">
          <cell r="B217" t="str">
            <v>03790</v>
          </cell>
          <cell r="C217" t="str">
            <v xml:space="preserve">SILICATO PIEDRA RE 1:2.5P/POLVOS        </v>
          </cell>
          <cell r="D217" t="str">
            <v>KG</v>
          </cell>
          <cell r="E217" t="str">
            <v xml:space="preserve">P </v>
          </cell>
          <cell r="F217" t="str">
            <v xml:space="preserve">MPL     </v>
          </cell>
          <cell r="G217" t="str">
            <v xml:space="preserve">ING     </v>
          </cell>
          <cell r="H217">
            <v>37505</v>
          </cell>
          <cell r="I217">
            <v>37890</v>
          </cell>
          <cell r="J217">
            <v>53600</v>
          </cell>
          <cell r="K217">
            <v>3212730</v>
          </cell>
          <cell r="L217">
            <v>0.24199999999999999</v>
          </cell>
        </row>
        <row r="218">
          <cell r="B218" t="str">
            <v>07368</v>
          </cell>
          <cell r="C218" t="str">
            <v xml:space="preserve">SILICATO PIEDRA RELACION1:2 P/BARRAS    </v>
          </cell>
          <cell r="D218" t="str">
            <v>KG</v>
          </cell>
          <cell r="E218" t="str">
            <v xml:space="preserve">P </v>
          </cell>
          <cell r="F218" t="str">
            <v xml:space="preserve">MPL     </v>
          </cell>
          <cell r="G218" t="str">
            <v xml:space="preserve">ING     </v>
          </cell>
          <cell r="H218">
            <v>37504</v>
          </cell>
          <cell r="I218">
            <v>37889</v>
          </cell>
          <cell r="J218">
            <v>5800</v>
          </cell>
          <cell r="K218">
            <v>75161</v>
          </cell>
          <cell r="L218">
            <v>0.28649999999999998</v>
          </cell>
        </row>
        <row r="219">
          <cell r="B219" t="str">
            <v>09141</v>
          </cell>
          <cell r="C219" t="str">
            <v xml:space="preserve">SODA CAUSTICA 32%                       </v>
          </cell>
          <cell r="D219" t="str">
            <v>KG</v>
          </cell>
          <cell r="E219" t="str">
            <v xml:space="preserve">P </v>
          </cell>
          <cell r="F219" t="str">
            <v xml:space="preserve">MPL     </v>
          </cell>
          <cell r="G219" t="str">
            <v xml:space="preserve">ING     </v>
          </cell>
          <cell r="H219">
            <v>37503</v>
          </cell>
          <cell r="I219">
            <v>37890</v>
          </cell>
          <cell r="J219">
            <v>0</v>
          </cell>
          <cell r="L219">
            <v>0.13200000000000001</v>
          </cell>
        </row>
        <row r="220">
          <cell r="B220" t="str">
            <v>03437</v>
          </cell>
          <cell r="C220" t="str">
            <v xml:space="preserve">SODA CAUSTICA 50%                       </v>
          </cell>
          <cell r="D220" t="str">
            <v>KG</v>
          </cell>
          <cell r="E220" t="str">
            <v xml:space="preserve">P </v>
          </cell>
          <cell r="F220" t="str">
            <v xml:space="preserve">MPL     </v>
          </cell>
          <cell r="G220" t="str">
            <v xml:space="preserve">MAU     </v>
          </cell>
          <cell r="H220">
            <v>37505</v>
          </cell>
          <cell r="I220">
            <v>37890</v>
          </cell>
          <cell r="J220">
            <v>0</v>
          </cell>
          <cell r="K220">
            <v>4604767</v>
          </cell>
          <cell r="L220">
            <v>0.20169999999999999</v>
          </cell>
        </row>
        <row r="221">
          <cell r="B221" t="str">
            <v>02749</v>
          </cell>
          <cell r="C221" t="str">
            <v xml:space="preserve">SULFATO D/ALUMINIO HIDRATADO            </v>
          </cell>
          <cell r="D221" t="str">
            <v>KG</v>
          </cell>
          <cell r="E221" t="str">
            <v xml:space="preserve">P </v>
          </cell>
          <cell r="F221" t="str">
            <v xml:space="preserve">MPL     </v>
          </cell>
          <cell r="G221" t="str">
            <v xml:space="preserve">ING     </v>
          </cell>
          <cell r="H221">
            <v>37504</v>
          </cell>
          <cell r="I221">
            <v>37890</v>
          </cell>
          <cell r="J221">
            <v>13988.27</v>
          </cell>
          <cell r="K221">
            <v>199509.17</v>
          </cell>
          <cell r="L221">
            <v>0.29199999999999998</v>
          </cell>
        </row>
        <row r="222">
          <cell r="B222" t="str">
            <v>07733</v>
          </cell>
          <cell r="C222" t="str">
            <v xml:space="preserve">SULFATO T/A POTABILIZADO                </v>
          </cell>
          <cell r="D222" t="str">
            <v>KG</v>
          </cell>
          <cell r="E222" t="str">
            <v xml:space="preserve">P </v>
          </cell>
          <cell r="F222" t="str">
            <v xml:space="preserve">MPL     </v>
          </cell>
          <cell r="G222" t="str">
            <v xml:space="preserve">ING     </v>
          </cell>
          <cell r="H222">
            <v>37383</v>
          </cell>
          <cell r="I222">
            <v>37383</v>
          </cell>
          <cell r="J222">
            <v>1000</v>
          </cell>
          <cell r="K222">
            <v>0</v>
          </cell>
          <cell r="L222">
            <v>0.23</v>
          </cell>
        </row>
        <row r="223">
          <cell r="B223" t="str">
            <v>02450</v>
          </cell>
          <cell r="C223" t="str">
            <v xml:space="preserve">ETIQ FLUOR AMARILLO                     </v>
          </cell>
          <cell r="D223" t="str">
            <v>UN</v>
          </cell>
          <cell r="E223" t="str">
            <v xml:space="preserve">P </v>
          </cell>
          <cell r="F223" t="str">
            <v xml:space="preserve">OML     </v>
          </cell>
          <cell r="G223" t="str">
            <v xml:space="preserve">ETI     </v>
          </cell>
          <cell r="H223">
            <v>37383</v>
          </cell>
          <cell r="I223">
            <v>37383</v>
          </cell>
          <cell r="J223">
            <v>10000</v>
          </cell>
          <cell r="K223">
            <v>0</v>
          </cell>
          <cell r="L223">
            <v>9.7099999999999999E-3</v>
          </cell>
        </row>
        <row r="224">
          <cell r="B224" t="str">
            <v>02527</v>
          </cell>
          <cell r="C224" t="str">
            <v xml:space="preserve">ETIQ FLUOR AZUL (DICBRE)                </v>
          </cell>
          <cell r="D224" t="str">
            <v>UN</v>
          </cell>
          <cell r="E224" t="str">
            <v xml:space="preserve">P </v>
          </cell>
          <cell r="F224" t="str">
            <v xml:space="preserve">OML     </v>
          </cell>
          <cell r="G224" t="str">
            <v xml:space="preserve">ETI     </v>
          </cell>
          <cell r="H224">
            <v>37383</v>
          </cell>
          <cell r="I224">
            <v>37383</v>
          </cell>
          <cell r="J224">
            <v>22500</v>
          </cell>
          <cell r="K224">
            <v>0</v>
          </cell>
          <cell r="L224">
            <v>9.7099999999999999E-3</v>
          </cell>
        </row>
        <row r="225">
          <cell r="B225" t="str">
            <v>05268</v>
          </cell>
          <cell r="C225" t="str">
            <v xml:space="preserve">ETIQ FLUOR BLANCA(ENERO)                </v>
          </cell>
          <cell r="D225" t="str">
            <v>UN</v>
          </cell>
          <cell r="E225" t="str">
            <v xml:space="preserve">P </v>
          </cell>
          <cell r="F225" t="str">
            <v xml:space="preserve">OML     </v>
          </cell>
          <cell r="G225" t="str">
            <v xml:space="preserve">ETI     </v>
          </cell>
          <cell r="H225">
            <v>37383</v>
          </cell>
          <cell r="I225">
            <v>37383</v>
          </cell>
          <cell r="J225">
            <v>3000</v>
          </cell>
          <cell r="K225">
            <v>0</v>
          </cell>
          <cell r="L225">
            <v>3.9500000000000004E-3</v>
          </cell>
        </row>
        <row r="226">
          <cell r="B226" t="str">
            <v>05267</v>
          </cell>
          <cell r="C226" t="str">
            <v xml:space="preserve">ETIQ FLUOR CAFE (SPTBRE)                </v>
          </cell>
          <cell r="D226" t="str">
            <v>UN</v>
          </cell>
          <cell r="E226" t="str">
            <v xml:space="preserve">P </v>
          </cell>
          <cell r="F226" t="str">
            <v xml:space="preserve">OML     </v>
          </cell>
          <cell r="G226" t="str">
            <v xml:space="preserve">ETI     </v>
          </cell>
          <cell r="H226">
            <v>37383</v>
          </cell>
          <cell r="I226">
            <v>37383</v>
          </cell>
          <cell r="J226">
            <v>4450</v>
          </cell>
          <cell r="K226">
            <v>0</v>
          </cell>
          <cell r="L226">
            <v>3.9500000000000004E-3</v>
          </cell>
        </row>
        <row r="227">
          <cell r="B227" t="str">
            <v>02528</v>
          </cell>
          <cell r="C227" t="str">
            <v xml:space="preserve">ETIQ FLUOR CELESTE(FEBRE                </v>
          </cell>
          <cell r="D227" t="str">
            <v>UN</v>
          </cell>
          <cell r="E227" t="str">
            <v xml:space="preserve">P </v>
          </cell>
          <cell r="F227" t="str">
            <v xml:space="preserve">OML     </v>
          </cell>
          <cell r="G227" t="str">
            <v xml:space="preserve">ETI     </v>
          </cell>
          <cell r="H227">
            <v>37383</v>
          </cell>
          <cell r="I227">
            <v>37383</v>
          </cell>
          <cell r="J227">
            <v>20500</v>
          </cell>
          <cell r="K227">
            <v>0</v>
          </cell>
          <cell r="L227">
            <v>9.7099999999999999E-3</v>
          </cell>
        </row>
        <row r="228">
          <cell r="B228" t="str">
            <v>02530</v>
          </cell>
          <cell r="C228" t="str">
            <v xml:space="preserve">ETIQ FLUOR FRESA (MARZO)                </v>
          </cell>
          <cell r="D228" t="str">
            <v>UN</v>
          </cell>
          <cell r="E228" t="str">
            <v xml:space="preserve">P </v>
          </cell>
          <cell r="F228" t="str">
            <v xml:space="preserve">OML     </v>
          </cell>
          <cell r="G228" t="str">
            <v xml:space="preserve">ETI     </v>
          </cell>
          <cell r="H228">
            <v>37383</v>
          </cell>
          <cell r="I228">
            <v>37383</v>
          </cell>
          <cell r="J228">
            <v>13000</v>
          </cell>
          <cell r="K228">
            <v>0</v>
          </cell>
          <cell r="L228">
            <v>9.7099999999999999E-3</v>
          </cell>
        </row>
        <row r="229">
          <cell r="B229" t="str">
            <v>02526</v>
          </cell>
          <cell r="C229" t="str">
            <v xml:space="preserve">ETIQ FLUOR MORADO(ABRIL)                </v>
          </cell>
          <cell r="D229" t="str">
            <v>UN</v>
          </cell>
          <cell r="E229" t="str">
            <v xml:space="preserve">P </v>
          </cell>
          <cell r="F229" t="str">
            <v xml:space="preserve">OML     </v>
          </cell>
          <cell r="G229" t="str">
            <v xml:space="preserve">ETI     </v>
          </cell>
          <cell r="H229">
            <v>37383</v>
          </cell>
          <cell r="I229">
            <v>37383</v>
          </cell>
          <cell r="J229">
            <v>7700</v>
          </cell>
          <cell r="K229">
            <v>0</v>
          </cell>
          <cell r="L229">
            <v>3.5000000000000001E-3</v>
          </cell>
        </row>
        <row r="230">
          <cell r="B230" t="str">
            <v>02449</v>
          </cell>
          <cell r="C230" t="str">
            <v xml:space="preserve">ETIQ FLUOR NARANJA(MAYO)                </v>
          </cell>
          <cell r="D230" t="str">
            <v>UN</v>
          </cell>
          <cell r="E230" t="str">
            <v xml:space="preserve">P </v>
          </cell>
          <cell r="F230" t="str">
            <v xml:space="preserve">OML     </v>
          </cell>
          <cell r="G230" t="str">
            <v xml:space="preserve">ETI     </v>
          </cell>
          <cell r="H230">
            <v>37383</v>
          </cell>
          <cell r="I230">
            <v>37383</v>
          </cell>
          <cell r="J230">
            <v>18000</v>
          </cell>
          <cell r="K230">
            <v>0</v>
          </cell>
          <cell r="L230">
            <v>8.8500000000000002E-3</v>
          </cell>
        </row>
        <row r="231">
          <cell r="B231" t="str">
            <v>05269</v>
          </cell>
          <cell r="C231" t="str">
            <v xml:space="preserve">ETIQ FLUOR NEGRA (JUNIO)                </v>
          </cell>
          <cell r="D231" t="str">
            <v>UN</v>
          </cell>
          <cell r="E231" t="str">
            <v xml:space="preserve">P </v>
          </cell>
          <cell r="F231" t="str">
            <v xml:space="preserve">OML     </v>
          </cell>
          <cell r="G231" t="str">
            <v xml:space="preserve">ETI     </v>
          </cell>
          <cell r="H231">
            <v>37383</v>
          </cell>
          <cell r="I231">
            <v>37383</v>
          </cell>
          <cell r="J231">
            <v>1500</v>
          </cell>
          <cell r="K231">
            <v>0</v>
          </cell>
          <cell r="L231">
            <v>8.5000000000000006E-3</v>
          </cell>
        </row>
        <row r="232">
          <cell r="B232" t="str">
            <v>02529</v>
          </cell>
          <cell r="C232" t="str">
            <v xml:space="preserve">ETIQ FLUOR VERDE(AGOSTO)                </v>
          </cell>
          <cell r="D232" t="str">
            <v>UN</v>
          </cell>
          <cell r="E232" t="str">
            <v xml:space="preserve">P </v>
          </cell>
          <cell r="F232" t="str">
            <v xml:space="preserve">OML     </v>
          </cell>
          <cell r="G232" t="str">
            <v xml:space="preserve">ETI     </v>
          </cell>
          <cell r="H232">
            <v>37383</v>
          </cell>
          <cell r="I232">
            <v>37383</v>
          </cell>
          <cell r="J232">
            <v>11000</v>
          </cell>
          <cell r="K232">
            <v>0</v>
          </cell>
          <cell r="L232">
            <v>1.008E-2</v>
          </cell>
        </row>
        <row r="233">
          <cell r="B233" t="str">
            <v>08185</v>
          </cell>
          <cell r="C233" t="str">
            <v xml:space="preserve">ETIQ.A5 P/PALLETS                       </v>
          </cell>
          <cell r="D233" t="str">
            <v>UN</v>
          </cell>
          <cell r="E233" t="str">
            <v xml:space="preserve">P </v>
          </cell>
          <cell r="F233" t="str">
            <v xml:space="preserve">OML     </v>
          </cell>
          <cell r="G233" t="str">
            <v xml:space="preserve">ETI     </v>
          </cell>
          <cell r="H233">
            <v>37504</v>
          </cell>
          <cell r="I233">
            <v>37890</v>
          </cell>
          <cell r="J233">
            <v>12349.27</v>
          </cell>
          <cell r="K233">
            <v>171644.1</v>
          </cell>
          <cell r="L233">
            <v>3.3599999999999998E-2</v>
          </cell>
        </row>
        <row r="234">
          <cell r="B234" t="str">
            <v>05758</v>
          </cell>
          <cell r="C234" t="str">
            <v xml:space="preserve">LAMINA STRECH 38.1x457.2                </v>
          </cell>
          <cell r="D234" t="str">
            <v>KG</v>
          </cell>
          <cell r="E234" t="str">
            <v xml:space="preserve">P </v>
          </cell>
          <cell r="F234" t="str">
            <v xml:space="preserve">OML     </v>
          </cell>
          <cell r="G234" t="str">
            <v xml:space="preserve">MAU     </v>
          </cell>
          <cell r="H234">
            <v>37505</v>
          </cell>
          <cell r="I234">
            <v>37890</v>
          </cell>
          <cell r="J234">
            <v>755.53</v>
          </cell>
          <cell r="K234">
            <v>2693.73</v>
          </cell>
          <cell r="L234">
            <v>2.2000000000000002</v>
          </cell>
        </row>
        <row r="235">
          <cell r="B235" t="str">
            <v>05759</v>
          </cell>
          <cell r="C235" t="str">
            <v xml:space="preserve">LAMINA STRECH 50.8x1524M                </v>
          </cell>
          <cell r="D235" t="str">
            <v>KG</v>
          </cell>
          <cell r="E235" t="str">
            <v xml:space="preserve">P </v>
          </cell>
          <cell r="F235" t="str">
            <v xml:space="preserve">OML     </v>
          </cell>
          <cell r="G235" t="str">
            <v xml:space="preserve">OTR     </v>
          </cell>
          <cell r="H235">
            <v>37504</v>
          </cell>
          <cell r="I235">
            <v>37890</v>
          </cell>
          <cell r="J235">
            <v>831.94</v>
          </cell>
          <cell r="K235">
            <v>9205.11</v>
          </cell>
          <cell r="L235">
            <v>2.464</v>
          </cell>
        </row>
        <row r="236">
          <cell r="B236" t="str">
            <v>01081</v>
          </cell>
          <cell r="C236" t="str">
            <v xml:space="preserve">PALLETS                                 </v>
          </cell>
          <cell r="D236" t="str">
            <v>UN</v>
          </cell>
          <cell r="E236" t="str">
            <v xml:space="preserve">P </v>
          </cell>
          <cell r="F236" t="str">
            <v xml:space="preserve">OML     </v>
          </cell>
          <cell r="G236" t="str">
            <v xml:space="preserve">OTR     </v>
          </cell>
          <cell r="H236">
            <v>37383</v>
          </cell>
          <cell r="I236">
            <v>37383</v>
          </cell>
          <cell r="J236">
            <v>213</v>
          </cell>
          <cell r="K236">
            <v>0</v>
          </cell>
          <cell r="L236">
            <v>0</v>
          </cell>
        </row>
        <row r="237">
          <cell r="B237" t="str">
            <v>02507</v>
          </cell>
          <cell r="C237" t="str">
            <v xml:space="preserve">ASA DEJA+BALON (AZUL)                   </v>
          </cell>
          <cell r="D237" t="str">
            <v>UN</v>
          </cell>
          <cell r="E237" t="str">
            <v xml:space="preserve">P </v>
          </cell>
          <cell r="F237" t="str">
            <v xml:space="preserve">prm     </v>
          </cell>
          <cell r="G237" t="str">
            <v xml:space="preserve">OTR     </v>
          </cell>
          <cell r="H237">
            <v>37383</v>
          </cell>
          <cell r="I237">
            <v>37383</v>
          </cell>
          <cell r="J237">
            <v>10650</v>
          </cell>
          <cell r="K237">
            <v>0</v>
          </cell>
          <cell r="L237">
            <v>0</v>
          </cell>
        </row>
        <row r="238">
          <cell r="B238" t="str">
            <v>09449</v>
          </cell>
          <cell r="C238" t="str">
            <v xml:space="preserve">BALDE P/1KG DETERGENTE                  </v>
          </cell>
          <cell r="D238" t="str">
            <v>UN</v>
          </cell>
          <cell r="E238" t="str">
            <v xml:space="preserve">P </v>
          </cell>
          <cell r="F238" t="str">
            <v xml:space="preserve">PRM     </v>
          </cell>
          <cell r="G238" t="str">
            <v xml:space="preserve">BAL     </v>
          </cell>
          <cell r="H238">
            <v>37383</v>
          </cell>
          <cell r="I238">
            <v>37383</v>
          </cell>
          <cell r="J238">
            <v>80277</v>
          </cell>
          <cell r="K238">
            <v>0</v>
          </cell>
          <cell r="L238">
            <v>0</v>
          </cell>
        </row>
        <row r="239">
          <cell r="B239" t="str">
            <v>05905</v>
          </cell>
          <cell r="C239" t="str">
            <v xml:space="preserve">BANDA LUX AVENA 2X90G                   </v>
          </cell>
          <cell r="D239" t="str">
            <v>UN</v>
          </cell>
          <cell r="E239" t="str">
            <v xml:space="preserve">  </v>
          </cell>
          <cell r="F239" t="str">
            <v xml:space="preserve">PRM     </v>
          </cell>
          <cell r="G239" t="str">
            <v xml:space="preserve">ETI     </v>
          </cell>
          <cell r="H239">
            <v>37383</v>
          </cell>
          <cell r="I239">
            <v>37383</v>
          </cell>
          <cell r="J239">
            <v>18000</v>
          </cell>
          <cell r="K239">
            <v>0</v>
          </cell>
          <cell r="L239">
            <v>0</v>
          </cell>
        </row>
        <row r="240">
          <cell r="B240" t="str">
            <v>05904</v>
          </cell>
          <cell r="C240" t="str">
            <v xml:space="preserve">BANDA LUX LECHE 2X90G                   </v>
          </cell>
          <cell r="D240" t="str">
            <v>UN</v>
          </cell>
          <cell r="E240" t="str">
            <v xml:space="preserve">  </v>
          </cell>
          <cell r="F240" t="str">
            <v xml:space="preserve">PRM     </v>
          </cell>
          <cell r="G240" t="str">
            <v xml:space="preserve">ETI     </v>
          </cell>
          <cell r="H240">
            <v>37383</v>
          </cell>
          <cell r="I240">
            <v>37383</v>
          </cell>
          <cell r="J240">
            <v>177500</v>
          </cell>
          <cell r="K240">
            <v>0</v>
          </cell>
          <cell r="L240">
            <v>0</v>
          </cell>
        </row>
        <row r="241">
          <cell r="B241" t="str">
            <v>05321</v>
          </cell>
          <cell r="C241" t="str">
            <v xml:space="preserve">CAJA CRIOLLO 12FUX1LT NU                </v>
          </cell>
          <cell r="D241" t="str">
            <v>UN</v>
          </cell>
          <cell r="E241" t="str">
            <v xml:space="preserve">P </v>
          </cell>
          <cell r="F241" t="str">
            <v xml:space="preserve">PRM     </v>
          </cell>
          <cell r="G241" t="str">
            <v xml:space="preserve">CAJ     </v>
          </cell>
          <cell r="H241">
            <v>37383</v>
          </cell>
          <cell r="I241">
            <v>37383</v>
          </cell>
          <cell r="J241">
            <v>180</v>
          </cell>
          <cell r="K241">
            <v>0</v>
          </cell>
          <cell r="L241">
            <v>0</v>
          </cell>
        </row>
        <row r="242">
          <cell r="B242" t="str">
            <v>02503</v>
          </cell>
          <cell r="C242" t="str">
            <v xml:space="preserve">CAJA DEJA FL+BALON 3X1KG                </v>
          </cell>
          <cell r="D242" t="str">
            <v>UN</v>
          </cell>
          <cell r="E242" t="str">
            <v xml:space="preserve">P </v>
          </cell>
          <cell r="F242" t="str">
            <v xml:space="preserve">PRM     </v>
          </cell>
          <cell r="G242" t="str">
            <v xml:space="preserve">CAJ     </v>
          </cell>
          <cell r="H242">
            <v>37383</v>
          </cell>
          <cell r="I242">
            <v>37383</v>
          </cell>
          <cell r="J242">
            <v>21725</v>
          </cell>
          <cell r="K242">
            <v>0</v>
          </cell>
          <cell r="L242">
            <v>0</v>
          </cell>
        </row>
        <row r="243">
          <cell r="B243" t="str">
            <v>02505</v>
          </cell>
          <cell r="C243" t="str">
            <v xml:space="preserve">CAJA DEJA FR+BALON 3X1KG                </v>
          </cell>
          <cell r="D243" t="str">
            <v>UN</v>
          </cell>
          <cell r="E243" t="str">
            <v xml:space="preserve">P </v>
          </cell>
          <cell r="F243" t="str">
            <v xml:space="preserve">prm     </v>
          </cell>
          <cell r="G243" t="str">
            <v xml:space="preserve">CAJ     </v>
          </cell>
          <cell r="H243">
            <v>37383</v>
          </cell>
          <cell r="I243">
            <v>37383</v>
          </cell>
          <cell r="J243">
            <v>13717</v>
          </cell>
          <cell r="K243">
            <v>0</v>
          </cell>
          <cell r="L243">
            <v>0</v>
          </cell>
        </row>
        <row r="244">
          <cell r="B244" t="str">
            <v>02504</v>
          </cell>
          <cell r="C244" t="str">
            <v xml:space="preserve">CAJA DEJA LM+BALON 3X1KG                </v>
          </cell>
          <cell r="D244" t="str">
            <v>UN</v>
          </cell>
          <cell r="E244" t="str">
            <v xml:space="preserve">P </v>
          </cell>
          <cell r="F244" t="str">
            <v xml:space="preserve">prm     </v>
          </cell>
          <cell r="G244" t="str">
            <v xml:space="preserve">CAJ     </v>
          </cell>
          <cell r="H244">
            <v>37383</v>
          </cell>
          <cell r="I244">
            <v>37383</v>
          </cell>
          <cell r="J244">
            <v>2679</v>
          </cell>
          <cell r="K244">
            <v>0</v>
          </cell>
          <cell r="L244">
            <v>0</v>
          </cell>
        </row>
        <row r="245">
          <cell r="B245" t="str">
            <v>02506</v>
          </cell>
          <cell r="C245" t="str">
            <v xml:space="preserve">CAJA DEJA+BALON MASTER                  </v>
          </cell>
          <cell r="D245" t="str">
            <v>UN</v>
          </cell>
          <cell r="E245" t="str">
            <v xml:space="preserve">P </v>
          </cell>
          <cell r="F245" t="str">
            <v xml:space="preserve">prm     </v>
          </cell>
          <cell r="G245" t="str">
            <v xml:space="preserve">CAJ     </v>
          </cell>
          <cell r="H245">
            <v>37383</v>
          </cell>
          <cell r="I245">
            <v>37383</v>
          </cell>
          <cell r="J245">
            <v>8600</v>
          </cell>
          <cell r="K245">
            <v>0</v>
          </cell>
          <cell r="L245">
            <v>0</v>
          </cell>
        </row>
        <row r="246">
          <cell r="B246" t="str">
            <v>08189</v>
          </cell>
          <cell r="C246" t="str">
            <v xml:space="preserve">CAJA DOVE SHOWER LIQ+ESP                </v>
          </cell>
          <cell r="D246" t="str">
            <v>UN</v>
          </cell>
          <cell r="E246" t="str">
            <v xml:space="preserve">P </v>
          </cell>
          <cell r="F246" t="str">
            <v xml:space="preserve">PRM     </v>
          </cell>
          <cell r="G246" t="str">
            <v xml:space="preserve">CAJ     </v>
          </cell>
          <cell r="H246">
            <v>37383</v>
          </cell>
          <cell r="I246">
            <v>37383</v>
          </cell>
          <cell r="J246">
            <v>350</v>
          </cell>
          <cell r="K246">
            <v>0</v>
          </cell>
          <cell r="L246">
            <v>0</v>
          </cell>
        </row>
        <row r="247">
          <cell r="B247" t="str">
            <v>09450</v>
          </cell>
          <cell r="C247" t="str">
            <v xml:space="preserve">CAJA GEN.12BALX1KG DETER                </v>
          </cell>
          <cell r="D247" t="str">
            <v>UN</v>
          </cell>
          <cell r="E247" t="str">
            <v xml:space="preserve">P </v>
          </cell>
          <cell r="F247" t="str">
            <v xml:space="preserve">PRM     </v>
          </cell>
          <cell r="G247" t="str">
            <v xml:space="preserve">CAJ     </v>
          </cell>
          <cell r="H247">
            <v>37383</v>
          </cell>
          <cell r="I247">
            <v>37383</v>
          </cell>
          <cell r="J247">
            <v>6975</v>
          </cell>
          <cell r="K247">
            <v>0</v>
          </cell>
          <cell r="L247">
            <v>0</v>
          </cell>
        </row>
        <row r="248">
          <cell r="B248" t="str">
            <v>05906</v>
          </cell>
          <cell r="C248" t="str">
            <v xml:space="preserve">CAJA LUX SUAVE BIPACK                   </v>
          </cell>
          <cell r="D248" t="str">
            <v>UN</v>
          </cell>
          <cell r="E248" t="str">
            <v xml:space="preserve">  </v>
          </cell>
          <cell r="F248" t="str">
            <v xml:space="preserve">PRM     </v>
          </cell>
          <cell r="G248" t="str">
            <v xml:space="preserve">CAJ     </v>
          </cell>
          <cell r="H248">
            <v>37383</v>
          </cell>
          <cell r="I248">
            <v>37383</v>
          </cell>
          <cell r="J248">
            <v>1962</v>
          </cell>
          <cell r="K248">
            <v>0</v>
          </cell>
          <cell r="L248">
            <v>0</v>
          </cell>
        </row>
        <row r="249">
          <cell r="B249" t="str">
            <v>09445</v>
          </cell>
          <cell r="C249" t="str">
            <v xml:space="preserve">CAJA PROM. VASENOL +                    </v>
          </cell>
          <cell r="D249" t="str">
            <v>UN</v>
          </cell>
          <cell r="E249" t="str">
            <v xml:space="preserve">  </v>
          </cell>
          <cell r="F249" t="str">
            <v xml:space="preserve">PRM     </v>
          </cell>
          <cell r="G249" t="str">
            <v xml:space="preserve">CAJ     </v>
          </cell>
          <cell r="H249">
            <v>37383</v>
          </cell>
          <cell r="I249">
            <v>37383</v>
          </cell>
          <cell r="J249">
            <v>73</v>
          </cell>
          <cell r="K249">
            <v>0</v>
          </cell>
          <cell r="L249">
            <v>0</v>
          </cell>
        </row>
        <row r="250">
          <cell r="B250" t="str">
            <v>02025</v>
          </cell>
          <cell r="C250" t="str">
            <v xml:space="preserve">CAJITA CLOSE LM+DIME A/C                </v>
          </cell>
          <cell r="D250" t="str">
            <v>UN</v>
          </cell>
          <cell r="E250" t="str">
            <v xml:space="preserve">P </v>
          </cell>
          <cell r="F250" t="str">
            <v xml:space="preserve">PRM     </v>
          </cell>
          <cell r="G250" t="str">
            <v xml:space="preserve">CAC     </v>
          </cell>
          <cell r="H250">
            <v>37383</v>
          </cell>
          <cell r="I250">
            <v>37383</v>
          </cell>
          <cell r="J250">
            <v>30655</v>
          </cell>
          <cell r="K250">
            <v>0</v>
          </cell>
          <cell r="L250">
            <v>0</v>
          </cell>
        </row>
        <row r="251">
          <cell r="B251" t="str">
            <v>08225</v>
          </cell>
          <cell r="C251" t="str">
            <v xml:space="preserve">CAJITA DOVE SHOWER LIQUI                </v>
          </cell>
          <cell r="D251" t="str">
            <v>UN</v>
          </cell>
          <cell r="E251" t="str">
            <v xml:space="preserve">P </v>
          </cell>
          <cell r="F251" t="str">
            <v xml:space="preserve">PRM     </v>
          </cell>
          <cell r="G251" t="str">
            <v xml:space="preserve">CAC     </v>
          </cell>
          <cell r="H251">
            <v>37383</v>
          </cell>
          <cell r="I251">
            <v>37383</v>
          </cell>
          <cell r="J251">
            <v>4050</v>
          </cell>
          <cell r="K251">
            <v>0</v>
          </cell>
          <cell r="L251">
            <v>0</v>
          </cell>
        </row>
        <row r="252">
          <cell r="B252" t="str">
            <v>05019</v>
          </cell>
          <cell r="C252" t="str">
            <v xml:space="preserve">ESTUCHE DOVE BANO                       </v>
          </cell>
          <cell r="D252" t="str">
            <v>UN</v>
          </cell>
          <cell r="E252" t="str">
            <v xml:space="preserve">  </v>
          </cell>
          <cell r="F252" t="str">
            <v xml:space="preserve">PRM     </v>
          </cell>
          <cell r="G252" t="str">
            <v xml:space="preserve">CAC     </v>
          </cell>
          <cell r="H252">
            <v>37383</v>
          </cell>
          <cell r="I252">
            <v>37383</v>
          </cell>
          <cell r="J252">
            <v>1155</v>
          </cell>
          <cell r="K252">
            <v>0</v>
          </cell>
          <cell r="L252">
            <v>0</v>
          </cell>
        </row>
        <row r="253">
          <cell r="B253" t="str">
            <v>08560</v>
          </cell>
          <cell r="C253" t="str">
            <v>ETIQ.EAN13 DOVE 24(2x100) "CODIGO D/BARR</v>
          </cell>
          <cell r="D253" t="str">
            <v>UN</v>
          </cell>
          <cell r="E253" t="str">
            <v xml:space="preserve">P </v>
          </cell>
          <cell r="F253" t="str">
            <v xml:space="preserve">PRM     </v>
          </cell>
          <cell r="G253" t="str">
            <v xml:space="preserve">ETI     </v>
          </cell>
          <cell r="H253">
            <v>37505</v>
          </cell>
          <cell r="I253">
            <v>37883</v>
          </cell>
          <cell r="J253">
            <v>146500</v>
          </cell>
          <cell r="K253">
            <v>360000</v>
          </cell>
          <cell r="L253">
            <v>0</v>
          </cell>
        </row>
        <row r="254">
          <cell r="B254" t="str">
            <v>07675</v>
          </cell>
          <cell r="C254" t="str">
            <v xml:space="preserve">PANUELO PROM VASENOL                    </v>
          </cell>
          <cell r="D254" t="str">
            <v>UN</v>
          </cell>
          <cell r="E254" t="str">
            <v xml:space="preserve">  </v>
          </cell>
          <cell r="F254" t="str">
            <v xml:space="preserve">PRM     </v>
          </cell>
          <cell r="G254" t="str">
            <v xml:space="preserve">MPR     </v>
          </cell>
          <cell r="H254">
            <v>37383</v>
          </cell>
          <cell r="I254">
            <v>37383</v>
          </cell>
          <cell r="J254">
            <v>2500</v>
          </cell>
          <cell r="K254">
            <v>0</v>
          </cell>
          <cell r="L254">
            <v>0</v>
          </cell>
        </row>
        <row r="255">
          <cell r="B255" t="str">
            <v>06836</v>
          </cell>
          <cell r="C255" t="str">
            <v xml:space="preserve">STICKER COD. BARRAS LUX                 </v>
          </cell>
          <cell r="D255" t="str">
            <v>UN</v>
          </cell>
          <cell r="E255" t="str">
            <v xml:space="preserve">P </v>
          </cell>
          <cell r="F255" t="str">
            <v xml:space="preserve">PRM     </v>
          </cell>
          <cell r="G255" t="str">
            <v xml:space="preserve">OTR     </v>
          </cell>
          <cell r="H255">
            <v>37383</v>
          </cell>
          <cell r="I255">
            <v>37383</v>
          </cell>
          <cell r="J255">
            <v>55000</v>
          </cell>
          <cell r="K255">
            <v>0</v>
          </cell>
          <cell r="L255">
            <v>0</v>
          </cell>
        </row>
        <row r="256">
          <cell r="B256" t="str">
            <v>01207</v>
          </cell>
          <cell r="C256" t="str">
            <v xml:space="preserve">STICKER DOVE 2X3 100G                   </v>
          </cell>
          <cell r="D256" t="str">
            <v>UN</v>
          </cell>
          <cell r="E256" t="str">
            <v xml:space="preserve">P </v>
          </cell>
          <cell r="F256" t="str">
            <v xml:space="preserve">PRM     </v>
          </cell>
          <cell r="G256" t="str">
            <v xml:space="preserve">ETI     </v>
          </cell>
          <cell r="H256">
            <v>37383</v>
          </cell>
          <cell r="I256">
            <v>37383</v>
          </cell>
          <cell r="J256">
            <v>59000</v>
          </cell>
          <cell r="K256">
            <v>0</v>
          </cell>
          <cell r="L256">
            <v>0</v>
          </cell>
        </row>
        <row r="257">
          <cell r="B257" t="str">
            <v>06835</v>
          </cell>
          <cell r="C257" t="str">
            <v xml:space="preserve">STICKER LUX GOLD 3X150G                 </v>
          </cell>
          <cell r="D257" t="str">
            <v>UN</v>
          </cell>
          <cell r="E257" t="str">
            <v xml:space="preserve">P </v>
          </cell>
          <cell r="F257" t="str">
            <v xml:space="preserve">PRM     </v>
          </cell>
          <cell r="G257" t="str">
            <v xml:space="preserve">OTR     </v>
          </cell>
          <cell r="H257">
            <v>37383</v>
          </cell>
          <cell r="I257">
            <v>37383</v>
          </cell>
          <cell r="J257">
            <v>52756</v>
          </cell>
          <cell r="K257">
            <v>0</v>
          </cell>
          <cell r="L257">
            <v>0</v>
          </cell>
        </row>
        <row r="258">
          <cell r="B258" t="str">
            <v>09601</v>
          </cell>
          <cell r="C258" t="str">
            <v xml:space="preserve">TAPA P/BALDE 1KG DETERGE                </v>
          </cell>
          <cell r="D258" t="str">
            <v>UN</v>
          </cell>
          <cell r="E258" t="str">
            <v xml:space="preserve">P </v>
          </cell>
          <cell r="F258" t="str">
            <v xml:space="preserve">PRM     </v>
          </cell>
          <cell r="G258" t="str">
            <v xml:space="preserve">TAP     </v>
          </cell>
          <cell r="H258">
            <v>37383</v>
          </cell>
          <cell r="I258">
            <v>37383</v>
          </cell>
          <cell r="J258">
            <v>80373</v>
          </cell>
          <cell r="K258">
            <v>0</v>
          </cell>
          <cell r="L258">
            <v>0</v>
          </cell>
        </row>
        <row r="259">
          <cell r="B259" t="str">
            <v>08502</v>
          </cell>
          <cell r="C259" t="str">
            <v xml:space="preserve">VOLANTE BABY DOVE 25PQ(3x75G)           </v>
          </cell>
          <cell r="D259" t="str">
            <v>UN</v>
          </cell>
          <cell r="E259" t="str">
            <v xml:space="preserve">P </v>
          </cell>
          <cell r="F259" t="str">
            <v xml:space="preserve">PRM     </v>
          </cell>
          <cell r="G259" t="str">
            <v xml:space="preserve">VOL     </v>
          </cell>
          <cell r="H259">
            <v>37512</v>
          </cell>
          <cell r="I259">
            <v>37890</v>
          </cell>
          <cell r="J259">
            <v>640</v>
          </cell>
          <cell r="K259">
            <v>14000</v>
          </cell>
          <cell r="L259">
            <v>0</v>
          </cell>
        </row>
        <row r="260">
          <cell r="B260" t="str">
            <v>09241</v>
          </cell>
          <cell r="C260" t="str">
            <v xml:space="preserve">VOLANTE BRISA 16PQX900G                 </v>
          </cell>
          <cell r="D260" t="str">
            <v>UN</v>
          </cell>
          <cell r="E260" t="str">
            <v xml:space="preserve">P </v>
          </cell>
          <cell r="F260" t="str">
            <v xml:space="preserve">PRM     </v>
          </cell>
          <cell r="G260" t="str">
            <v xml:space="preserve">VOL     </v>
          </cell>
          <cell r="H260">
            <v>37383</v>
          </cell>
          <cell r="I260">
            <v>37383</v>
          </cell>
          <cell r="J260">
            <v>308</v>
          </cell>
          <cell r="K260">
            <v>0</v>
          </cell>
          <cell r="L260">
            <v>0</v>
          </cell>
        </row>
        <row r="261">
          <cell r="B261" t="str">
            <v>08381</v>
          </cell>
          <cell r="C261" t="str">
            <v xml:space="preserve">VOLANTE CLOSE UP BLANCA                 </v>
          </cell>
          <cell r="D261" t="str">
            <v>UN</v>
          </cell>
          <cell r="E261" t="str">
            <v xml:space="preserve">  </v>
          </cell>
          <cell r="F261" t="str">
            <v xml:space="preserve">PRM     </v>
          </cell>
          <cell r="G261" t="str">
            <v xml:space="preserve">VOL     </v>
          </cell>
          <cell r="H261">
            <v>37383</v>
          </cell>
          <cell r="I261">
            <v>37383</v>
          </cell>
          <cell r="J261">
            <v>314</v>
          </cell>
          <cell r="K261">
            <v>0</v>
          </cell>
          <cell r="L261">
            <v>0</v>
          </cell>
        </row>
        <row r="262">
          <cell r="B262" t="str">
            <v>07670</v>
          </cell>
          <cell r="C262" t="str">
            <v xml:space="preserve">VOLANTE DOVE 24PQ(2X100G                </v>
          </cell>
          <cell r="D262" t="str">
            <v>UN</v>
          </cell>
          <cell r="E262" t="str">
            <v xml:space="preserve">P </v>
          </cell>
          <cell r="F262" t="str">
            <v xml:space="preserve">PRM     </v>
          </cell>
          <cell r="G262" t="str">
            <v xml:space="preserve">VOL     </v>
          </cell>
          <cell r="H262">
            <v>37505</v>
          </cell>
          <cell r="I262">
            <v>37883</v>
          </cell>
          <cell r="J262">
            <v>3000</v>
          </cell>
          <cell r="K262">
            <v>30000</v>
          </cell>
          <cell r="L262">
            <v>0</v>
          </cell>
        </row>
        <row r="263">
          <cell r="B263" t="str">
            <v>01208</v>
          </cell>
          <cell r="C263" t="str">
            <v xml:space="preserve">VOLANTE DOVE 2X3 100G(16PQ)             </v>
          </cell>
          <cell r="D263" t="str">
            <v>UN</v>
          </cell>
          <cell r="E263" t="str">
            <v xml:space="preserve">P </v>
          </cell>
          <cell r="F263" t="str">
            <v xml:space="preserve">PRM     </v>
          </cell>
          <cell r="G263" t="str">
            <v xml:space="preserve">VOL     </v>
          </cell>
          <cell r="H263">
            <v>37694</v>
          </cell>
          <cell r="I263">
            <v>37694</v>
          </cell>
          <cell r="J263">
            <v>535</v>
          </cell>
          <cell r="K263">
            <v>1624</v>
          </cell>
          <cell r="L263">
            <v>0</v>
          </cell>
        </row>
        <row r="264">
          <cell r="B264" t="str">
            <v>06837</v>
          </cell>
          <cell r="C264" t="str">
            <v xml:space="preserve">VOLANTE LUX GOLD 3X150G                 </v>
          </cell>
          <cell r="D264" t="str">
            <v>UN</v>
          </cell>
          <cell r="E264" t="str">
            <v xml:space="preserve">P </v>
          </cell>
          <cell r="F264" t="str">
            <v xml:space="preserve">PRM     </v>
          </cell>
          <cell r="G264" t="str">
            <v xml:space="preserve">VOL     </v>
          </cell>
          <cell r="H264">
            <v>37383</v>
          </cell>
          <cell r="I264">
            <v>37383</v>
          </cell>
          <cell r="J264">
            <v>7224</v>
          </cell>
          <cell r="K264">
            <v>0</v>
          </cell>
          <cell r="L264">
            <v>0</v>
          </cell>
        </row>
        <row r="265">
          <cell r="B265" t="str">
            <v>05907</v>
          </cell>
          <cell r="C265" t="str">
            <v xml:space="preserve">VOLANTE LUX SUAVE BIPACK                </v>
          </cell>
          <cell r="D265" t="str">
            <v>UN</v>
          </cell>
          <cell r="E265" t="str">
            <v xml:space="preserve">  </v>
          </cell>
          <cell r="F265" t="str">
            <v xml:space="preserve">PRM     </v>
          </cell>
          <cell r="G265" t="str">
            <v xml:space="preserve">VOL     </v>
          </cell>
          <cell r="H265">
            <v>37383</v>
          </cell>
          <cell r="I265">
            <v>37383</v>
          </cell>
          <cell r="J265">
            <v>17540</v>
          </cell>
          <cell r="K265">
            <v>0</v>
          </cell>
          <cell r="L265">
            <v>0</v>
          </cell>
        </row>
        <row r="266">
          <cell r="B266" t="str">
            <v>01454</v>
          </cell>
          <cell r="C266" t="str">
            <v xml:space="preserve">VOLANTE VASENOL CARIBE                  </v>
          </cell>
          <cell r="D266" t="str">
            <v>UN</v>
          </cell>
          <cell r="E266" t="str">
            <v xml:space="preserve">  </v>
          </cell>
          <cell r="F266" t="str">
            <v xml:space="preserve">PRM     </v>
          </cell>
          <cell r="G266" t="str">
            <v xml:space="preserve">VOL     </v>
          </cell>
          <cell r="H266">
            <v>37383</v>
          </cell>
          <cell r="I266">
            <v>37383</v>
          </cell>
          <cell r="J266">
            <v>1286</v>
          </cell>
          <cell r="K266">
            <v>0</v>
          </cell>
          <cell r="L266">
            <v>0</v>
          </cell>
        </row>
        <row r="267">
          <cell r="B267" t="str">
            <v>03389</v>
          </cell>
          <cell r="C267" t="str">
            <v xml:space="preserve">ACIDO FOSFORICO                         </v>
          </cell>
          <cell r="D267" t="str">
            <v>KG</v>
          </cell>
          <cell r="E267" t="str">
            <v xml:space="preserve">D </v>
          </cell>
          <cell r="F267" t="str">
            <v xml:space="preserve">QUI     </v>
          </cell>
          <cell r="G267" t="str">
            <v xml:space="preserve">ACI     </v>
          </cell>
          <cell r="H267">
            <v>37383</v>
          </cell>
          <cell r="I267">
            <v>37383</v>
          </cell>
          <cell r="J267">
            <v>18.899999999999999</v>
          </cell>
          <cell r="K267">
            <v>0</v>
          </cell>
          <cell r="L267">
            <v>0.65900999999999998</v>
          </cell>
        </row>
        <row r="268">
          <cell r="B268" t="str">
            <v>05834</v>
          </cell>
          <cell r="C268" t="str">
            <v xml:space="preserve">SILICONA DC 1430                        </v>
          </cell>
          <cell r="D268" t="str">
            <v>KG</v>
          </cell>
          <cell r="E268" t="str">
            <v xml:space="preserve">P </v>
          </cell>
          <cell r="F268" t="str">
            <v xml:space="preserve">QUI     </v>
          </cell>
          <cell r="G268" t="str">
            <v xml:space="preserve">ING     </v>
          </cell>
          <cell r="H268">
            <v>37505</v>
          </cell>
          <cell r="I268">
            <v>37890</v>
          </cell>
          <cell r="J268">
            <v>535.30999999999995</v>
          </cell>
          <cell r="K268">
            <v>5648.51</v>
          </cell>
          <cell r="L268">
            <v>5.79</v>
          </cell>
        </row>
        <row r="269">
          <cell r="B269" t="str">
            <v>03386</v>
          </cell>
          <cell r="C269" t="str">
            <v xml:space="preserve">HIDROSULFITO D/SODIO                    </v>
          </cell>
          <cell r="D269" t="str">
            <v>KG</v>
          </cell>
          <cell r="E269" t="str">
            <v xml:space="preserve">P </v>
          </cell>
          <cell r="F269" t="str">
            <v xml:space="preserve">QUL     </v>
          </cell>
          <cell r="G269" t="str">
            <v xml:space="preserve">BLA     </v>
          </cell>
          <cell r="H269">
            <v>37505</v>
          </cell>
          <cell r="I269">
            <v>37890</v>
          </cell>
          <cell r="J269">
            <v>700.5</v>
          </cell>
          <cell r="K269">
            <v>2885.7</v>
          </cell>
          <cell r="L269">
            <v>1.3</v>
          </cell>
        </row>
        <row r="270">
          <cell r="B270" t="str">
            <v>03359</v>
          </cell>
          <cell r="C270" t="str">
            <v xml:space="preserve">HIPOCLORITO D/SODIO 10%                 </v>
          </cell>
          <cell r="D270" t="str">
            <v>KG</v>
          </cell>
          <cell r="E270" t="str">
            <v xml:space="preserve">P </v>
          </cell>
          <cell r="F270" t="str">
            <v xml:space="preserve">QUL     </v>
          </cell>
          <cell r="G270" t="str">
            <v xml:space="preserve">BLA     </v>
          </cell>
          <cell r="H270">
            <v>37505</v>
          </cell>
          <cell r="I270">
            <v>37890</v>
          </cell>
          <cell r="J270">
            <v>744.21</v>
          </cell>
          <cell r="K270">
            <v>65330.18</v>
          </cell>
          <cell r="L270">
            <v>0.15</v>
          </cell>
        </row>
        <row r="271">
          <cell r="B271" t="str">
            <v>09442</v>
          </cell>
          <cell r="C271" t="str">
            <v xml:space="preserve">SOLVENTE J-1000                         </v>
          </cell>
          <cell r="D271" t="str">
            <v>LT</v>
          </cell>
          <cell r="E271" t="str">
            <v xml:space="preserve">P </v>
          </cell>
          <cell r="F271" t="str">
            <v xml:space="preserve">QUL     </v>
          </cell>
          <cell r="G271" t="str">
            <v xml:space="preserve">OTR     </v>
          </cell>
          <cell r="H271">
            <v>37505</v>
          </cell>
          <cell r="I271">
            <v>37890</v>
          </cell>
          <cell r="J271">
            <v>10.19</v>
          </cell>
          <cell r="K271">
            <v>300.06</v>
          </cell>
          <cell r="L271">
            <v>20</v>
          </cell>
        </row>
        <row r="272">
          <cell r="B272" t="str">
            <v>06053</v>
          </cell>
          <cell r="C272" t="str">
            <v xml:space="preserve">SOLVENTE VIDEO JET                      </v>
          </cell>
          <cell r="D272" t="str">
            <v>LT</v>
          </cell>
          <cell r="E272" t="str">
            <v xml:space="preserve">P </v>
          </cell>
          <cell r="F272" t="str">
            <v xml:space="preserve">QUL     </v>
          </cell>
          <cell r="G272" t="str">
            <v xml:space="preserve">SOL     </v>
          </cell>
          <cell r="H272">
            <v>37505</v>
          </cell>
          <cell r="I272">
            <v>37890</v>
          </cell>
          <cell r="J272">
            <v>35.049999999999997</v>
          </cell>
          <cell r="K272">
            <v>141.12</v>
          </cell>
          <cell r="L272">
            <v>23.86</v>
          </cell>
        </row>
        <row r="273">
          <cell r="B273" t="str">
            <v>07595</v>
          </cell>
          <cell r="C273" t="str">
            <v xml:space="preserve">SOLVENTE WILLET                         </v>
          </cell>
          <cell r="D273" t="str">
            <v>LT</v>
          </cell>
          <cell r="E273" t="str">
            <v xml:space="preserve">P </v>
          </cell>
          <cell r="F273" t="str">
            <v xml:space="preserve">QUL     </v>
          </cell>
          <cell r="G273" t="str">
            <v xml:space="preserve">ING     </v>
          </cell>
          <cell r="H273">
            <v>37505</v>
          </cell>
          <cell r="I273">
            <v>37890</v>
          </cell>
          <cell r="J273">
            <v>64.37</v>
          </cell>
          <cell r="K273">
            <v>316.2</v>
          </cell>
          <cell r="L273">
            <v>20</v>
          </cell>
        </row>
        <row r="274">
          <cell r="B274" t="str">
            <v>06343</v>
          </cell>
          <cell r="C274" t="str">
            <v xml:space="preserve">TINTA J-1000 (S-4)                      </v>
          </cell>
          <cell r="D274" t="str">
            <v>LT</v>
          </cell>
          <cell r="E274" t="str">
            <v xml:space="preserve">P </v>
          </cell>
          <cell r="F274" t="str">
            <v xml:space="preserve">QUL     </v>
          </cell>
          <cell r="G274" t="str">
            <v xml:space="preserve">ING     </v>
          </cell>
          <cell r="H274">
            <v>37505</v>
          </cell>
          <cell r="I274">
            <v>37890</v>
          </cell>
          <cell r="J274">
            <v>6.59</v>
          </cell>
          <cell r="K274">
            <v>49.93</v>
          </cell>
          <cell r="L274">
            <v>95</v>
          </cell>
        </row>
        <row r="275">
          <cell r="B275" t="str">
            <v>06052</v>
          </cell>
          <cell r="C275" t="str">
            <v xml:space="preserve">TINTA VIDEO JET                         </v>
          </cell>
          <cell r="D275" t="str">
            <v>LT</v>
          </cell>
          <cell r="E275" t="str">
            <v xml:space="preserve">P </v>
          </cell>
          <cell r="F275" t="str">
            <v xml:space="preserve">QUL     </v>
          </cell>
          <cell r="G275" t="str">
            <v xml:space="preserve">TIN     </v>
          </cell>
          <cell r="H275">
            <v>37505</v>
          </cell>
          <cell r="I275">
            <v>37890</v>
          </cell>
          <cell r="J275">
            <v>3.23</v>
          </cell>
          <cell r="K275">
            <v>5.81</v>
          </cell>
          <cell r="L275">
            <v>142.65440000000001</v>
          </cell>
        </row>
        <row r="276">
          <cell r="B276" t="str">
            <v>07501</v>
          </cell>
          <cell r="C276" t="str">
            <v xml:space="preserve">TINTA WILLET NEGRA                      </v>
          </cell>
          <cell r="D276" t="str">
            <v>LT</v>
          </cell>
          <cell r="E276" t="str">
            <v xml:space="preserve">P </v>
          </cell>
          <cell r="F276" t="str">
            <v xml:space="preserve">QUL     </v>
          </cell>
          <cell r="G276" t="str">
            <v xml:space="preserve">ING     </v>
          </cell>
          <cell r="H276">
            <v>37505</v>
          </cell>
          <cell r="I276">
            <v>37890</v>
          </cell>
          <cell r="J276">
            <v>4</v>
          </cell>
          <cell r="K276">
            <v>25.17</v>
          </cell>
          <cell r="L276">
            <v>70</v>
          </cell>
        </row>
        <row r="277">
          <cell r="B277" t="str">
            <v>03493</v>
          </cell>
          <cell r="C277" t="str">
            <v xml:space="preserve">ACEITE DEOD D/PALMA                     </v>
          </cell>
          <cell r="D277" t="str">
            <v>KG</v>
          </cell>
          <cell r="E277" t="str">
            <v xml:space="preserve">D </v>
          </cell>
          <cell r="F277" t="str">
            <v xml:space="preserve">SEE     </v>
          </cell>
          <cell r="G277" t="str">
            <v xml:space="preserve">PPO     </v>
          </cell>
          <cell r="H277">
            <v>37505</v>
          </cell>
          <cell r="I277">
            <v>37890</v>
          </cell>
          <cell r="J277">
            <v>107146.65</v>
          </cell>
          <cell r="K277">
            <v>3171297.99</v>
          </cell>
          <cell r="L277">
            <v>0.47443000000000002</v>
          </cell>
        </row>
        <row r="278">
          <cell r="B278" t="str">
            <v>09598</v>
          </cell>
          <cell r="C278" t="str">
            <v xml:space="preserve">DETERGENTE CLIMAX                       </v>
          </cell>
          <cell r="D278" t="str">
            <v>KG</v>
          </cell>
          <cell r="E278" t="str">
            <v xml:space="preserve">M </v>
          </cell>
          <cell r="F278" t="str">
            <v xml:space="preserve">SEE     </v>
          </cell>
          <cell r="G278" t="str">
            <v xml:space="preserve">SEV     </v>
          </cell>
          <cell r="H278">
            <v>37383</v>
          </cell>
          <cell r="I278">
            <v>37383</v>
          </cell>
          <cell r="J278">
            <v>531.88</v>
          </cell>
          <cell r="K278">
            <v>0</v>
          </cell>
          <cell r="L278">
            <v>0.26887</v>
          </cell>
        </row>
        <row r="279">
          <cell r="B279" t="str">
            <v>03430</v>
          </cell>
          <cell r="C279" t="str">
            <v xml:space="preserve">ESTEARINA D/PALMA                       </v>
          </cell>
          <cell r="D279" t="str">
            <v>KG</v>
          </cell>
          <cell r="E279" t="str">
            <v xml:space="preserve">D </v>
          </cell>
          <cell r="F279" t="str">
            <v xml:space="preserve">SEE     </v>
          </cell>
          <cell r="G279" t="str">
            <v xml:space="preserve">SUB     </v>
          </cell>
          <cell r="H279">
            <v>37505</v>
          </cell>
          <cell r="I279">
            <v>37890</v>
          </cell>
          <cell r="J279">
            <v>473109.83</v>
          </cell>
          <cell r="K279">
            <v>6993046.3499999996</v>
          </cell>
          <cell r="L279">
            <v>0.43240000000000001</v>
          </cell>
        </row>
        <row r="280">
          <cell r="B280" t="str">
            <v>06659</v>
          </cell>
          <cell r="C280" t="str">
            <v xml:space="preserve">LAVAVAJILLA LUX QUIX                    </v>
          </cell>
          <cell r="D280" t="str">
            <v>KG</v>
          </cell>
          <cell r="E280" t="str">
            <v xml:space="preserve">M </v>
          </cell>
          <cell r="F280" t="str">
            <v xml:space="preserve">SEE     </v>
          </cell>
          <cell r="G280" t="str">
            <v xml:space="preserve">S115    </v>
          </cell>
          <cell r="H280">
            <v>37383</v>
          </cell>
          <cell r="I280">
            <v>37383</v>
          </cell>
          <cell r="J280">
            <v>336.7</v>
          </cell>
          <cell r="K280">
            <v>0</v>
          </cell>
          <cell r="L280">
            <v>0.39179999999999998</v>
          </cell>
        </row>
        <row r="281">
          <cell r="B281" t="str">
            <v>07432</v>
          </cell>
          <cell r="C281" t="str">
            <v xml:space="preserve">LAVAVAJILLA LUX QUIX                    </v>
          </cell>
          <cell r="D281" t="str">
            <v>KG</v>
          </cell>
          <cell r="E281" t="str">
            <v xml:space="preserve">M </v>
          </cell>
          <cell r="F281" t="str">
            <v xml:space="preserve">SEE     </v>
          </cell>
          <cell r="G281" t="str">
            <v xml:space="preserve">S115    </v>
          </cell>
          <cell r="H281">
            <v>37383</v>
          </cell>
          <cell r="I281">
            <v>37383</v>
          </cell>
          <cell r="J281">
            <v>96.3</v>
          </cell>
          <cell r="K281">
            <v>0</v>
          </cell>
          <cell r="L281">
            <v>0.32657999999999998</v>
          </cell>
        </row>
        <row r="282">
          <cell r="B282" t="str">
            <v>07223</v>
          </cell>
          <cell r="C282" t="str">
            <v xml:space="preserve">ROLL ON MUSK (BIG BALL)                 </v>
          </cell>
          <cell r="D282" t="str">
            <v>KG</v>
          </cell>
          <cell r="E282" t="str">
            <v xml:space="preserve">M </v>
          </cell>
          <cell r="F282" t="str">
            <v xml:space="preserve">SEE     </v>
          </cell>
          <cell r="G282">
            <v>145</v>
          </cell>
          <cell r="H282">
            <v>37383</v>
          </cell>
          <cell r="I282">
            <v>37383</v>
          </cell>
          <cell r="J282">
            <v>2.6</v>
          </cell>
          <cell r="K282">
            <v>0</v>
          </cell>
          <cell r="L282">
            <v>2.2622</v>
          </cell>
        </row>
        <row r="283">
          <cell r="B283" t="str">
            <v>08717</v>
          </cell>
          <cell r="C283" t="str">
            <v xml:space="preserve">SHAM.DIMEN FRUT/NUT.                    </v>
          </cell>
          <cell r="D283" t="str">
            <v>KG</v>
          </cell>
          <cell r="E283" t="str">
            <v xml:space="preserve">M </v>
          </cell>
          <cell r="F283" t="str">
            <v xml:space="preserve">SEE     </v>
          </cell>
          <cell r="G283" t="str">
            <v xml:space="preserve">S150    </v>
          </cell>
          <cell r="H283">
            <v>37383</v>
          </cell>
          <cell r="I283">
            <v>37383</v>
          </cell>
          <cell r="J283">
            <v>98.5</v>
          </cell>
          <cell r="K283">
            <v>0</v>
          </cell>
          <cell r="L283">
            <v>0.71462000000000003</v>
          </cell>
        </row>
        <row r="284">
          <cell r="B284" t="str">
            <v>06207</v>
          </cell>
          <cell r="C284" t="str">
            <v xml:space="preserve">SHAMPOO DIMENSION FRECU                 </v>
          </cell>
          <cell r="D284" t="str">
            <v>KG</v>
          </cell>
          <cell r="E284" t="str">
            <v xml:space="preserve">M </v>
          </cell>
          <cell r="F284" t="str">
            <v xml:space="preserve">SEE     </v>
          </cell>
          <cell r="G284" t="str">
            <v xml:space="preserve">SEV     </v>
          </cell>
          <cell r="H284">
            <v>37383</v>
          </cell>
          <cell r="I284">
            <v>37383</v>
          </cell>
          <cell r="J284">
            <v>195.7</v>
          </cell>
          <cell r="K284">
            <v>0</v>
          </cell>
          <cell r="L284">
            <v>0.60929999999999995</v>
          </cell>
        </row>
        <row r="285">
          <cell r="B285" t="str">
            <v>06209</v>
          </cell>
          <cell r="C285" t="str">
            <v xml:space="preserve">SHAMPOO DIMENSION NORMAL                </v>
          </cell>
          <cell r="D285" t="str">
            <v>KG</v>
          </cell>
          <cell r="E285" t="str">
            <v xml:space="preserve">M </v>
          </cell>
          <cell r="F285" t="str">
            <v xml:space="preserve">SEE     </v>
          </cell>
          <cell r="G285" t="str">
            <v xml:space="preserve">SEV     </v>
          </cell>
          <cell r="H285">
            <v>37383</v>
          </cell>
          <cell r="I285">
            <v>37383</v>
          </cell>
          <cell r="J285">
            <v>54.5</v>
          </cell>
          <cell r="K285">
            <v>0</v>
          </cell>
          <cell r="L285">
            <v>0.86843999999999999</v>
          </cell>
        </row>
        <row r="286">
          <cell r="B286" t="str">
            <v>07064</v>
          </cell>
          <cell r="C286" t="str">
            <v xml:space="preserve">SHAMPOO DIMENSION V&amp;C                   </v>
          </cell>
          <cell r="D286" t="str">
            <v>KG</v>
          </cell>
          <cell r="E286" t="str">
            <v xml:space="preserve">M </v>
          </cell>
          <cell r="F286" t="str">
            <v xml:space="preserve">SEE     </v>
          </cell>
          <cell r="G286" t="str">
            <v xml:space="preserve">SEV     </v>
          </cell>
          <cell r="H286">
            <v>37383</v>
          </cell>
          <cell r="I286">
            <v>37383</v>
          </cell>
          <cell r="J286">
            <v>152</v>
          </cell>
          <cell r="K286">
            <v>0</v>
          </cell>
          <cell r="L286">
            <v>0.86473999999999995</v>
          </cell>
        </row>
        <row r="287">
          <cell r="B287" t="str">
            <v>03431</v>
          </cell>
          <cell r="C287" t="str">
            <v xml:space="preserve">ACIDOS GRASOS                           </v>
          </cell>
          <cell r="D287" t="str">
            <v>KG</v>
          </cell>
          <cell r="E287" t="str">
            <v xml:space="preserve">D </v>
          </cell>
          <cell r="F287" t="str">
            <v xml:space="preserve">SUB     </v>
          </cell>
          <cell r="G287" t="str">
            <v xml:space="preserve">AGB     </v>
          </cell>
          <cell r="H287">
            <v>37505</v>
          </cell>
          <cell r="I287">
            <v>37890</v>
          </cell>
          <cell r="J287">
            <v>282690</v>
          </cell>
          <cell r="K287">
            <v>1997987.7</v>
          </cell>
          <cell r="L287">
            <v>0.30549999999999999</v>
          </cell>
        </row>
        <row r="288">
          <cell r="B288" t="str">
            <v>11160</v>
          </cell>
          <cell r="C288" t="str">
            <v xml:space="preserve">Item no definido en UNICA               </v>
          </cell>
          <cell r="D288" t="str">
            <v>CJ</v>
          </cell>
          <cell r="E288" t="str">
            <v xml:space="preserve">P </v>
          </cell>
          <cell r="F288">
            <v>120</v>
          </cell>
          <cell r="G288">
            <v>155</v>
          </cell>
          <cell r="H288">
            <v>37652</v>
          </cell>
          <cell r="I288">
            <v>37701</v>
          </cell>
          <cell r="J288">
            <v>0</v>
          </cell>
          <cell r="K288">
            <v>1480</v>
          </cell>
          <cell r="L288">
            <v>0</v>
          </cell>
        </row>
      </sheetData>
      <sheetData sheetId="1" refreshError="1"/>
      <sheetData sheetId="2"/>
      <sheetData sheetId="3" refreshError="1">
        <row r="3">
          <cell r="A3" t="str">
            <v>03387</v>
          </cell>
          <cell r="B3" t="str">
            <v xml:space="preserve">A.D.P.A.                                </v>
          </cell>
          <cell r="C3" t="str">
            <v>KG</v>
          </cell>
          <cell r="D3" t="str">
            <v xml:space="preserve">P </v>
          </cell>
          <cell r="E3" t="str">
            <v xml:space="preserve">MPI     </v>
          </cell>
          <cell r="F3" t="str">
            <v>Import</v>
          </cell>
          <cell r="G3" t="str">
            <v xml:space="preserve">ING     </v>
          </cell>
          <cell r="H3" t="str">
            <v>11443</v>
          </cell>
          <cell r="I3" t="str">
            <v>RHODIA</v>
          </cell>
        </row>
        <row r="4">
          <cell r="A4" t="str">
            <v>05303</v>
          </cell>
          <cell r="B4" t="str">
            <v xml:space="preserve">CARBONATO D/SODIO DENSO                 </v>
          </cell>
          <cell r="C4" t="str">
            <v>KG</v>
          </cell>
          <cell r="D4" t="str">
            <v xml:space="preserve">P </v>
          </cell>
          <cell r="E4" t="str">
            <v xml:space="preserve">MPI     </v>
          </cell>
          <cell r="F4" t="str">
            <v>Import</v>
          </cell>
          <cell r="G4" t="str">
            <v xml:space="preserve">ING     </v>
          </cell>
          <cell r="H4">
            <v>6215</v>
          </cell>
          <cell r="I4" t="str">
            <v>MANUCHAR</v>
          </cell>
        </row>
        <row r="5">
          <cell r="A5" t="str">
            <v>03363</v>
          </cell>
          <cell r="B5" t="str">
            <v xml:space="preserve">CARBONATO D/SODIO LIVIANO               </v>
          </cell>
          <cell r="C5" t="str">
            <v>KG</v>
          </cell>
          <cell r="D5" t="str">
            <v xml:space="preserve">P </v>
          </cell>
          <cell r="E5" t="str">
            <v xml:space="preserve">MPI     </v>
          </cell>
          <cell r="F5" t="str">
            <v>Import</v>
          </cell>
          <cell r="G5" t="str">
            <v xml:space="preserve">ING     </v>
          </cell>
          <cell r="H5">
            <v>6215</v>
          </cell>
          <cell r="I5" t="str">
            <v>MANUCHAR</v>
          </cell>
        </row>
        <row r="6">
          <cell r="A6" t="str">
            <v>01147</v>
          </cell>
          <cell r="B6" t="str">
            <v xml:space="preserve">CMC - CARBOXIMETIL CELULOSA             </v>
          </cell>
          <cell r="C6" t="str">
            <v>KG</v>
          </cell>
          <cell r="D6" t="str">
            <v xml:space="preserve">P </v>
          </cell>
          <cell r="E6" t="str">
            <v xml:space="preserve">MPI     </v>
          </cell>
          <cell r="F6" t="str">
            <v>Import</v>
          </cell>
          <cell r="G6" t="str">
            <v xml:space="preserve">ING     </v>
          </cell>
          <cell r="H6">
            <v>5576</v>
          </cell>
          <cell r="I6" t="str">
            <v>Q. AMTEX</v>
          </cell>
        </row>
        <row r="7">
          <cell r="A7" t="str">
            <v>09457</v>
          </cell>
          <cell r="B7" t="str">
            <v xml:space="preserve">COCTEL ENZIMAS SAV/LIP9/25              </v>
          </cell>
          <cell r="C7" t="str">
            <v>KG</v>
          </cell>
          <cell r="D7" t="str">
            <v xml:space="preserve">P </v>
          </cell>
          <cell r="E7" t="str">
            <v xml:space="preserve">MPI     </v>
          </cell>
          <cell r="F7" t="str">
            <v>Import</v>
          </cell>
          <cell r="G7" t="str">
            <v xml:space="preserve">ING     </v>
          </cell>
          <cell r="H7">
            <v>12443</v>
          </cell>
          <cell r="I7" t="str">
            <v>NOVOZYMES</v>
          </cell>
        </row>
        <row r="8">
          <cell r="A8" t="str">
            <v>01204</v>
          </cell>
          <cell r="B8" t="str">
            <v xml:space="preserve">COLOFONIA WW                            </v>
          </cell>
          <cell r="C8" t="str">
            <v>KG</v>
          </cell>
          <cell r="D8" t="str">
            <v xml:space="preserve">P </v>
          </cell>
          <cell r="E8" t="str">
            <v xml:space="preserve">MPI     </v>
          </cell>
          <cell r="F8" t="str">
            <v>Import</v>
          </cell>
          <cell r="G8" t="str">
            <v xml:space="preserve">ING     </v>
          </cell>
          <cell r="H8">
            <v>7448</v>
          </cell>
          <cell r="I8" t="str">
            <v xml:space="preserve">HARIMA </v>
          </cell>
        </row>
        <row r="9">
          <cell r="A9" t="str">
            <v>03429</v>
          </cell>
          <cell r="B9" t="str">
            <v xml:space="preserve">COLORANTE AMARILLO IRAGON PYE1-L        </v>
          </cell>
          <cell r="C9" t="str">
            <v>GR</v>
          </cell>
          <cell r="D9" t="str">
            <v xml:space="preserve">P </v>
          </cell>
          <cell r="E9" t="str">
            <v xml:space="preserve">INI     </v>
          </cell>
          <cell r="F9" t="str">
            <v>Import</v>
          </cell>
          <cell r="G9" t="str">
            <v xml:space="preserve">COL     </v>
          </cell>
          <cell r="H9">
            <v>11414</v>
          </cell>
          <cell r="I9" t="str">
            <v>CIBA PANAMA</v>
          </cell>
        </row>
        <row r="10">
          <cell r="A10" t="str">
            <v>09126</v>
          </cell>
          <cell r="B10" t="str">
            <v xml:space="preserve">COLORANTE AZUL IRAGONP-4RL              </v>
          </cell>
          <cell r="C10" t="str">
            <v>KG</v>
          </cell>
          <cell r="D10" t="str">
            <v xml:space="preserve">P </v>
          </cell>
          <cell r="E10" t="str">
            <v xml:space="preserve">INI     </v>
          </cell>
          <cell r="F10" t="str">
            <v>Local</v>
          </cell>
          <cell r="G10" t="str">
            <v xml:space="preserve">COL     </v>
          </cell>
          <cell r="H10" t="str">
            <v>FIRMENICH</v>
          </cell>
          <cell r="I10" t="str">
            <v>LOCAL</v>
          </cell>
        </row>
        <row r="11">
          <cell r="A11" t="str">
            <v>09057</v>
          </cell>
          <cell r="B11" t="str">
            <v xml:space="preserve">COLORANTE AZUL ULTRAMARINO (PASTA)      </v>
          </cell>
          <cell r="C11" t="str">
            <v>KG</v>
          </cell>
          <cell r="D11" t="str">
            <v xml:space="preserve">P </v>
          </cell>
          <cell r="E11" t="str">
            <v xml:space="preserve">INI     </v>
          </cell>
          <cell r="F11" t="str">
            <v>Import</v>
          </cell>
          <cell r="G11" t="str">
            <v xml:space="preserve">COL     </v>
          </cell>
          <cell r="H11">
            <v>10597</v>
          </cell>
          <cell r="I11" t="str">
            <v>PIGMENTOS</v>
          </cell>
        </row>
        <row r="12">
          <cell r="A12" t="str">
            <v>05533</v>
          </cell>
          <cell r="B12" t="str">
            <v xml:space="preserve">D.D.B. LINEAL (ALKYLATE)                </v>
          </cell>
          <cell r="C12" t="str">
            <v>KG</v>
          </cell>
          <cell r="D12" t="str">
            <v xml:space="preserve">P </v>
          </cell>
          <cell r="E12" t="str">
            <v xml:space="preserve">MPI     </v>
          </cell>
          <cell r="F12" t="str">
            <v>Import</v>
          </cell>
          <cell r="G12" t="str">
            <v xml:space="preserve">DET     </v>
          </cell>
          <cell r="H12">
            <v>11866</v>
          </cell>
          <cell r="I12" t="str">
            <v>HUNSTMAN</v>
          </cell>
        </row>
        <row r="13">
          <cell r="A13" t="str">
            <v>02930</v>
          </cell>
          <cell r="B13" t="str">
            <v xml:space="preserve">DEQUEST 2047                            </v>
          </cell>
          <cell r="C13" t="str">
            <v>KG</v>
          </cell>
          <cell r="D13" t="str">
            <v xml:space="preserve">P </v>
          </cell>
          <cell r="E13" t="str">
            <v xml:space="preserve">MPI     </v>
          </cell>
          <cell r="F13" t="str">
            <v>Import</v>
          </cell>
          <cell r="G13" t="str">
            <v xml:space="preserve">ING     </v>
          </cell>
          <cell r="H13">
            <v>12082</v>
          </cell>
          <cell r="I13" t="str">
            <v>SOLUTIA</v>
          </cell>
        </row>
        <row r="14">
          <cell r="A14" t="str">
            <v>03396</v>
          </cell>
          <cell r="B14" t="str">
            <v xml:space="preserve">DIOXIDO D/TITANIO                       </v>
          </cell>
          <cell r="C14" t="str">
            <v>KG</v>
          </cell>
          <cell r="D14" t="str">
            <v xml:space="preserve">P </v>
          </cell>
          <cell r="E14" t="str">
            <v xml:space="preserve">MPI     </v>
          </cell>
          <cell r="F14" t="str">
            <v>Import</v>
          </cell>
          <cell r="G14" t="str">
            <v xml:space="preserve">BLA     </v>
          </cell>
          <cell r="H14">
            <v>13743</v>
          </cell>
          <cell r="I14" t="str">
            <v>KEER</v>
          </cell>
        </row>
        <row r="15">
          <cell r="A15" t="str">
            <v>09427</v>
          </cell>
          <cell r="B15" t="str">
            <v xml:space="preserve">LAUNDROSIL RT414                        </v>
          </cell>
          <cell r="C15" t="str">
            <v>KG</v>
          </cell>
          <cell r="D15" t="str">
            <v xml:space="preserve">P </v>
          </cell>
          <cell r="E15" t="str">
            <v xml:space="preserve">MPI     </v>
          </cell>
          <cell r="F15" t="str">
            <v>Import</v>
          </cell>
          <cell r="G15">
            <v>125</v>
          </cell>
          <cell r="H15">
            <v>10359</v>
          </cell>
          <cell r="I15" t="str">
            <v>SUDCHEMIE</v>
          </cell>
        </row>
        <row r="16">
          <cell r="A16" t="str">
            <v>02928</v>
          </cell>
          <cell r="B16" t="str">
            <v xml:space="preserve">PERBORATO DE SODIO                      </v>
          </cell>
          <cell r="C16" t="str">
            <v>KG</v>
          </cell>
          <cell r="D16" t="str">
            <v xml:space="preserve">P </v>
          </cell>
          <cell r="E16" t="str">
            <v xml:space="preserve">MPI     </v>
          </cell>
          <cell r="F16" t="str">
            <v>Import</v>
          </cell>
          <cell r="G16" t="str">
            <v xml:space="preserve">BLA     </v>
          </cell>
          <cell r="H16">
            <v>6612</v>
          </cell>
          <cell r="I16" t="str">
            <v>DEGUSSA</v>
          </cell>
        </row>
        <row r="17">
          <cell r="A17" t="str">
            <v>09125</v>
          </cell>
          <cell r="B17" t="str">
            <v xml:space="preserve">PERFUME EMERALD                         </v>
          </cell>
          <cell r="C17" t="str">
            <v>KG</v>
          </cell>
          <cell r="D17" t="str">
            <v xml:space="preserve">P </v>
          </cell>
          <cell r="E17" t="str">
            <v xml:space="preserve">INI     </v>
          </cell>
          <cell r="F17" t="str">
            <v>Import</v>
          </cell>
          <cell r="G17" t="str">
            <v xml:space="preserve">PER     </v>
          </cell>
          <cell r="H17">
            <v>10431</v>
          </cell>
          <cell r="I17" t="str">
            <v>IFF MEXICO</v>
          </cell>
        </row>
        <row r="18">
          <cell r="A18" t="str">
            <v>09398</v>
          </cell>
          <cell r="B18" t="str">
            <v xml:space="preserve">PERFUME FRESH UN 150818B                </v>
          </cell>
          <cell r="C18" t="str">
            <v>KG</v>
          </cell>
          <cell r="D18" t="str">
            <v xml:space="preserve">P </v>
          </cell>
          <cell r="E18" t="str">
            <v xml:space="preserve">INI     </v>
          </cell>
          <cell r="F18" t="str">
            <v>Import</v>
          </cell>
          <cell r="G18" t="str">
            <v xml:space="preserve">PER     </v>
          </cell>
          <cell r="H18">
            <v>9768</v>
          </cell>
          <cell r="I18" t="str">
            <v>FIRMENICH</v>
          </cell>
        </row>
        <row r="19">
          <cell r="A19" t="str">
            <v>06834</v>
          </cell>
          <cell r="B19" t="str">
            <v>PERFUME IAX-1092</v>
          </cell>
          <cell r="C19" t="str">
            <v>KG</v>
          </cell>
          <cell r="D19" t="str">
            <v xml:space="preserve">P </v>
          </cell>
          <cell r="E19" t="str">
            <v xml:space="preserve">INI     </v>
          </cell>
          <cell r="F19" t="str">
            <v>Import</v>
          </cell>
          <cell r="G19" t="str">
            <v xml:space="preserve">PER     </v>
          </cell>
          <cell r="H19">
            <v>10431</v>
          </cell>
          <cell r="I19" t="str">
            <v>IFF MEXICO</v>
          </cell>
        </row>
        <row r="20">
          <cell r="A20" t="str">
            <v>09127</v>
          </cell>
          <cell r="B20" t="str">
            <v xml:space="preserve">PERFUME LEO UN 132.628                  </v>
          </cell>
          <cell r="C20" t="str">
            <v>KG</v>
          </cell>
          <cell r="D20" t="str">
            <v xml:space="preserve">P </v>
          </cell>
          <cell r="E20" t="str">
            <v xml:space="preserve">INI     </v>
          </cell>
          <cell r="F20" t="str">
            <v>Import</v>
          </cell>
          <cell r="G20" t="str">
            <v xml:space="preserve">PER     </v>
          </cell>
          <cell r="H20">
            <v>9768</v>
          </cell>
          <cell r="I20" t="str">
            <v>FIRMENICH</v>
          </cell>
        </row>
        <row r="21">
          <cell r="A21" t="str">
            <v>09242</v>
          </cell>
          <cell r="B21" t="str">
            <v xml:space="preserve">PERFUME LS 0446                         </v>
          </cell>
          <cell r="C21" t="str">
            <v>KG</v>
          </cell>
          <cell r="D21" t="str">
            <v xml:space="preserve">P </v>
          </cell>
          <cell r="E21" t="str">
            <v xml:space="preserve">INI     </v>
          </cell>
          <cell r="F21" t="str">
            <v>Import</v>
          </cell>
          <cell r="G21" t="str">
            <v xml:space="preserve">PER     </v>
          </cell>
          <cell r="H21">
            <v>4180</v>
          </cell>
          <cell r="I21" t="str">
            <v>QUEST INT.</v>
          </cell>
        </row>
        <row r="22">
          <cell r="A22" t="str">
            <v>09349</v>
          </cell>
          <cell r="B22" t="str">
            <v xml:space="preserve">PERFUME NIRVANA LP 4039D                </v>
          </cell>
          <cell r="C22" t="str">
            <v>KG</v>
          </cell>
          <cell r="D22" t="str">
            <v xml:space="preserve">P </v>
          </cell>
          <cell r="E22" t="str">
            <v xml:space="preserve">INI     </v>
          </cell>
          <cell r="F22" t="str">
            <v>Import</v>
          </cell>
          <cell r="G22" t="str">
            <v xml:space="preserve">PER     </v>
          </cell>
          <cell r="H22">
            <v>4180</v>
          </cell>
          <cell r="I22" t="str">
            <v>QUEST INT.</v>
          </cell>
        </row>
        <row r="23">
          <cell r="A23" t="str">
            <v>08840</v>
          </cell>
          <cell r="B23" t="str">
            <v>PERFUME PASSARGADA P/OMO MAX.</v>
          </cell>
          <cell r="C23" t="str">
            <v>KG</v>
          </cell>
          <cell r="D23" t="str">
            <v xml:space="preserve">P </v>
          </cell>
          <cell r="E23" t="str">
            <v xml:space="preserve">INI     </v>
          </cell>
          <cell r="F23" t="str">
            <v>Import</v>
          </cell>
          <cell r="G23" t="str">
            <v xml:space="preserve">PER     </v>
          </cell>
          <cell r="H23">
            <v>4180</v>
          </cell>
          <cell r="I23" t="str">
            <v>QUEST INT.</v>
          </cell>
        </row>
        <row r="24">
          <cell r="A24" t="str">
            <v>07691</v>
          </cell>
          <cell r="B24" t="str">
            <v>PERFUME RJ 2285 ESTRELLA FRUTAL</v>
          </cell>
          <cell r="C24" t="str">
            <v>KG</v>
          </cell>
          <cell r="D24" t="str">
            <v xml:space="preserve">P </v>
          </cell>
          <cell r="E24" t="str">
            <v xml:space="preserve">INI     </v>
          </cell>
          <cell r="F24" t="str">
            <v>Import</v>
          </cell>
          <cell r="G24" t="str">
            <v xml:space="preserve">PER     </v>
          </cell>
          <cell r="H24">
            <v>7256</v>
          </cell>
          <cell r="I24" t="str">
            <v>TAKASAGO</v>
          </cell>
        </row>
        <row r="25">
          <cell r="A25" t="str">
            <v>09264</v>
          </cell>
          <cell r="B25" t="str">
            <v xml:space="preserve">PRAEPAGEN HY (ACTIVOCATIONICO)          </v>
          </cell>
          <cell r="C25" t="str">
            <v>KG</v>
          </cell>
          <cell r="D25" t="str">
            <v xml:space="preserve">P </v>
          </cell>
          <cell r="E25" t="str">
            <v xml:space="preserve">MPI     </v>
          </cell>
          <cell r="F25" t="str">
            <v>Import</v>
          </cell>
          <cell r="G25" t="str">
            <v xml:space="preserve">DET     </v>
          </cell>
          <cell r="H25">
            <v>12425</v>
          </cell>
          <cell r="I25" t="str">
            <v>CLARIANT MEX</v>
          </cell>
        </row>
        <row r="26">
          <cell r="A26" t="str">
            <v>08838</v>
          </cell>
          <cell r="B26" t="str">
            <v xml:space="preserve">REPEL-O-TEX PF 594                      </v>
          </cell>
          <cell r="C26" t="str">
            <v>KG</v>
          </cell>
          <cell r="D26" t="str">
            <v xml:space="preserve">P </v>
          </cell>
          <cell r="E26" t="str">
            <v xml:space="preserve">MPI     </v>
          </cell>
          <cell r="F26" t="str">
            <v>Import</v>
          </cell>
          <cell r="G26" t="str">
            <v xml:space="preserve">ING     </v>
          </cell>
          <cell r="H26">
            <v>11443</v>
          </cell>
          <cell r="I26" t="str">
            <v>RHODIA</v>
          </cell>
        </row>
        <row r="27">
          <cell r="A27" t="str">
            <v>02880</v>
          </cell>
          <cell r="B27" t="str">
            <v xml:space="preserve">ROJO MONOLITE CI12490                   </v>
          </cell>
          <cell r="C27" t="str">
            <v>GR</v>
          </cell>
          <cell r="D27" t="str">
            <v xml:space="preserve">P </v>
          </cell>
          <cell r="E27" t="str">
            <v xml:space="preserve">INI     </v>
          </cell>
          <cell r="F27" t="str">
            <v>Local</v>
          </cell>
          <cell r="G27" t="str">
            <v>L</v>
          </cell>
          <cell r="H27" t="str">
            <v>MESILSA</v>
          </cell>
        </row>
        <row r="28">
          <cell r="A28" t="str">
            <v>09469</v>
          </cell>
          <cell r="B28" t="str">
            <v xml:space="preserve">SAVINASE 12T                            </v>
          </cell>
          <cell r="C28" t="str">
            <v>KG</v>
          </cell>
          <cell r="D28" t="str">
            <v xml:space="preserve">P </v>
          </cell>
          <cell r="E28" t="str">
            <v xml:space="preserve">INI     </v>
          </cell>
          <cell r="F28" t="str">
            <v>Import</v>
          </cell>
          <cell r="G28">
            <v>110</v>
          </cell>
          <cell r="H28">
            <v>12443</v>
          </cell>
          <cell r="I28" t="str">
            <v>NOVOZYMES</v>
          </cell>
        </row>
        <row r="29">
          <cell r="A29" t="str">
            <v>09265</v>
          </cell>
          <cell r="B29" t="str">
            <v xml:space="preserve">SAVINASE 7.5/AMYLASA22.5                </v>
          </cell>
          <cell r="C29" t="str">
            <v>KG</v>
          </cell>
          <cell r="D29" t="str">
            <v xml:space="preserve">P </v>
          </cell>
          <cell r="E29" t="str">
            <v xml:space="preserve">MPI     </v>
          </cell>
          <cell r="F29" t="str">
            <v>Import</v>
          </cell>
          <cell r="G29" t="str">
            <v xml:space="preserve">ING     </v>
          </cell>
          <cell r="H29">
            <v>12443</v>
          </cell>
          <cell r="I29" t="str">
            <v>NOVOZYMES</v>
          </cell>
        </row>
        <row r="30">
          <cell r="A30" t="str">
            <v>05834</v>
          </cell>
          <cell r="B30" t="str">
            <v xml:space="preserve">SILICONA DOW CORNING 1430               </v>
          </cell>
          <cell r="C30" t="str">
            <v>KG</v>
          </cell>
          <cell r="D30" t="str">
            <v xml:space="preserve">P </v>
          </cell>
          <cell r="E30" t="str">
            <v xml:space="preserve">QUI     </v>
          </cell>
          <cell r="F30" t="str">
            <v>Import</v>
          </cell>
          <cell r="G30" t="str">
            <v xml:space="preserve">ING     </v>
          </cell>
          <cell r="H30">
            <v>9333</v>
          </cell>
          <cell r="I30" t="str">
            <v>DOW CORNING</v>
          </cell>
        </row>
        <row r="31">
          <cell r="A31" t="str">
            <v>07555</v>
          </cell>
          <cell r="B31" t="str">
            <v xml:space="preserve">STP FASE ALTA(BARRAS)                   </v>
          </cell>
          <cell r="C31" t="str">
            <v>KG</v>
          </cell>
          <cell r="D31" t="str">
            <v xml:space="preserve">P </v>
          </cell>
          <cell r="E31" t="str">
            <v xml:space="preserve">MPI     </v>
          </cell>
          <cell r="F31" t="str">
            <v>Import</v>
          </cell>
          <cell r="G31" t="str">
            <v xml:space="preserve">ING     </v>
          </cell>
          <cell r="H31">
            <v>7505</v>
          </cell>
          <cell r="I31" t="str">
            <v>TRIPOLIVEN</v>
          </cell>
        </row>
        <row r="32">
          <cell r="A32" t="str">
            <v>02749</v>
          </cell>
          <cell r="B32" t="str">
            <v xml:space="preserve">SULFATO D/ALUMINIO HIDRATADO            </v>
          </cell>
          <cell r="C32" t="str">
            <v>KG</v>
          </cell>
          <cell r="D32" t="str">
            <v xml:space="preserve">P </v>
          </cell>
          <cell r="E32" t="str">
            <v xml:space="preserve">MPI     </v>
          </cell>
          <cell r="F32" t="str">
            <v>Local</v>
          </cell>
          <cell r="G32" t="str">
            <v xml:space="preserve">ING     </v>
          </cell>
          <cell r="H32" t="str">
            <v>HOLANDA ECUADOR</v>
          </cell>
        </row>
        <row r="33">
          <cell r="A33" t="str">
            <v>03361</v>
          </cell>
          <cell r="B33" t="str">
            <v xml:space="preserve">SULFATO D/SODIO                         </v>
          </cell>
          <cell r="C33" t="str">
            <v>KG</v>
          </cell>
          <cell r="D33" t="str">
            <v xml:space="preserve">P </v>
          </cell>
          <cell r="E33" t="str">
            <v xml:space="preserve">MPI     </v>
          </cell>
          <cell r="F33" t="str">
            <v>Import</v>
          </cell>
          <cell r="G33" t="str">
            <v xml:space="preserve">ING     </v>
          </cell>
          <cell r="H33">
            <v>6215</v>
          </cell>
          <cell r="I33" t="str">
            <v>MANUCHAR</v>
          </cell>
        </row>
        <row r="34">
          <cell r="A34" t="str">
            <v>02929</v>
          </cell>
          <cell r="B34" t="str">
            <v xml:space="preserve">TAED (MYCON ATC)                        </v>
          </cell>
          <cell r="C34" t="str">
            <v>KG</v>
          </cell>
          <cell r="D34" t="str">
            <v xml:space="preserve">P </v>
          </cell>
          <cell r="E34" t="str">
            <v xml:space="preserve">MPI     </v>
          </cell>
          <cell r="F34" t="str">
            <v>Import</v>
          </cell>
          <cell r="G34" t="str">
            <v xml:space="preserve">ING     </v>
          </cell>
          <cell r="H34">
            <v>13732</v>
          </cell>
          <cell r="I34" t="str">
            <v>WARWICK</v>
          </cell>
        </row>
        <row r="35">
          <cell r="A35" t="str">
            <v>03372</v>
          </cell>
          <cell r="B35" t="str">
            <v xml:space="preserve">TINOPAL CBS-X                           </v>
          </cell>
          <cell r="C35" t="str">
            <v>KG</v>
          </cell>
          <cell r="D35" t="str">
            <v xml:space="preserve">P </v>
          </cell>
          <cell r="E35" t="str">
            <v xml:space="preserve">MPI     </v>
          </cell>
          <cell r="F35" t="str">
            <v>Import</v>
          </cell>
          <cell r="G35" t="str">
            <v xml:space="preserve">BLA     </v>
          </cell>
          <cell r="H35">
            <v>11414</v>
          </cell>
          <cell r="I35" t="str">
            <v>CIBA PANAMA</v>
          </cell>
        </row>
        <row r="36">
          <cell r="A36" t="str">
            <v>06101</v>
          </cell>
          <cell r="B36" t="str">
            <v xml:space="preserve">TRIPOLIFOSFATO COLOREADO AZUL           </v>
          </cell>
          <cell r="C36" t="str">
            <v>KG</v>
          </cell>
          <cell r="D36" t="str">
            <v xml:space="preserve">P </v>
          </cell>
          <cell r="E36" t="str">
            <v xml:space="preserve">INI     </v>
          </cell>
          <cell r="F36" t="str">
            <v>Import</v>
          </cell>
          <cell r="G36" t="str">
            <v xml:space="preserve">ING     </v>
          </cell>
          <cell r="H36">
            <v>10849</v>
          </cell>
          <cell r="I36" t="str">
            <v>SUDAMFOS</v>
          </cell>
        </row>
        <row r="37">
          <cell r="A37" t="str">
            <v>06100</v>
          </cell>
          <cell r="B37" t="str">
            <v xml:space="preserve">TRIPOLIFOSFATO COLOREADO VD             </v>
          </cell>
          <cell r="C37" t="str">
            <v>KG</v>
          </cell>
          <cell r="D37" t="str">
            <v xml:space="preserve">P </v>
          </cell>
          <cell r="E37" t="str">
            <v xml:space="preserve">INI     </v>
          </cell>
          <cell r="F37" t="str">
            <v>Import</v>
          </cell>
          <cell r="G37" t="str">
            <v xml:space="preserve">ING     </v>
          </cell>
          <cell r="H37">
            <v>10849</v>
          </cell>
          <cell r="I37" t="str">
            <v>SUDAMFOS</v>
          </cell>
        </row>
        <row r="38">
          <cell r="A38" t="str">
            <v>03374</v>
          </cell>
          <cell r="B38" t="str">
            <v xml:space="preserve">TRIPOLIFOSFATO D/SODIO(POLVOS)          </v>
          </cell>
          <cell r="C38" t="str">
            <v>KG</v>
          </cell>
          <cell r="D38" t="str">
            <v xml:space="preserve">P </v>
          </cell>
          <cell r="E38" t="str">
            <v xml:space="preserve">MPI     </v>
          </cell>
          <cell r="F38" t="str">
            <v>Import</v>
          </cell>
          <cell r="G38" t="str">
            <v xml:space="preserve">ING     </v>
          </cell>
          <cell r="H38">
            <v>6215</v>
          </cell>
          <cell r="I38" t="str">
            <v>MANUCHAR</v>
          </cell>
        </row>
        <row r="39">
          <cell r="A39" t="str">
            <v>01254</v>
          </cell>
          <cell r="B39" t="str">
            <v xml:space="preserve">2C BLANCO                               </v>
          </cell>
          <cell r="C39" t="str">
            <v>KG</v>
          </cell>
          <cell r="D39" t="str">
            <v xml:space="preserve">P </v>
          </cell>
          <cell r="E39" t="str">
            <v xml:space="preserve">MPL     </v>
          </cell>
          <cell r="F39" t="str">
            <v>Local</v>
          </cell>
          <cell r="G39" t="str">
            <v xml:space="preserve">ABR     </v>
          </cell>
          <cell r="I39" t="str">
            <v xml:space="preserve">ABR     </v>
          </cell>
        </row>
        <row r="40">
          <cell r="A40" t="str">
            <v>03368</v>
          </cell>
          <cell r="B40" t="str">
            <v xml:space="preserve">AZUFRE                                  </v>
          </cell>
          <cell r="C40" t="str">
            <v>KG</v>
          </cell>
          <cell r="D40" t="str">
            <v xml:space="preserve">P </v>
          </cell>
          <cell r="E40" t="str">
            <v xml:space="preserve">MPL     </v>
          </cell>
          <cell r="F40" t="str">
            <v>Local</v>
          </cell>
          <cell r="G40" t="str">
            <v xml:space="preserve">ING     </v>
          </cell>
          <cell r="I40" t="str">
            <v xml:space="preserve">ING     </v>
          </cell>
        </row>
        <row r="41">
          <cell r="A41" t="str">
            <v>03392</v>
          </cell>
          <cell r="B41" t="str">
            <v xml:space="preserve">BICARBONATO D/SODIO (100%)              </v>
          </cell>
          <cell r="C41" t="str">
            <v>KG</v>
          </cell>
          <cell r="D41" t="str">
            <v xml:space="preserve">P </v>
          </cell>
          <cell r="E41" t="str">
            <v xml:space="preserve">MPL     </v>
          </cell>
          <cell r="F41" t="str">
            <v>Local</v>
          </cell>
          <cell r="G41" t="str">
            <v xml:space="preserve">ING     </v>
          </cell>
          <cell r="I41" t="str">
            <v xml:space="preserve">ING     </v>
          </cell>
        </row>
        <row r="42">
          <cell r="A42" t="str">
            <v>03388</v>
          </cell>
          <cell r="B42" t="str">
            <v xml:space="preserve">CARBONATO D/CALCIO NORMAL               </v>
          </cell>
          <cell r="C42" t="str">
            <v>KG</v>
          </cell>
          <cell r="D42" t="str">
            <v xml:space="preserve">P </v>
          </cell>
          <cell r="E42" t="str">
            <v xml:space="preserve">MPL     </v>
          </cell>
          <cell r="F42" t="str">
            <v>Local</v>
          </cell>
          <cell r="G42" t="str">
            <v xml:space="preserve">ABR     </v>
          </cell>
          <cell r="I42" t="str">
            <v xml:space="preserve">ABR     </v>
          </cell>
        </row>
        <row r="43">
          <cell r="A43" t="str">
            <v>09069</v>
          </cell>
          <cell r="B43" t="str">
            <v xml:space="preserve">COLORANTE AZUL SOAPNYLPP99              </v>
          </cell>
          <cell r="C43" t="str">
            <v>KG</v>
          </cell>
          <cell r="D43" t="str">
            <v xml:space="preserve">P </v>
          </cell>
          <cell r="E43" t="str">
            <v xml:space="preserve">INL     </v>
          </cell>
          <cell r="F43" t="str">
            <v>Local</v>
          </cell>
          <cell r="G43" t="str">
            <v xml:space="preserve">COL     </v>
          </cell>
          <cell r="I43" t="str">
            <v xml:space="preserve">COL     </v>
          </cell>
        </row>
        <row r="44">
          <cell r="A44" t="str">
            <v>06603</v>
          </cell>
          <cell r="B44" t="str">
            <v xml:space="preserve">COLORANTE VERDE COLANYL/SOAPNYL         </v>
          </cell>
          <cell r="C44" t="str">
            <v>GR</v>
          </cell>
          <cell r="D44" t="str">
            <v xml:space="preserve">P </v>
          </cell>
          <cell r="E44" t="str">
            <v xml:space="preserve">INL     </v>
          </cell>
          <cell r="F44" t="str">
            <v>Local</v>
          </cell>
          <cell r="G44" t="str">
            <v xml:space="preserve">COL     </v>
          </cell>
          <cell r="I44" t="str">
            <v xml:space="preserve">COL     </v>
          </cell>
        </row>
        <row r="45">
          <cell r="A45" t="str">
            <v>03410</v>
          </cell>
          <cell r="B45" t="str">
            <v xml:space="preserve">EDTA NERVANAID B-65/TRILON B            </v>
          </cell>
          <cell r="C45" t="str">
            <v>KG</v>
          </cell>
          <cell r="D45" t="str">
            <v xml:space="preserve">P </v>
          </cell>
          <cell r="E45" t="str">
            <v xml:space="preserve">MPL     </v>
          </cell>
          <cell r="F45" t="str">
            <v>Local</v>
          </cell>
          <cell r="G45" t="str">
            <v xml:space="preserve">PRE     </v>
          </cell>
          <cell r="I45" t="str">
            <v xml:space="preserve">PRE     </v>
          </cell>
        </row>
        <row r="46">
          <cell r="A46" t="str">
            <v>03386</v>
          </cell>
          <cell r="B46" t="str">
            <v xml:space="preserve">HIDROSULFITO D/SODIO                    </v>
          </cell>
          <cell r="C46" t="str">
            <v>KG</v>
          </cell>
          <cell r="D46" t="str">
            <v xml:space="preserve">P </v>
          </cell>
          <cell r="E46" t="str">
            <v xml:space="preserve">QUL     </v>
          </cell>
          <cell r="F46" t="str">
            <v>Local</v>
          </cell>
          <cell r="G46" t="str">
            <v xml:space="preserve">BLA     </v>
          </cell>
          <cell r="I46" t="str">
            <v xml:space="preserve">BLA     </v>
          </cell>
        </row>
        <row r="47">
          <cell r="A47" t="str">
            <v>03359</v>
          </cell>
          <cell r="B47" t="str">
            <v xml:space="preserve">HIPOCLORITO D/SODIO AL 10%              </v>
          </cell>
          <cell r="C47" t="str">
            <v>KG</v>
          </cell>
          <cell r="D47" t="str">
            <v xml:space="preserve">P </v>
          </cell>
          <cell r="E47" t="str">
            <v xml:space="preserve">QUL     </v>
          </cell>
          <cell r="F47" t="str">
            <v>Local</v>
          </cell>
          <cell r="G47" t="str">
            <v xml:space="preserve">BLA     </v>
          </cell>
          <cell r="I47" t="str">
            <v xml:space="preserve">BLA     </v>
          </cell>
        </row>
        <row r="48">
          <cell r="A48" t="str">
            <v>03438</v>
          </cell>
          <cell r="B48" t="str">
            <v xml:space="preserve">ROJO COLANIL CI 12370/ROJO SOAPNYL      </v>
          </cell>
          <cell r="C48" t="str">
            <v>KG</v>
          </cell>
          <cell r="D48" t="str">
            <v xml:space="preserve">P </v>
          </cell>
          <cell r="E48" t="str">
            <v xml:space="preserve">INL     </v>
          </cell>
          <cell r="F48" t="str">
            <v>Local</v>
          </cell>
          <cell r="G48" t="str">
            <v xml:space="preserve">COL     </v>
          </cell>
          <cell r="I48" t="str">
            <v xml:space="preserve">COL     </v>
          </cell>
        </row>
        <row r="49">
          <cell r="A49" t="str">
            <v>08712</v>
          </cell>
          <cell r="B49" t="str">
            <v xml:space="preserve">SAL INDUSTRIAL #3                       </v>
          </cell>
          <cell r="C49" t="str">
            <v>KG</v>
          </cell>
          <cell r="D49" t="str">
            <v xml:space="preserve">P </v>
          </cell>
          <cell r="E49" t="str">
            <v xml:space="preserve">MPL     </v>
          </cell>
          <cell r="F49" t="str">
            <v>Local</v>
          </cell>
          <cell r="G49" t="str">
            <v xml:space="preserve">ING     </v>
          </cell>
          <cell r="I49" t="str">
            <v xml:space="preserve">ING     </v>
          </cell>
        </row>
        <row r="50">
          <cell r="A50" t="str">
            <v>07368</v>
          </cell>
          <cell r="B50" t="str">
            <v xml:space="preserve">SILICATO PIEDRA RELACION1:2 PARA BARRAS </v>
          </cell>
          <cell r="C50" t="str">
            <v>KG</v>
          </cell>
          <cell r="D50" t="str">
            <v xml:space="preserve">P </v>
          </cell>
          <cell r="E50" t="str">
            <v xml:space="preserve">MPL     </v>
          </cell>
          <cell r="F50" t="str">
            <v>Local</v>
          </cell>
          <cell r="G50" t="str">
            <v xml:space="preserve">ING     </v>
          </cell>
          <cell r="I50" t="str">
            <v xml:space="preserve">ING     </v>
          </cell>
        </row>
        <row r="51">
          <cell r="A51" t="str">
            <v>03790</v>
          </cell>
          <cell r="B51" t="str">
            <v>SILICATO PIEDRA RELACION1:2.5 PARA POLVO</v>
          </cell>
          <cell r="C51" t="str">
            <v>KG</v>
          </cell>
          <cell r="D51" t="str">
            <v xml:space="preserve">P </v>
          </cell>
          <cell r="E51" t="str">
            <v xml:space="preserve">MPL     </v>
          </cell>
          <cell r="F51" t="str">
            <v>Local</v>
          </cell>
          <cell r="G51" t="str">
            <v xml:space="preserve">ING     </v>
          </cell>
          <cell r="I51" t="str">
            <v xml:space="preserve">ING     </v>
          </cell>
        </row>
        <row r="52">
          <cell r="A52" t="str">
            <v>09141</v>
          </cell>
          <cell r="B52" t="str">
            <v xml:space="preserve">SODA CAUSTICA 32%                       </v>
          </cell>
          <cell r="C52" t="str">
            <v>KG</v>
          </cell>
          <cell r="D52" t="str">
            <v xml:space="preserve">P </v>
          </cell>
          <cell r="E52" t="str">
            <v xml:space="preserve">MPL     </v>
          </cell>
          <cell r="F52" t="str">
            <v>Local</v>
          </cell>
          <cell r="G52" t="str">
            <v xml:space="preserve">ING     </v>
          </cell>
          <cell r="I52" t="str">
            <v xml:space="preserve">ING     </v>
          </cell>
        </row>
        <row r="53">
          <cell r="A53" t="str">
            <v>03437</v>
          </cell>
          <cell r="B53" t="str">
            <v xml:space="preserve">SODA CAUSTICA 50%                       </v>
          </cell>
          <cell r="C53" t="str">
            <v>KG</v>
          </cell>
          <cell r="D53" t="str">
            <v xml:space="preserve">P </v>
          </cell>
          <cell r="E53" t="str">
            <v xml:space="preserve">MPL     </v>
          </cell>
          <cell r="F53" t="str">
            <v>Local</v>
          </cell>
          <cell r="G53" t="str">
            <v xml:space="preserve">MAU     </v>
          </cell>
          <cell r="I53" t="str">
            <v xml:space="preserve">MAU     </v>
          </cell>
        </row>
      </sheetData>
      <sheetData sheetId="4" refreshError="1"/>
      <sheetData sheetId="5" refreshError="1"/>
      <sheetData sheetId="6" refreshError="1">
        <row r="1">
          <cell r="B1" t="str">
            <v>33.8.20</v>
          </cell>
          <cell r="C1" t="str">
            <v>Reporte Niveles Inventario</v>
          </cell>
        </row>
        <row r="2">
          <cell r="C2" t="str">
            <v>Unilever Andina - Jabonería</v>
          </cell>
        </row>
        <row r="4">
          <cell r="E4" t="str">
            <v>Daily</v>
          </cell>
          <cell r="O4" t="str">
            <v>DÍAS</v>
          </cell>
          <cell r="P4" t="str">
            <v>DÍAS</v>
          </cell>
          <cell r="Q4" t="str">
            <v>DÍAS</v>
          </cell>
        </row>
        <row r="5">
          <cell r="B5" t="str">
            <v>Item</v>
          </cell>
          <cell r="C5" t="str">
            <v>Description</v>
          </cell>
          <cell r="D5" t="str">
            <v>Qty On Hand</v>
          </cell>
          <cell r="E5" t="str">
            <v>Issue</v>
          </cell>
          <cell r="F5" t="str">
            <v>Price</v>
          </cell>
          <cell r="G5" t="str">
            <v>Inv.Min</v>
          </cell>
          <cell r="H5" t="str">
            <v>Inv.Prm</v>
          </cell>
          <cell r="I5" t="str">
            <v>Inv.Max</v>
          </cell>
          <cell r="J5" t="str">
            <v>$ Inv.</v>
          </cell>
          <cell r="K5" t="str">
            <v>$ Minimo</v>
          </cell>
          <cell r="L5" t="str">
            <v>$ Promedio</v>
          </cell>
          <cell r="M5" t="str">
            <v>$ Maximo</v>
          </cell>
          <cell r="O5" t="str">
            <v>Inv.Min</v>
          </cell>
          <cell r="P5" t="str">
            <v>Inv.Prm</v>
          </cell>
          <cell r="Q5" t="str">
            <v>Inv.Max</v>
          </cell>
        </row>
        <row r="6">
          <cell r="B6" t="str">
            <v>--------</v>
          </cell>
          <cell r="C6" t="str">
            <v>------------------------</v>
          </cell>
          <cell r="D6" t="str">
            <v>-------------</v>
          </cell>
          <cell r="E6" t="str">
            <v>--------------</v>
          </cell>
          <cell r="F6" t="str">
            <v>----------</v>
          </cell>
          <cell r="G6" t="str">
            <v>---------------</v>
          </cell>
          <cell r="H6" t="str">
            <v>---------------</v>
          </cell>
          <cell r="I6" t="str">
            <v>---------------</v>
          </cell>
          <cell r="J6" t="str">
            <v>----------------</v>
          </cell>
          <cell r="K6" t="str">
            <v>----------------</v>
          </cell>
          <cell r="L6" t="str">
            <v>----------------</v>
          </cell>
          <cell r="M6" t="str">
            <v>----------------</v>
          </cell>
          <cell r="O6" t="str">
            <v>---------------</v>
          </cell>
          <cell r="P6" t="str">
            <v>---------------</v>
          </cell>
          <cell r="Q6" t="str">
            <v>---------------</v>
          </cell>
        </row>
        <row r="7">
          <cell r="B7" t="str">
            <v>09449</v>
          </cell>
          <cell r="C7" t="str">
            <v>BALDE P/1KG DETERGENTE</v>
          </cell>
          <cell r="D7">
            <v>80277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O7">
            <v>0</v>
          </cell>
          <cell r="P7">
            <v>0</v>
          </cell>
          <cell r="Q7">
            <v>0</v>
          </cell>
        </row>
        <row r="8">
          <cell r="B8" t="str">
            <v>06893</v>
          </cell>
          <cell r="C8" t="str">
            <v>BOLA BIG BALL 50GR</v>
          </cell>
          <cell r="D8">
            <v>106997</v>
          </cell>
          <cell r="E8">
            <v>0</v>
          </cell>
          <cell r="F8">
            <v>3.6479999999999999E-2</v>
          </cell>
          <cell r="G8">
            <v>0</v>
          </cell>
          <cell r="H8">
            <v>20000</v>
          </cell>
          <cell r="I8">
            <v>40000</v>
          </cell>
          <cell r="J8">
            <v>3903.25056</v>
          </cell>
          <cell r="K8">
            <v>0</v>
          </cell>
          <cell r="L8">
            <v>729.6</v>
          </cell>
          <cell r="M8">
            <v>1459.2</v>
          </cell>
          <cell r="O8">
            <v>0</v>
          </cell>
          <cell r="P8">
            <v>0</v>
          </cell>
          <cell r="Q8">
            <v>0</v>
          </cell>
        </row>
        <row r="9">
          <cell r="B9" t="str">
            <v>08576</v>
          </cell>
          <cell r="C9" t="str">
            <v>BOLA ROLL ON 25 CC</v>
          </cell>
          <cell r="D9">
            <v>70762</v>
          </cell>
          <cell r="E9">
            <v>909.82</v>
          </cell>
          <cell r="F9">
            <v>2.1270000000000001E-2</v>
          </cell>
          <cell r="G9">
            <v>0</v>
          </cell>
          <cell r="H9">
            <v>15000</v>
          </cell>
          <cell r="I9">
            <v>30000</v>
          </cell>
          <cell r="J9">
            <v>1505.1077399999999</v>
          </cell>
          <cell r="K9">
            <v>0</v>
          </cell>
          <cell r="L9">
            <v>319.05</v>
          </cell>
          <cell r="M9">
            <v>638.1</v>
          </cell>
          <cell r="O9">
            <v>0</v>
          </cell>
          <cell r="P9">
            <v>16.486777604361301</v>
          </cell>
          <cell r="Q9">
            <v>32.973555208722601</v>
          </cell>
        </row>
        <row r="10">
          <cell r="B10" t="str">
            <v>09644</v>
          </cell>
          <cell r="C10" t="str">
            <v>BOMBA OMO IMAGIN(BRASIL)</v>
          </cell>
          <cell r="D10">
            <v>0</v>
          </cell>
          <cell r="E10">
            <v>600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O10">
            <v>0</v>
          </cell>
          <cell r="P10">
            <v>0</v>
          </cell>
          <cell r="Q10">
            <v>0</v>
          </cell>
        </row>
        <row r="11">
          <cell r="B11" t="str">
            <v>09645</v>
          </cell>
          <cell r="C11" t="str">
            <v>BOQUILLA OMO IMAGI(BRASI</v>
          </cell>
          <cell r="D11">
            <v>0</v>
          </cell>
          <cell r="E11">
            <v>600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O11">
            <v>0</v>
          </cell>
          <cell r="P11">
            <v>0</v>
          </cell>
          <cell r="Q11">
            <v>0</v>
          </cell>
        </row>
        <row r="12">
          <cell r="B12" t="str">
            <v>08361</v>
          </cell>
          <cell r="C12" t="str">
            <v>BOTELLA BIG BALL BLANCA</v>
          </cell>
          <cell r="D12">
            <v>69282</v>
          </cell>
          <cell r="E12">
            <v>0</v>
          </cell>
          <cell r="F12">
            <v>0.10488</v>
          </cell>
          <cell r="G12">
            <v>0</v>
          </cell>
          <cell r="H12">
            <v>10000</v>
          </cell>
          <cell r="I12">
            <v>20000</v>
          </cell>
          <cell r="J12">
            <v>7266.2961599999999</v>
          </cell>
          <cell r="K12">
            <v>0</v>
          </cell>
          <cell r="L12">
            <v>1048.8</v>
          </cell>
          <cell r="M12">
            <v>2097.6</v>
          </cell>
          <cell r="O12">
            <v>0</v>
          </cell>
          <cell r="P12">
            <v>0</v>
          </cell>
          <cell r="Q12">
            <v>0</v>
          </cell>
        </row>
        <row r="13">
          <cell r="B13" t="str">
            <v>08362</v>
          </cell>
          <cell r="C13" t="str">
            <v>BOTELLA BIG BALL PLOMA</v>
          </cell>
          <cell r="D13">
            <v>26980</v>
          </cell>
          <cell r="E13">
            <v>0</v>
          </cell>
          <cell r="F13">
            <v>0.10488</v>
          </cell>
          <cell r="G13">
            <v>0</v>
          </cell>
          <cell r="H13">
            <v>10000</v>
          </cell>
          <cell r="I13">
            <v>20000</v>
          </cell>
          <cell r="J13">
            <v>2829.6624000000002</v>
          </cell>
          <cell r="K13">
            <v>0</v>
          </cell>
          <cell r="L13">
            <v>1048.8</v>
          </cell>
          <cell r="M13">
            <v>2097.6</v>
          </cell>
          <cell r="O13">
            <v>0</v>
          </cell>
          <cell r="P13">
            <v>0</v>
          </cell>
          <cell r="Q13">
            <v>0</v>
          </cell>
        </row>
        <row r="14">
          <cell r="B14" t="str">
            <v>08254</v>
          </cell>
          <cell r="C14" t="str">
            <v>BOTELLA MINI ROLL PLOMA</v>
          </cell>
          <cell r="D14">
            <v>30883</v>
          </cell>
          <cell r="E14">
            <v>0</v>
          </cell>
          <cell r="F14">
            <v>2.257E-2</v>
          </cell>
          <cell r="G14">
            <v>0</v>
          </cell>
          <cell r="H14">
            <v>15000</v>
          </cell>
          <cell r="I14">
            <v>30000</v>
          </cell>
          <cell r="J14">
            <v>697.02931000000001</v>
          </cell>
          <cell r="K14">
            <v>0</v>
          </cell>
          <cell r="L14">
            <v>338.55</v>
          </cell>
          <cell r="M14">
            <v>677.1</v>
          </cell>
          <cell r="O14">
            <v>0</v>
          </cell>
          <cell r="P14">
            <v>0</v>
          </cell>
          <cell r="Q14">
            <v>0</v>
          </cell>
        </row>
        <row r="15">
          <cell r="B15" t="str">
            <v>09643</v>
          </cell>
          <cell r="C15" t="str">
            <v>BOTELLA OMO IMAGINARIUM</v>
          </cell>
          <cell r="D15">
            <v>0</v>
          </cell>
          <cell r="E15">
            <v>600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O15">
            <v>0</v>
          </cell>
          <cell r="P15">
            <v>0</v>
          </cell>
          <cell r="Q15">
            <v>0</v>
          </cell>
        </row>
        <row r="16">
          <cell r="B16" t="str">
            <v>05017</v>
          </cell>
          <cell r="C16" t="str">
            <v>BOTELLA REXONA CONFI 25G</v>
          </cell>
          <cell r="D16">
            <v>59948</v>
          </cell>
          <cell r="E16">
            <v>909.82</v>
          </cell>
          <cell r="F16">
            <v>2.6440000000000002E-2</v>
          </cell>
          <cell r="G16">
            <v>0</v>
          </cell>
          <cell r="H16">
            <v>0</v>
          </cell>
          <cell r="I16">
            <v>0</v>
          </cell>
          <cell r="J16">
            <v>1585.02512</v>
          </cell>
          <cell r="K16">
            <v>0</v>
          </cell>
          <cell r="L16">
            <v>0</v>
          </cell>
          <cell r="M16">
            <v>0</v>
          </cell>
          <cell r="O16">
            <v>0</v>
          </cell>
          <cell r="P16">
            <v>0</v>
          </cell>
          <cell r="Q16">
            <v>0</v>
          </cell>
        </row>
        <row r="17">
          <cell r="B17" t="str">
            <v>09275</v>
          </cell>
          <cell r="C17" t="str">
            <v>CAJA BARRA 250Gx28UN</v>
          </cell>
          <cell r="D17">
            <v>5717</v>
          </cell>
          <cell r="E17">
            <v>217.48</v>
          </cell>
          <cell r="F17">
            <v>0.105</v>
          </cell>
          <cell r="G17">
            <v>0</v>
          </cell>
          <cell r="H17">
            <v>1500</v>
          </cell>
          <cell r="I17">
            <v>3000</v>
          </cell>
          <cell r="J17">
            <v>600.28499999999997</v>
          </cell>
          <cell r="K17">
            <v>0</v>
          </cell>
          <cell r="L17">
            <v>157.5</v>
          </cell>
          <cell r="M17">
            <v>315</v>
          </cell>
          <cell r="O17">
            <v>0</v>
          </cell>
          <cell r="P17">
            <v>6.8971859481331617</v>
          </cell>
          <cell r="Q17">
            <v>13.794371896266323</v>
          </cell>
        </row>
        <row r="18">
          <cell r="B18" t="str">
            <v>09130</v>
          </cell>
          <cell r="C18" t="str">
            <v>CAJA BARRA 350Gx28UN</v>
          </cell>
          <cell r="D18">
            <v>1440</v>
          </cell>
          <cell r="E18">
            <v>589.71</v>
          </cell>
          <cell r="F18">
            <v>0.123</v>
          </cell>
          <cell r="G18">
            <v>0</v>
          </cell>
          <cell r="H18">
            <v>2500</v>
          </cell>
          <cell r="I18">
            <v>5000</v>
          </cell>
          <cell r="J18">
            <v>177.12</v>
          </cell>
          <cell r="K18">
            <v>0</v>
          </cell>
          <cell r="L18">
            <v>307.5</v>
          </cell>
          <cell r="M18">
            <v>615</v>
          </cell>
          <cell r="O18">
            <v>0</v>
          </cell>
          <cell r="P18">
            <v>4.2393718946600867</v>
          </cell>
          <cell r="Q18">
            <v>8.4787437893201734</v>
          </cell>
        </row>
        <row r="19">
          <cell r="B19" t="str">
            <v>06894</v>
          </cell>
          <cell r="C19" t="str">
            <v>CAJA BIG BALL 12X50GR</v>
          </cell>
          <cell r="D19">
            <v>7661</v>
          </cell>
          <cell r="E19">
            <v>0</v>
          </cell>
          <cell r="F19">
            <v>8.8999999999999996E-2</v>
          </cell>
          <cell r="G19">
            <v>0</v>
          </cell>
          <cell r="H19">
            <v>1250</v>
          </cell>
          <cell r="I19">
            <v>2500</v>
          </cell>
          <cell r="J19">
            <v>681.82899999999995</v>
          </cell>
          <cell r="K19">
            <v>0</v>
          </cell>
          <cell r="L19">
            <v>111.25</v>
          </cell>
          <cell r="M19">
            <v>222.5</v>
          </cell>
          <cell r="O19">
            <v>0</v>
          </cell>
          <cell r="P19">
            <v>0</v>
          </cell>
          <cell r="Q19">
            <v>0</v>
          </cell>
        </row>
        <row r="20">
          <cell r="B20" t="str">
            <v>09335</v>
          </cell>
          <cell r="C20" t="str">
            <v>CAJA BRISA 250Gx60UN</v>
          </cell>
          <cell r="D20">
            <v>5563</v>
          </cell>
          <cell r="E20">
            <v>509.09</v>
          </cell>
          <cell r="F20">
            <v>0.20799999999999999</v>
          </cell>
          <cell r="G20">
            <v>0</v>
          </cell>
          <cell r="H20">
            <v>3000</v>
          </cell>
          <cell r="I20">
            <v>6000</v>
          </cell>
          <cell r="J20">
            <v>1157.104</v>
          </cell>
          <cell r="K20">
            <v>0</v>
          </cell>
          <cell r="L20">
            <v>624</v>
          </cell>
          <cell r="M20">
            <v>1248</v>
          </cell>
          <cell r="O20">
            <v>0</v>
          </cell>
          <cell r="P20">
            <v>5.8928676658351176</v>
          </cell>
          <cell r="Q20">
            <v>11.785735331670235</v>
          </cell>
        </row>
        <row r="21">
          <cell r="B21" t="str">
            <v>05649</v>
          </cell>
          <cell r="C21" t="str">
            <v>CAJA CLOSE UP 72TBX75CC</v>
          </cell>
          <cell r="D21">
            <v>7213</v>
          </cell>
          <cell r="E21">
            <v>0</v>
          </cell>
          <cell r="F21">
            <v>0.27100000000000002</v>
          </cell>
          <cell r="G21">
            <v>0</v>
          </cell>
          <cell r="H21">
            <v>1250</v>
          </cell>
          <cell r="I21">
            <v>2500</v>
          </cell>
          <cell r="J21">
            <v>1954.723</v>
          </cell>
          <cell r="K21">
            <v>0</v>
          </cell>
          <cell r="L21">
            <v>338.75</v>
          </cell>
          <cell r="M21">
            <v>677.5</v>
          </cell>
          <cell r="O21">
            <v>0</v>
          </cell>
          <cell r="P21">
            <v>0</v>
          </cell>
          <cell r="Q21">
            <v>0</v>
          </cell>
        </row>
        <row r="22">
          <cell r="B22" t="str">
            <v>08189</v>
          </cell>
          <cell r="C22" t="str">
            <v>CAJA DOVE SHOWER LIQ+ESP</v>
          </cell>
          <cell r="D22">
            <v>350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O22">
            <v>0</v>
          </cell>
          <cell r="P22">
            <v>0</v>
          </cell>
          <cell r="Q22">
            <v>0</v>
          </cell>
        </row>
        <row r="23">
          <cell r="B23" t="str">
            <v>08512</v>
          </cell>
          <cell r="C23" t="str">
            <v>CAJA FAVORITA GEN 15x1LT</v>
          </cell>
          <cell r="D23">
            <v>86</v>
          </cell>
          <cell r="E23">
            <v>0</v>
          </cell>
          <cell r="F23">
            <v>0.34499999999999997</v>
          </cell>
          <cell r="G23">
            <v>0</v>
          </cell>
          <cell r="H23">
            <v>0</v>
          </cell>
          <cell r="I23">
            <v>0</v>
          </cell>
          <cell r="J23">
            <v>29.67</v>
          </cell>
          <cell r="K23">
            <v>0</v>
          </cell>
          <cell r="L23">
            <v>0</v>
          </cell>
          <cell r="M23">
            <v>0</v>
          </cell>
          <cell r="O23">
            <v>0</v>
          </cell>
          <cell r="P23">
            <v>0</v>
          </cell>
          <cell r="Q23">
            <v>0</v>
          </cell>
        </row>
        <row r="24">
          <cell r="B24" t="str">
            <v>09450</v>
          </cell>
          <cell r="C24" t="str">
            <v>CAJA GEN.12BALX1KG DETER</v>
          </cell>
          <cell r="D24">
            <v>6975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O24">
            <v>0</v>
          </cell>
          <cell r="P24">
            <v>0</v>
          </cell>
          <cell r="Q24">
            <v>0</v>
          </cell>
        </row>
        <row r="25">
          <cell r="B25" t="str">
            <v>09374</v>
          </cell>
          <cell r="C25" t="str">
            <v>CAJA GEN.250Gx24UN(EXP)</v>
          </cell>
          <cell r="D25">
            <v>7200</v>
          </cell>
          <cell r="E25">
            <v>875.35</v>
          </cell>
          <cell r="F25">
            <v>0.124</v>
          </cell>
          <cell r="G25">
            <v>0</v>
          </cell>
          <cell r="H25">
            <v>5000</v>
          </cell>
          <cell r="I25">
            <v>10000</v>
          </cell>
          <cell r="J25">
            <v>892.8</v>
          </cell>
          <cell r="K25">
            <v>0</v>
          </cell>
          <cell r="L25">
            <v>620</v>
          </cell>
          <cell r="M25">
            <v>1240</v>
          </cell>
          <cell r="O25">
            <v>0</v>
          </cell>
          <cell r="P25">
            <v>5.7120009139201464</v>
          </cell>
          <cell r="Q25">
            <v>11.424001827840293</v>
          </cell>
        </row>
        <row r="26">
          <cell r="B26" t="str">
            <v>09334</v>
          </cell>
          <cell r="C26" t="str">
            <v>CAJA GEN.LAGARTO 250Gx60</v>
          </cell>
          <cell r="D26">
            <v>29134</v>
          </cell>
          <cell r="E26">
            <v>2018.27</v>
          </cell>
          <cell r="F26">
            <v>0.20799999999999999</v>
          </cell>
          <cell r="G26">
            <v>0</v>
          </cell>
          <cell r="H26">
            <v>9000</v>
          </cell>
          <cell r="I26">
            <v>18000</v>
          </cell>
          <cell r="J26">
            <v>6059.8720000000003</v>
          </cell>
          <cell r="K26">
            <v>0</v>
          </cell>
          <cell r="L26">
            <v>1872</v>
          </cell>
          <cell r="M26">
            <v>3744</v>
          </cell>
          <cell r="O26">
            <v>0</v>
          </cell>
          <cell r="P26">
            <v>4.459264617717154</v>
          </cell>
          <cell r="Q26">
            <v>8.918529235434308</v>
          </cell>
        </row>
        <row r="27">
          <cell r="B27" t="str">
            <v>03256</v>
          </cell>
          <cell r="C27" t="str">
            <v>CAJA LAG.BARRA 10x1000G</v>
          </cell>
          <cell r="D27">
            <v>5149</v>
          </cell>
          <cell r="E27">
            <v>17.36</v>
          </cell>
          <cell r="F27">
            <v>0.27100000000000002</v>
          </cell>
          <cell r="G27">
            <v>0</v>
          </cell>
          <cell r="H27">
            <v>1250</v>
          </cell>
          <cell r="I27">
            <v>2500</v>
          </cell>
          <cell r="J27">
            <v>1395.3789999999999</v>
          </cell>
          <cell r="K27">
            <v>0</v>
          </cell>
          <cell r="L27">
            <v>338.75</v>
          </cell>
          <cell r="M27">
            <v>677.5</v>
          </cell>
          <cell r="O27">
            <v>0</v>
          </cell>
          <cell r="P27">
            <v>72.004608294930875</v>
          </cell>
          <cell r="Q27">
            <v>144.00921658986175</v>
          </cell>
        </row>
        <row r="28">
          <cell r="B28" t="str">
            <v>09642</v>
          </cell>
          <cell r="C28" t="str">
            <v>CAJA OMO IMAGI 12x1KG</v>
          </cell>
          <cell r="D28">
            <v>0</v>
          </cell>
          <cell r="E28">
            <v>50</v>
          </cell>
          <cell r="F28">
            <v>0.44688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O28">
            <v>0</v>
          </cell>
          <cell r="P28">
            <v>0</v>
          </cell>
          <cell r="Q28">
            <v>0</v>
          </cell>
        </row>
        <row r="29">
          <cell r="B29" t="str">
            <v>08578</v>
          </cell>
          <cell r="C29" t="str">
            <v>CAJA ROLL ON 24 UND X</v>
          </cell>
          <cell r="D29">
            <v>3198</v>
          </cell>
          <cell r="E29">
            <v>37.909999999999997</v>
          </cell>
          <cell r="F29">
            <v>8.6999999999999994E-2</v>
          </cell>
          <cell r="G29">
            <v>0</v>
          </cell>
          <cell r="H29">
            <v>1250</v>
          </cell>
          <cell r="I29">
            <v>2500</v>
          </cell>
          <cell r="J29">
            <v>278.226</v>
          </cell>
          <cell r="K29">
            <v>0</v>
          </cell>
          <cell r="L29">
            <v>108.75</v>
          </cell>
          <cell r="M29">
            <v>217.5</v>
          </cell>
          <cell r="O29">
            <v>0</v>
          </cell>
          <cell r="P29">
            <v>32.972830387760489</v>
          </cell>
          <cell r="Q29">
            <v>65.945660775520977</v>
          </cell>
        </row>
        <row r="30">
          <cell r="B30" t="str">
            <v>09394</v>
          </cell>
          <cell r="C30" t="str">
            <v>CAJITA CLOSE BL 75+ESCOL</v>
          </cell>
          <cell r="D30">
            <v>391</v>
          </cell>
          <cell r="E30">
            <v>0</v>
          </cell>
          <cell r="F30">
            <v>2.4299999999999999E-2</v>
          </cell>
          <cell r="G30">
            <v>0</v>
          </cell>
          <cell r="H30">
            <v>15000</v>
          </cell>
          <cell r="I30">
            <v>30000</v>
          </cell>
          <cell r="J30">
            <v>9.5013000000000005</v>
          </cell>
          <cell r="K30">
            <v>0</v>
          </cell>
          <cell r="L30">
            <v>364.5</v>
          </cell>
          <cell r="M30">
            <v>729</v>
          </cell>
          <cell r="O30">
            <v>0</v>
          </cell>
          <cell r="P30">
            <v>0</v>
          </cell>
          <cell r="Q30">
            <v>0</v>
          </cell>
        </row>
        <row r="31">
          <cell r="B31" t="str">
            <v>09395</v>
          </cell>
          <cell r="C31" t="str">
            <v>CAJITA CLOSE MIC 75+ESCO</v>
          </cell>
          <cell r="D31">
            <v>4227</v>
          </cell>
          <cell r="E31">
            <v>0</v>
          </cell>
          <cell r="F31">
            <v>2.4299999999999999E-2</v>
          </cell>
          <cell r="G31">
            <v>0</v>
          </cell>
          <cell r="H31">
            <v>15000</v>
          </cell>
          <cell r="I31">
            <v>30000</v>
          </cell>
          <cell r="J31">
            <v>102.7161</v>
          </cell>
          <cell r="K31">
            <v>0</v>
          </cell>
          <cell r="L31">
            <v>364.5</v>
          </cell>
          <cell r="M31">
            <v>729</v>
          </cell>
          <cell r="O31">
            <v>0</v>
          </cell>
          <cell r="P31">
            <v>0</v>
          </cell>
          <cell r="Q31">
            <v>0</v>
          </cell>
        </row>
        <row r="32">
          <cell r="B32" t="str">
            <v>08225</v>
          </cell>
          <cell r="C32" t="str">
            <v>CAJITA DOVE SHOWER LIQUI</v>
          </cell>
          <cell r="D32">
            <v>4050</v>
          </cell>
          <cell r="E32">
            <v>0</v>
          </cell>
          <cell r="F32">
            <v>0</v>
          </cell>
          <cell r="G32">
            <v>0</v>
          </cell>
          <cell r="H32">
            <v>1000</v>
          </cell>
          <cell r="I32">
            <v>2000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O32">
            <v>0</v>
          </cell>
          <cell r="P32">
            <v>0</v>
          </cell>
          <cell r="Q32">
            <v>0</v>
          </cell>
        </row>
        <row r="33">
          <cell r="B33" t="str">
            <v>09641</v>
          </cell>
          <cell r="C33" t="str">
            <v>CAJITA OMO IMAG. 1KG+DIS</v>
          </cell>
          <cell r="D33">
            <v>0</v>
          </cell>
          <cell r="E33">
            <v>600</v>
          </cell>
          <cell r="F33">
            <v>0.17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O33">
            <v>0</v>
          </cell>
          <cell r="P33">
            <v>0</v>
          </cell>
          <cell r="Q33">
            <v>0</v>
          </cell>
        </row>
        <row r="34">
          <cell r="B34" t="str">
            <v>06608</v>
          </cell>
          <cell r="C34" t="str">
            <v>CINTA 48MMx100MT</v>
          </cell>
          <cell r="D34">
            <v>7</v>
          </cell>
          <cell r="E34">
            <v>1.1000000000000001</v>
          </cell>
          <cell r="F34">
            <v>0.63</v>
          </cell>
          <cell r="G34">
            <v>0</v>
          </cell>
          <cell r="H34">
            <v>50</v>
          </cell>
          <cell r="I34">
            <v>100</v>
          </cell>
          <cell r="J34">
            <v>4.41</v>
          </cell>
          <cell r="K34">
            <v>0</v>
          </cell>
          <cell r="L34">
            <v>31.5</v>
          </cell>
          <cell r="M34">
            <v>63</v>
          </cell>
          <cell r="O34">
            <v>0</v>
          </cell>
          <cell r="P34">
            <v>45.454545454545453</v>
          </cell>
          <cell r="Q34">
            <v>90.909090909090907</v>
          </cell>
        </row>
        <row r="35">
          <cell r="B35" t="str">
            <v>03295</v>
          </cell>
          <cell r="C35" t="str">
            <v>CINTA SCOTCH 12MMx100MT</v>
          </cell>
          <cell r="D35">
            <v>255</v>
          </cell>
          <cell r="E35">
            <v>0</v>
          </cell>
          <cell r="F35">
            <v>0.25</v>
          </cell>
          <cell r="G35">
            <v>0</v>
          </cell>
          <cell r="H35">
            <v>100</v>
          </cell>
          <cell r="I35">
            <v>200</v>
          </cell>
          <cell r="J35">
            <v>63.75</v>
          </cell>
          <cell r="K35">
            <v>0</v>
          </cell>
          <cell r="L35">
            <v>25</v>
          </cell>
          <cell r="M35">
            <v>50</v>
          </cell>
          <cell r="O35">
            <v>0</v>
          </cell>
          <cell r="P35">
            <v>0</v>
          </cell>
          <cell r="Q35">
            <v>0</v>
          </cell>
        </row>
        <row r="36">
          <cell r="B36" t="str">
            <v>05440</v>
          </cell>
          <cell r="C36" t="str">
            <v>CINTA SCOTCH 48MMx1000MT</v>
          </cell>
          <cell r="D36">
            <v>252</v>
          </cell>
          <cell r="E36">
            <v>3.93</v>
          </cell>
          <cell r="F36">
            <v>6.15</v>
          </cell>
          <cell r="G36">
            <v>79</v>
          </cell>
          <cell r="H36">
            <v>154</v>
          </cell>
          <cell r="I36">
            <v>229</v>
          </cell>
          <cell r="J36">
            <v>1549.8</v>
          </cell>
          <cell r="K36">
            <v>485.85</v>
          </cell>
          <cell r="L36">
            <v>947.1</v>
          </cell>
          <cell r="M36">
            <v>1408.35</v>
          </cell>
          <cell r="O36">
            <v>20.101781170483459</v>
          </cell>
          <cell r="P36">
            <v>39.185750636132312</v>
          </cell>
          <cell r="Q36">
            <v>58.269720101781168</v>
          </cell>
        </row>
        <row r="37">
          <cell r="B37" t="str">
            <v>08281</v>
          </cell>
          <cell r="C37" t="str">
            <v>CINTA TERMOTR.6PULx450MT</v>
          </cell>
          <cell r="D37">
            <v>91</v>
          </cell>
          <cell r="E37">
            <v>3.09</v>
          </cell>
          <cell r="F37">
            <v>31</v>
          </cell>
          <cell r="G37">
            <v>39</v>
          </cell>
          <cell r="H37">
            <v>76.5</v>
          </cell>
          <cell r="I37">
            <v>114</v>
          </cell>
          <cell r="J37">
            <v>2821</v>
          </cell>
          <cell r="K37">
            <v>1209</v>
          </cell>
          <cell r="L37">
            <v>2371.5</v>
          </cell>
          <cell r="M37">
            <v>3534</v>
          </cell>
          <cell r="O37">
            <v>12.621359223300971</v>
          </cell>
          <cell r="P37">
            <v>24.757281553398059</v>
          </cell>
          <cell r="Q37">
            <v>36.893203883495147</v>
          </cell>
        </row>
        <row r="38">
          <cell r="B38" t="str">
            <v>08370</v>
          </cell>
          <cell r="C38" t="str">
            <v>CONTRAETIQUETA BB REXONA</v>
          </cell>
          <cell r="D38">
            <v>92181</v>
          </cell>
          <cell r="E38">
            <v>0</v>
          </cell>
          <cell r="F38">
            <v>8.0800000000000004E-3</v>
          </cell>
          <cell r="G38">
            <v>0</v>
          </cell>
          <cell r="H38">
            <v>20000</v>
          </cell>
          <cell r="I38">
            <v>40000</v>
          </cell>
          <cell r="J38">
            <v>744.82248000000004</v>
          </cell>
          <cell r="K38">
            <v>0</v>
          </cell>
          <cell r="L38">
            <v>161.6</v>
          </cell>
          <cell r="M38">
            <v>323.2</v>
          </cell>
          <cell r="O38">
            <v>0</v>
          </cell>
          <cell r="P38">
            <v>0</v>
          </cell>
          <cell r="Q38">
            <v>0</v>
          </cell>
        </row>
        <row r="39">
          <cell r="B39" t="str">
            <v>09649</v>
          </cell>
          <cell r="C39" t="str">
            <v>CONTRAETIQUETA OMO IMAGI</v>
          </cell>
          <cell r="D39">
            <v>0</v>
          </cell>
          <cell r="E39">
            <v>600</v>
          </cell>
          <cell r="F39">
            <v>3.7999999999999999E-2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</row>
        <row r="40">
          <cell r="B40" t="str">
            <v>08372</v>
          </cell>
          <cell r="C40" t="str">
            <v>CONTRAETIQUETA REXONA BB</v>
          </cell>
          <cell r="D40">
            <v>56788</v>
          </cell>
          <cell r="E40">
            <v>0</v>
          </cell>
          <cell r="F40">
            <v>8.0800000000000004E-3</v>
          </cell>
          <cell r="G40">
            <v>0</v>
          </cell>
          <cell r="H40">
            <v>20000</v>
          </cell>
          <cell r="I40">
            <v>40000</v>
          </cell>
          <cell r="J40">
            <v>458.84703999999999</v>
          </cell>
          <cell r="K40">
            <v>0</v>
          </cell>
          <cell r="L40">
            <v>161.6</v>
          </cell>
          <cell r="M40">
            <v>323.2</v>
          </cell>
          <cell r="O40">
            <v>0</v>
          </cell>
          <cell r="P40">
            <v>0</v>
          </cell>
          <cell r="Q40">
            <v>0</v>
          </cell>
        </row>
        <row r="41">
          <cell r="B41" t="str">
            <v>09245</v>
          </cell>
          <cell r="C41" t="str">
            <v>DIVISOR INTERIOR CRA-Z</v>
          </cell>
          <cell r="D41">
            <v>823</v>
          </cell>
          <cell r="E41">
            <v>0</v>
          </cell>
          <cell r="F41">
            <v>1.6E-2</v>
          </cell>
          <cell r="G41">
            <v>0</v>
          </cell>
          <cell r="H41">
            <v>0</v>
          </cell>
          <cell r="I41">
            <v>0</v>
          </cell>
          <cell r="J41">
            <v>13.167999999999999</v>
          </cell>
          <cell r="K41">
            <v>0</v>
          </cell>
          <cell r="L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B42" t="str">
            <v>05711</v>
          </cell>
          <cell r="C42" t="str">
            <v>ETIQ ADH.CODIGO D/BARRAS</v>
          </cell>
          <cell r="D42">
            <v>473997</v>
          </cell>
          <cell r="E42">
            <v>3104.82</v>
          </cell>
          <cell r="F42">
            <v>1.6000000000000001E-3</v>
          </cell>
          <cell r="G42">
            <v>0</v>
          </cell>
          <cell r="H42">
            <v>100000</v>
          </cell>
          <cell r="I42">
            <v>200000</v>
          </cell>
          <cell r="J42">
            <v>758.39520000000005</v>
          </cell>
          <cell r="K42">
            <v>0</v>
          </cell>
          <cell r="L42">
            <v>160</v>
          </cell>
          <cell r="M42">
            <v>320</v>
          </cell>
          <cell r="O42">
            <v>0</v>
          </cell>
          <cell r="P42">
            <v>32.207986292281035</v>
          </cell>
          <cell r="Q42">
            <v>64.41597258456207</v>
          </cell>
        </row>
        <row r="43">
          <cell r="B43" t="str">
            <v>02450</v>
          </cell>
          <cell r="C43" t="str">
            <v>ETIQ FLUOR AMARILLO</v>
          </cell>
          <cell r="D43">
            <v>10000</v>
          </cell>
          <cell r="E43">
            <v>0</v>
          </cell>
          <cell r="F43">
            <v>9.7099999999999999E-3</v>
          </cell>
          <cell r="G43">
            <v>0</v>
          </cell>
          <cell r="H43">
            <v>5000</v>
          </cell>
          <cell r="I43">
            <v>10000</v>
          </cell>
          <cell r="J43">
            <v>97.1</v>
          </cell>
          <cell r="K43">
            <v>0</v>
          </cell>
          <cell r="L43">
            <v>48.55</v>
          </cell>
          <cell r="M43">
            <v>97.1</v>
          </cell>
          <cell r="O43">
            <v>0</v>
          </cell>
          <cell r="P43">
            <v>0</v>
          </cell>
          <cell r="Q43">
            <v>0</v>
          </cell>
        </row>
        <row r="44">
          <cell r="B44" t="str">
            <v>02527</v>
          </cell>
          <cell r="C44" t="str">
            <v>ETIQ FLUOR AZUL (DICBRE)</v>
          </cell>
          <cell r="D44">
            <v>22500</v>
          </cell>
          <cell r="E44">
            <v>0</v>
          </cell>
          <cell r="F44">
            <v>9.7099999999999999E-3</v>
          </cell>
          <cell r="G44">
            <v>0</v>
          </cell>
          <cell r="H44">
            <v>5000</v>
          </cell>
          <cell r="I44">
            <v>10000</v>
          </cell>
          <cell r="J44">
            <v>218.47499999999999</v>
          </cell>
          <cell r="K44">
            <v>0</v>
          </cell>
          <cell r="L44">
            <v>48.55</v>
          </cell>
          <cell r="M44">
            <v>97.1</v>
          </cell>
          <cell r="O44">
            <v>0</v>
          </cell>
          <cell r="P44">
            <v>0</v>
          </cell>
          <cell r="Q44">
            <v>0</v>
          </cell>
        </row>
        <row r="45">
          <cell r="B45" t="str">
            <v>05268</v>
          </cell>
          <cell r="C45" t="str">
            <v>ETIQ FLUOR BLANCA(ENERO)</v>
          </cell>
          <cell r="D45">
            <v>3000</v>
          </cell>
          <cell r="E45">
            <v>0</v>
          </cell>
          <cell r="F45">
            <v>3.9500000000000004E-3</v>
          </cell>
          <cell r="G45">
            <v>0</v>
          </cell>
          <cell r="H45">
            <v>5000</v>
          </cell>
          <cell r="I45">
            <v>10000</v>
          </cell>
          <cell r="J45">
            <v>11.85</v>
          </cell>
          <cell r="K45">
            <v>0</v>
          </cell>
          <cell r="L45">
            <v>19.75</v>
          </cell>
          <cell r="M45">
            <v>39.5</v>
          </cell>
          <cell r="O45">
            <v>0</v>
          </cell>
          <cell r="P45">
            <v>0</v>
          </cell>
          <cell r="Q45">
            <v>0</v>
          </cell>
        </row>
        <row r="46">
          <cell r="B46" t="str">
            <v>05267</v>
          </cell>
          <cell r="C46" t="str">
            <v>ETIQ FLUOR CAFE (SPTBRE)</v>
          </cell>
          <cell r="D46">
            <v>4450</v>
          </cell>
          <cell r="E46">
            <v>0</v>
          </cell>
          <cell r="F46">
            <v>3.9500000000000004E-3</v>
          </cell>
          <cell r="G46">
            <v>0</v>
          </cell>
          <cell r="H46">
            <v>5000</v>
          </cell>
          <cell r="I46">
            <v>10000</v>
          </cell>
          <cell r="J46">
            <v>17.577500000000001</v>
          </cell>
          <cell r="K46">
            <v>0</v>
          </cell>
          <cell r="L46">
            <v>19.75</v>
          </cell>
          <cell r="M46">
            <v>39.5</v>
          </cell>
          <cell r="O46">
            <v>0</v>
          </cell>
          <cell r="P46">
            <v>0</v>
          </cell>
          <cell r="Q46">
            <v>0</v>
          </cell>
        </row>
        <row r="47">
          <cell r="B47" t="str">
            <v>02528</v>
          </cell>
          <cell r="C47" t="str">
            <v>ETIQ FLUOR CELESTE(FEBRE</v>
          </cell>
          <cell r="D47">
            <v>20500</v>
          </cell>
          <cell r="E47">
            <v>0</v>
          </cell>
          <cell r="F47">
            <v>9.7099999999999999E-3</v>
          </cell>
          <cell r="G47">
            <v>0</v>
          </cell>
          <cell r="H47">
            <v>5000</v>
          </cell>
          <cell r="I47">
            <v>10000</v>
          </cell>
          <cell r="J47">
            <v>199.05500000000001</v>
          </cell>
          <cell r="K47">
            <v>0</v>
          </cell>
          <cell r="L47">
            <v>48.55</v>
          </cell>
          <cell r="M47">
            <v>97.1</v>
          </cell>
          <cell r="O47">
            <v>0</v>
          </cell>
          <cell r="P47">
            <v>0</v>
          </cell>
          <cell r="Q47">
            <v>0</v>
          </cell>
        </row>
        <row r="48">
          <cell r="B48" t="str">
            <v>02530</v>
          </cell>
          <cell r="C48" t="str">
            <v>ETIQ FLUOR FRESA (MARZO)</v>
          </cell>
          <cell r="D48">
            <v>13000</v>
          </cell>
          <cell r="E48">
            <v>0</v>
          </cell>
          <cell r="F48">
            <v>9.7099999999999999E-3</v>
          </cell>
          <cell r="G48">
            <v>0</v>
          </cell>
          <cell r="H48">
            <v>5000</v>
          </cell>
          <cell r="I48">
            <v>10000</v>
          </cell>
          <cell r="J48">
            <v>126.23</v>
          </cell>
          <cell r="K48">
            <v>0</v>
          </cell>
          <cell r="L48">
            <v>48.55</v>
          </cell>
          <cell r="M48">
            <v>97.1</v>
          </cell>
          <cell r="O48">
            <v>0</v>
          </cell>
          <cell r="P48">
            <v>0</v>
          </cell>
          <cell r="Q48">
            <v>0</v>
          </cell>
        </row>
        <row r="49">
          <cell r="B49" t="str">
            <v>05269</v>
          </cell>
          <cell r="C49" t="str">
            <v>ETIQ FLUOR NEGRA (JUNIO)</v>
          </cell>
          <cell r="D49">
            <v>11000</v>
          </cell>
          <cell r="E49">
            <v>0</v>
          </cell>
          <cell r="F49">
            <v>8.5000000000000006E-3</v>
          </cell>
          <cell r="G49">
            <v>0</v>
          </cell>
          <cell r="H49">
            <v>5000</v>
          </cell>
          <cell r="I49">
            <v>10000</v>
          </cell>
          <cell r="J49">
            <v>93.5</v>
          </cell>
          <cell r="K49">
            <v>0</v>
          </cell>
          <cell r="L49">
            <v>42.5</v>
          </cell>
          <cell r="M49">
            <v>85</v>
          </cell>
          <cell r="O49">
            <v>0</v>
          </cell>
          <cell r="P49">
            <v>0</v>
          </cell>
          <cell r="Q49">
            <v>0</v>
          </cell>
        </row>
        <row r="50">
          <cell r="B50" t="str">
            <v>05266</v>
          </cell>
          <cell r="C50" t="str">
            <v>ETIQ FLUOR PLOMA (JULIO)</v>
          </cell>
          <cell r="D50">
            <v>2500</v>
          </cell>
          <cell r="E50">
            <v>0</v>
          </cell>
          <cell r="F50">
            <v>1.009E-2</v>
          </cell>
          <cell r="G50">
            <v>0</v>
          </cell>
          <cell r="H50">
            <v>5000</v>
          </cell>
          <cell r="I50">
            <v>10000</v>
          </cell>
          <cell r="J50">
            <v>25.225000000000001</v>
          </cell>
          <cell r="K50">
            <v>0</v>
          </cell>
          <cell r="L50">
            <v>50.45</v>
          </cell>
          <cell r="M50">
            <v>100.9</v>
          </cell>
          <cell r="O50">
            <v>0</v>
          </cell>
          <cell r="P50">
            <v>0</v>
          </cell>
          <cell r="Q50">
            <v>0</v>
          </cell>
        </row>
        <row r="51">
          <cell r="B51" t="str">
            <v>02529</v>
          </cell>
          <cell r="C51" t="str">
            <v>ETIQ FLUOR VERDE(AGOSTO)</v>
          </cell>
          <cell r="D51">
            <v>21000</v>
          </cell>
          <cell r="E51">
            <v>0</v>
          </cell>
          <cell r="F51">
            <v>1.008E-2</v>
          </cell>
          <cell r="G51">
            <v>0</v>
          </cell>
          <cell r="H51">
            <v>5000</v>
          </cell>
          <cell r="I51">
            <v>10000</v>
          </cell>
          <cell r="J51">
            <v>211.68</v>
          </cell>
          <cell r="K51">
            <v>0</v>
          </cell>
          <cell r="L51">
            <v>50.4</v>
          </cell>
          <cell r="M51">
            <v>100.8</v>
          </cell>
          <cell r="O51">
            <v>0</v>
          </cell>
          <cell r="P51">
            <v>0</v>
          </cell>
          <cell r="Q51">
            <v>0</v>
          </cell>
        </row>
        <row r="52">
          <cell r="B52" t="str">
            <v>07738</v>
          </cell>
          <cell r="C52" t="str">
            <v>ETIQ SATO 2 CODIGO Y PVP</v>
          </cell>
          <cell r="D52">
            <v>133000</v>
          </cell>
          <cell r="E52">
            <v>909.82</v>
          </cell>
          <cell r="F52">
            <v>4.8000000000000001E-4</v>
          </cell>
          <cell r="G52">
            <v>0</v>
          </cell>
          <cell r="H52">
            <v>25000</v>
          </cell>
          <cell r="I52">
            <v>50000</v>
          </cell>
          <cell r="J52">
            <v>63.84</v>
          </cell>
          <cell r="K52">
            <v>0</v>
          </cell>
          <cell r="L52">
            <v>12</v>
          </cell>
          <cell r="M52">
            <v>24</v>
          </cell>
          <cell r="O52">
            <v>0</v>
          </cell>
          <cell r="P52">
            <v>27.477962673935501</v>
          </cell>
          <cell r="Q52">
            <v>54.955925347871002</v>
          </cell>
        </row>
        <row r="53">
          <cell r="B53" t="str">
            <v>08185</v>
          </cell>
          <cell r="C53" t="str">
            <v>ETIQ.A5 P/PALLETS</v>
          </cell>
          <cell r="D53">
            <v>7500</v>
          </cell>
          <cell r="E53">
            <v>398.44</v>
          </cell>
          <cell r="F53">
            <v>0.03</v>
          </cell>
          <cell r="G53">
            <v>6540</v>
          </cell>
          <cell r="H53">
            <v>16540</v>
          </cell>
          <cell r="I53">
            <v>26540</v>
          </cell>
          <cell r="J53">
            <v>225</v>
          </cell>
          <cell r="K53">
            <v>196.2</v>
          </cell>
          <cell r="L53">
            <v>496.2</v>
          </cell>
          <cell r="M53">
            <v>796.2</v>
          </cell>
          <cell r="O53">
            <v>16.414014657162937</v>
          </cell>
          <cell r="P53">
            <v>41.511896395944184</v>
          </cell>
          <cell r="Q53">
            <v>66.609778134725431</v>
          </cell>
        </row>
        <row r="54">
          <cell r="B54" t="str">
            <v>08186</v>
          </cell>
          <cell r="C54" t="str">
            <v>ETIQ.A6 P/CAJAS-FUNDONES</v>
          </cell>
          <cell r="D54">
            <v>525815</v>
          </cell>
          <cell r="E54">
            <v>12435.92</v>
          </cell>
          <cell r="F54">
            <v>1.4999999999999999E-2</v>
          </cell>
          <cell r="G54">
            <v>113180</v>
          </cell>
          <cell r="H54">
            <v>263180</v>
          </cell>
          <cell r="I54">
            <v>413180</v>
          </cell>
          <cell r="J54">
            <v>7887.2250000000004</v>
          </cell>
          <cell r="K54">
            <v>1697.7</v>
          </cell>
          <cell r="L54">
            <v>3947.7</v>
          </cell>
          <cell r="M54">
            <v>6197.7</v>
          </cell>
          <cell r="O54">
            <v>9.1010556516928389</v>
          </cell>
          <cell r="P54">
            <v>21.162889436406797</v>
          </cell>
          <cell r="Q54">
            <v>33.224723221120755</v>
          </cell>
        </row>
        <row r="55">
          <cell r="B55" t="str">
            <v>08560</v>
          </cell>
          <cell r="C55" t="str">
            <v>ETIQ.EAN13 DOVE 24(2x100</v>
          </cell>
          <cell r="D55">
            <v>81140</v>
          </cell>
          <cell r="E55">
            <v>759.89</v>
          </cell>
          <cell r="F55">
            <v>1.5E-3</v>
          </cell>
          <cell r="G55">
            <v>30000</v>
          </cell>
          <cell r="H55">
            <v>45000</v>
          </cell>
          <cell r="I55">
            <v>60000</v>
          </cell>
          <cell r="J55">
            <v>121.71</v>
          </cell>
          <cell r="K55">
            <v>45</v>
          </cell>
          <cell r="L55">
            <v>67.5</v>
          </cell>
          <cell r="M55">
            <v>90</v>
          </cell>
          <cell r="O55">
            <v>39.479398333969392</v>
          </cell>
          <cell r="P55">
            <v>59.219097500954085</v>
          </cell>
          <cell r="Q55">
            <v>78.958796667938785</v>
          </cell>
        </row>
        <row r="56">
          <cell r="B56" t="str">
            <v>09451</v>
          </cell>
          <cell r="C56" t="str">
            <v>ETIQ.OMO BA FL/BALDE 1KG</v>
          </cell>
          <cell r="D56">
            <v>50925</v>
          </cell>
          <cell r="E56">
            <v>0</v>
          </cell>
          <cell r="F56">
            <v>3.7999999999999999E-2</v>
          </cell>
          <cell r="G56">
            <v>0</v>
          </cell>
          <cell r="H56">
            <v>0</v>
          </cell>
          <cell r="I56">
            <v>0</v>
          </cell>
          <cell r="J56">
            <v>1935.15</v>
          </cell>
          <cell r="K56">
            <v>0</v>
          </cell>
          <cell r="L56">
            <v>0</v>
          </cell>
          <cell r="M56">
            <v>0</v>
          </cell>
          <cell r="O56">
            <v>0</v>
          </cell>
          <cell r="P56">
            <v>0</v>
          </cell>
          <cell r="Q56">
            <v>0</v>
          </cell>
        </row>
        <row r="57">
          <cell r="B57" t="str">
            <v>09452</v>
          </cell>
          <cell r="C57" t="str">
            <v>ETIQ.OMO BA LM/BALDE 1KG</v>
          </cell>
          <cell r="D57">
            <v>33180</v>
          </cell>
          <cell r="E57">
            <v>0</v>
          </cell>
          <cell r="F57">
            <v>3.7999999999999999E-2</v>
          </cell>
          <cell r="G57">
            <v>0</v>
          </cell>
          <cell r="H57">
            <v>0</v>
          </cell>
          <cell r="I57">
            <v>0</v>
          </cell>
          <cell r="J57">
            <v>1260.8399999999999</v>
          </cell>
          <cell r="K57">
            <v>0</v>
          </cell>
          <cell r="L57">
            <v>0</v>
          </cell>
          <cell r="M57">
            <v>0</v>
          </cell>
          <cell r="O57">
            <v>0</v>
          </cell>
          <cell r="P57">
            <v>0</v>
          </cell>
          <cell r="Q57">
            <v>0</v>
          </cell>
        </row>
        <row r="58">
          <cell r="B58" t="str">
            <v>08369</v>
          </cell>
          <cell r="C58" t="str">
            <v>ETIQUETA BB REXONA</v>
          </cell>
          <cell r="D58">
            <v>92343</v>
          </cell>
          <cell r="E58">
            <v>0</v>
          </cell>
          <cell r="F58">
            <v>8.0800000000000004E-3</v>
          </cell>
          <cell r="G58">
            <v>0</v>
          </cell>
          <cell r="H58">
            <v>20000</v>
          </cell>
          <cell r="I58">
            <v>40000</v>
          </cell>
          <cell r="J58">
            <v>746.13144</v>
          </cell>
          <cell r="K58">
            <v>0</v>
          </cell>
          <cell r="L58">
            <v>161.6</v>
          </cell>
          <cell r="M58">
            <v>323.2</v>
          </cell>
          <cell r="O58">
            <v>0</v>
          </cell>
          <cell r="P58">
            <v>0</v>
          </cell>
          <cell r="Q58">
            <v>0</v>
          </cell>
        </row>
        <row r="59">
          <cell r="B59" t="str">
            <v>09648</v>
          </cell>
          <cell r="C59" t="str">
            <v>ETIQUETA OMO IMAGINARIUM</v>
          </cell>
          <cell r="D59">
            <v>0</v>
          </cell>
          <cell r="E59">
            <v>600</v>
          </cell>
          <cell r="F59">
            <v>2.5000000000000001E-2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O59">
            <v>0</v>
          </cell>
          <cell r="P59">
            <v>0</v>
          </cell>
          <cell r="Q59">
            <v>0</v>
          </cell>
        </row>
        <row r="60">
          <cell r="B60" t="str">
            <v>05016</v>
          </cell>
          <cell r="C60" t="str">
            <v>ETIQUETA REXONA CONFIAN</v>
          </cell>
          <cell r="D60">
            <v>30000</v>
          </cell>
          <cell r="E60">
            <v>909.82</v>
          </cell>
          <cell r="F60">
            <v>8.9999999999999993E-3</v>
          </cell>
          <cell r="G60">
            <v>0</v>
          </cell>
          <cell r="H60">
            <v>0</v>
          </cell>
          <cell r="I60">
            <v>0</v>
          </cell>
          <cell r="J60">
            <v>270</v>
          </cell>
          <cell r="K60">
            <v>0</v>
          </cell>
          <cell r="L60">
            <v>0</v>
          </cell>
          <cell r="M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B61" t="str">
            <v>08371</v>
          </cell>
          <cell r="C61" t="str">
            <v>ETIQUETA REXONA EXCEL BB</v>
          </cell>
          <cell r="D61">
            <v>56868</v>
          </cell>
          <cell r="E61">
            <v>0</v>
          </cell>
          <cell r="F61">
            <v>8.0800000000000004E-3</v>
          </cell>
          <cell r="G61">
            <v>0</v>
          </cell>
          <cell r="H61">
            <v>20000</v>
          </cell>
          <cell r="I61">
            <v>40000</v>
          </cell>
          <cell r="J61">
            <v>459.49344000000002</v>
          </cell>
          <cell r="K61">
            <v>0</v>
          </cell>
          <cell r="L61">
            <v>161.6</v>
          </cell>
          <cell r="M61">
            <v>323.2</v>
          </cell>
          <cell r="O61">
            <v>0</v>
          </cell>
          <cell r="P61">
            <v>0</v>
          </cell>
          <cell r="Q61">
            <v>0</v>
          </cell>
        </row>
        <row r="62">
          <cell r="B62" t="str">
            <v>09397</v>
          </cell>
          <cell r="C62" t="str">
            <v>ETIQUETA SATO 2 EXPIRA</v>
          </cell>
          <cell r="D62">
            <v>0</v>
          </cell>
          <cell r="E62">
            <v>909.82</v>
          </cell>
          <cell r="F62">
            <v>0</v>
          </cell>
          <cell r="G62">
            <v>0</v>
          </cell>
          <cell r="H62">
            <v>50000</v>
          </cell>
          <cell r="I62">
            <v>100000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O62">
            <v>0</v>
          </cell>
          <cell r="P62">
            <v>54.955925347871002</v>
          </cell>
          <cell r="Q62">
            <v>109.911850695742</v>
          </cell>
        </row>
        <row r="63">
          <cell r="B63" t="str">
            <v>09646</v>
          </cell>
          <cell r="C63" t="str">
            <v>FILTRO OMO IMAGIN(BRASIL</v>
          </cell>
          <cell r="D63">
            <v>0</v>
          </cell>
          <cell r="E63">
            <v>600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B64" t="str">
            <v>09254</v>
          </cell>
          <cell r="C64" t="str">
            <v>FUNDA ALKOSTO 5KG</v>
          </cell>
          <cell r="D64">
            <v>7657</v>
          </cell>
          <cell r="E64">
            <v>228.14</v>
          </cell>
          <cell r="F64">
            <v>0.189</v>
          </cell>
          <cell r="G64">
            <v>459</v>
          </cell>
          <cell r="H64">
            <v>2859</v>
          </cell>
          <cell r="I64">
            <v>5259</v>
          </cell>
          <cell r="J64">
            <v>1447.173</v>
          </cell>
          <cell r="K64">
            <v>86.751000000000005</v>
          </cell>
          <cell r="L64">
            <v>540.351</v>
          </cell>
          <cell r="M64">
            <v>993.95100000000002</v>
          </cell>
          <cell r="O64">
            <v>2.0119225037257826</v>
          </cell>
          <cell r="P64">
            <v>12.531778732357326</v>
          </cell>
          <cell r="Q64">
            <v>23.051634960988867</v>
          </cell>
        </row>
        <row r="65">
          <cell r="B65" t="str">
            <v>08042</v>
          </cell>
          <cell r="C65" t="str">
            <v>FUNDA NOBLA 20KG S/PERFU</v>
          </cell>
          <cell r="D65">
            <v>1310</v>
          </cell>
          <cell r="E65">
            <v>32.94</v>
          </cell>
          <cell r="F65">
            <v>0.4627</v>
          </cell>
          <cell r="G65">
            <v>164</v>
          </cell>
          <cell r="H65">
            <v>1164</v>
          </cell>
          <cell r="I65">
            <v>2164</v>
          </cell>
          <cell r="J65">
            <v>606.13699999999994</v>
          </cell>
          <cell r="K65">
            <v>75.882800000000003</v>
          </cell>
          <cell r="L65">
            <v>538.58280000000002</v>
          </cell>
          <cell r="M65">
            <v>1001.2828</v>
          </cell>
          <cell r="O65">
            <v>4.9787492410443237</v>
          </cell>
          <cell r="P65">
            <v>35.336976320582878</v>
          </cell>
          <cell r="Q65">
            <v>65.695203400121443</v>
          </cell>
        </row>
        <row r="66">
          <cell r="B66" t="str">
            <v>09454</v>
          </cell>
          <cell r="C66" t="str">
            <v>FUNDA OMO BA FL 3KG PROM</v>
          </cell>
          <cell r="D66">
            <v>2246</v>
          </cell>
          <cell r="E66">
            <v>0</v>
          </cell>
          <cell r="F66">
            <v>0.17280000000000001</v>
          </cell>
          <cell r="G66">
            <v>0</v>
          </cell>
          <cell r="H66">
            <v>0</v>
          </cell>
          <cell r="I66">
            <v>0</v>
          </cell>
          <cell r="J66">
            <v>388.10879999999997</v>
          </cell>
          <cell r="K66">
            <v>0</v>
          </cell>
          <cell r="L66">
            <v>0</v>
          </cell>
          <cell r="M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B67" t="str">
            <v>09455</v>
          </cell>
          <cell r="C67" t="str">
            <v>FUNDA OMO BA LM 3KG PROM</v>
          </cell>
          <cell r="D67">
            <v>500</v>
          </cell>
          <cell r="E67">
            <v>0</v>
          </cell>
          <cell r="F67">
            <v>0.17280000000000001</v>
          </cell>
          <cell r="G67">
            <v>0</v>
          </cell>
          <cell r="H67">
            <v>0</v>
          </cell>
          <cell r="I67">
            <v>0</v>
          </cell>
          <cell r="J67">
            <v>86.4</v>
          </cell>
          <cell r="K67">
            <v>0</v>
          </cell>
          <cell r="L67">
            <v>0</v>
          </cell>
          <cell r="M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B68" t="str">
            <v>03893</v>
          </cell>
          <cell r="C68" t="str">
            <v>FUNDON AMARILLO 100x100G</v>
          </cell>
          <cell r="D68">
            <v>39837</v>
          </cell>
          <cell r="E68">
            <v>1332.76</v>
          </cell>
          <cell r="F68">
            <v>6.8699999999999997E-2</v>
          </cell>
          <cell r="G68">
            <v>8320</v>
          </cell>
          <cell r="H68">
            <v>20320</v>
          </cell>
          <cell r="I68">
            <v>32320</v>
          </cell>
          <cell r="J68">
            <v>2736.8018999999999</v>
          </cell>
          <cell r="K68">
            <v>571.58399999999995</v>
          </cell>
          <cell r="L68">
            <v>1395.9839999999999</v>
          </cell>
          <cell r="M68">
            <v>2220.384</v>
          </cell>
          <cell r="O68">
            <v>6.2426843542723374</v>
          </cell>
          <cell r="P68">
            <v>15.246556019088208</v>
          </cell>
          <cell r="Q68">
            <v>24.250427683904078</v>
          </cell>
        </row>
        <row r="69">
          <cell r="B69" t="str">
            <v>09456</v>
          </cell>
          <cell r="C69" t="str">
            <v>FUNDON CAFE 3KGx6UN</v>
          </cell>
          <cell r="D69">
            <v>16750</v>
          </cell>
          <cell r="E69">
            <v>0</v>
          </cell>
          <cell r="F69">
            <v>0.128</v>
          </cell>
          <cell r="G69">
            <v>0</v>
          </cell>
          <cell r="H69">
            <v>1000</v>
          </cell>
          <cell r="I69">
            <v>2000</v>
          </cell>
          <cell r="J69">
            <v>2144</v>
          </cell>
          <cell r="K69">
            <v>0</v>
          </cell>
          <cell r="L69">
            <v>128</v>
          </cell>
          <cell r="M69">
            <v>256</v>
          </cell>
          <cell r="O69">
            <v>0</v>
          </cell>
          <cell r="P69">
            <v>0</v>
          </cell>
          <cell r="Q69">
            <v>0</v>
          </cell>
        </row>
        <row r="70">
          <cell r="B70" t="str">
            <v>03897</v>
          </cell>
          <cell r="C70" t="str">
            <v>FUNDON CAFE 6x2KG</v>
          </cell>
          <cell r="D70">
            <v>14884</v>
          </cell>
          <cell r="E70">
            <v>368.24</v>
          </cell>
          <cell r="F70">
            <v>7.6899999999999996E-2</v>
          </cell>
          <cell r="G70">
            <v>2196</v>
          </cell>
          <cell r="H70">
            <v>5196</v>
          </cell>
          <cell r="I70">
            <v>8196</v>
          </cell>
          <cell r="J70">
            <v>1144.5796</v>
          </cell>
          <cell r="K70">
            <v>168.8724</v>
          </cell>
          <cell r="L70">
            <v>399.57240000000002</v>
          </cell>
          <cell r="M70">
            <v>630.27239999999995</v>
          </cell>
          <cell r="O70">
            <v>5.9635020638713883</v>
          </cell>
          <cell r="P70">
            <v>14.110362806865087</v>
          </cell>
          <cell r="Q70">
            <v>22.257223549858786</v>
          </cell>
        </row>
        <row r="71">
          <cell r="B71" t="str">
            <v>09461</v>
          </cell>
          <cell r="C71" t="str">
            <v>FUNDON CELESTE 12x1500G</v>
          </cell>
          <cell r="D71">
            <v>46934</v>
          </cell>
          <cell r="E71">
            <v>0</v>
          </cell>
          <cell r="F71">
            <v>7.85E-2</v>
          </cell>
          <cell r="G71">
            <v>0</v>
          </cell>
          <cell r="H71">
            <v>1000</v>
          </cell>
          <cell r="I71">
            <v>2000</v>
          </cell>
          <cell r="J71">
            <v>3684.319</v>
          </cell>
          <cell r="K71">
            <v>0</v>
          </cell>
          <cell r="L71">
            <v>78.5</v>
          </cell>
          <cell r="M71">
            <v>157</v>
          </cell>
          <cell r="O71">
            <v>0</v>
          </cell>
          <cell r="P71">
            <v>0</v>
          </cell>
          <cell r="Q71">
            <v>0</v>
          </cell>
        </row>
        <row r="72">
          <cell r="B72" t="str">
            <v>03896</v>
          </cell>
          <cell r="C72" t="str">
            <v>FUNDON CELESTE 12x1KG</v>
          </cell>
          <cell r="D72">
            <v>34168</v>
          </cell>
          <cell r="E72">
            <v>1185.6199999999999</v>
          </cell>
          <cell r="F72">
            <v>7.8E-2</v>
          </cell>
          <cell r="G72">
            <v>10838</v>
          </cell>
          <cell r="H72">
            <v>20838</v>
          </cell>
          <cell r="I72">
            <v>30838</v>
          </cell>
          <cell r="J72">
            <v>2665.1039999999998</v>
          </cell>
          <cell r="K72">
            <v>845.36400000000003</v>
          </cell>
          <cell r="L72">
            <v>1625.364</v>
          </cell>
          <cell r="M72">
            <v>2405.364</v>
          </cell>
          <cell r="O72">
            <v>9.1412088190145244</v>
          </cell>
          <cell r="P72">
            <v>17.575614446449961</v>
          </cell>
          <cell r="Q72">
            <v>26.010020073885396</v>
          </cell>
        </row>
        <row r="73">
          <cell r="B73" t="str">
            <v>01935</v>
          </cell>
          <cell r="C73" t="str">
            <v>FUNDON NARANJA</v>
          </cell>
          <cell r="D73">
            <v>2830</v>
          </cell>
          <cell r="E73">
            <v>0</v>
          </cell>
          <cell r="F73">
            <v>8.7900000000000006E-2</v>
          </cell>
          <cell r="G73">
            <v>0</v>
          </cell>
          <cell r="H73">
            <v>1000</v>
          </cell>
          <cell r="I73">
            <v>2000</v>
          </cell>
          <cell r="J73">
            <v>248.75700000000001</v>
          </cell>
          <cell r="K73">
            <v>0</v>
          </cell>
          <cell r="L73">
            <v>87.9</v>
          </cell>
          <cell r="M73">
            <v>175.8</v>
          </cell>
          <cell r="O73">
            <v>0</v>
          </cell>
          <cell r="P73">
            <v>0</v>
          </cell>
          <cell r="Q73">
            <v>0</v>
          </cell>
        </row>
        <row r="74">
          <cell r="B74" t="str">
            <v>03894</v>
          </cell>
          <cell r="C74" t="str">
            <v>FUNDON NATURAL 50x200G</v>
          </cell>
          <cell r="D74">
            <v>78755</v>
          </cell>
          <cell r="E74">
            <v>2300.89</v>
          </cell>
          <cell r="F74">
            <v>6.5600000000000006E-2</v>
          </cell>
          <cell r="G74">
            <v>33055</v>
          </cell>
          <cell r="H74">
            <v>63055</v>
          </cell>
          <cell r="I74">
            <v>93055</v>
          </cell>
          <cell r="J74">
            <v>5166.3280000000004</v>
          </cell>
          <cell r="K74">
            <v>2168.4079999999999</v>
          </cell>
          <cell r="L74">
            <v>4136.4080000000004</v>
          </cell>
          <cell r="M74">
            <v>6104.4080000000004</v>
          </cell>
          <cell r="O74">
            <v>14.366180043374522</v>
          </cell>
          <cell r="P74">
            <v>27.4046129975792</v>
          </cell>
          <cell r="Q74">
            <v>40.44304595178388</v>
          </cell>
        </row>
        <row r="75">
          <cell r="B75" t="str">
            <v>09255</v>
          </cell>
          <cell r="C75" t="str">
            <v>FUNDON NATURAL ALKOSTO</v>
          </cell>
          <cell r="D75">
            <v>1570</v>
          </cell>
          <cell r="E75">
            <v>57.04</v>
          </cell>
          <cell r="F75">
            <v>0.2366</v>
          </cell>
          <cell r="G75">
            <v>115</v>
          </cell>
          <cell r="H75">
            <v>715</v>
          </cell>
          <cell r="I75">
            <v>1315</v>
          </cell>
          <cell r="J75">
            <v>371.46199999999999</v>
          </cell>
          <cell r="K75">
            <v>27.209</v>
          </cell>
          <cell r="L75">
            <v>169.16900000000001</v>
          </cell>
          <cell r="M75">
            <v>311.12900000000002</v>
          </cell>
          <cell r="O75">
            <v>2.0161290322580645</v>
          </cell>
          <cell r="P75">
            <v>12.535063113604489</v>
          </cell>
          <cell r="Q75">
            <v>23.053997194950913</v>
          </cell>
        </row>
        <row r="76">
          <cell r="B76" t="str">
            <v>03085</v>
          </cell>
          <cell r="C76" t="str">
            <v>GOMA PV 2744</v>
          </cell>
          <cell r="D76">
            <v>172</v>
          </cell>
          <cell r="E76">
            <v>0.26</v>
          </cell>
          <cell r="F76">
            <v>1.05</v>
          </cell>
          <cell r="G76">
            <v>0</v>
          </cell>
          <cell r="H76">
            <v>50</v>
          </cell>
          <cell r="I76">
            <v>100</v>
          </cell>
          <cell r="J76">
            <v>180.6</v>
          </cell>
          <cell r="K76">
            <v>0</v>
          </cell>
          <cell r="L76">
            <v>52.5</v>
          </cell>
          <cell r="M76">
            <v>105</v>
          </cell>
          <cell r="O76">
            <v>0</v>
          </cell>
          <cell r="P76">
            <v>192.30769230769229</v>
          </cell>
          <cell r="Q76">
            <v>384.61538461538458</v>
          </cell>
        </row>
        <row r="77">
          <cell r="B77" t="str">
            <v>01776</v>
          </cell>
          <cell r="C77" t="str">
            <v>GRAPA ALEX 26/6 (5000un)</v>
          </cell>
          <cell r="D77">
            <v>125</v>
          </cell>
          <cell r="E77">
            <v>0</v>
          </cell>
          <cell r="F77">
            <v>0.45</v>
          </cell>
          <cell r="G77">
            <v>0</v>
          </cell>
          <cell r="H77">
            <v>0</v>
          </cell>
          <cell r="I77">
            <v>0</v>
          </cell>
          <cell r="J77">
            <v>56.25</v>
          </cell>
          <cell r="K77">
            <v>0</v>
          </cell>
          <cell r="L77">
            <v>0</v>
          </cell>
          <cell r="M77">
            <v>0</v>
          </cell>
          <cell r="O77">
            <v>0</v>
          </cell>
          <cell r="P77">
            <v>0</v>
          </cell>
          <cell r="Q77">
            <v>0</v>
          </cell>
        </row>
        <row r="78">
          <cell r="B78" t="str">
            <v>09439</v>
          </cell>
          <cell r="C78" t="str">
            <v>LAMINA BOPP BRISA AZUL</v>
          </cell>
          <cell r="D78">
            <v>902.85</v>
          </cell>
          <cell r="E78">
            <v>1.24</v>
          </cell>
          <cell r="F78">
            <v>4</v>
          </cell>
          <cell r="G78">
            <v>99</v>
          </cell>
          <cell r="H78">
            <v>399</v>
          </cell>
          <cell r="I78">
            <v>699</v>
          </cell>
          <cell r="J78">
            <v>3611.4</v>
          </cell>
          <cell r="K78">
            <v>396</v>
          </cell>
          <cell r="L78">
            <v>1596</v>
          </cell>
          <cell r="M78">
            <v>2796</v>
          </cell>
          <cell r="O78">
            <v>79.838709677419359</v>
          </cell>
          <cell r="P78">
            <v>321.77419354838707</v>
          </cell>
          <cell r="Q78">
            <v>563.70967741935488</v>
          </cell>
        </row>
        <row r="79">
          <cell r="B79" t="str">
            <v>09440</v>
          </cell>
          <cell r="C79" t="str">
            <v>LAMINA BOPP BRISA MIEL</v>
          </cell>
          <cell r="D79">
            <v>471.28</v>
          </cell>
          <cell r="E79">
            <v>7.27</v>
          </cell>
          <cell r="F79">
            <v>3.3</v>
          </cell>
          <cell r="G79">
            <v>132</v>
          </cell>
          <cell r="H79">
            <v>432</v>
          </cell>
          <cell r="I79">
            <v>732</v>
          </cell>
          <cell r="J79">
            <v>1555.2239999999999</v>
          </cell>
          <cell r="K79">
            <v>435.6</v>
          </cell>
          <cell r="L79">
            <v>1425.6</v>
          </cell>
          <cell r="M79">
            <v>2415.6</v>
          </cell>
          <cell r="O79">
            <v>18.156808803301239</v>
          </cell>
          <cell r="P79">
            <v>59.422283356258603</v>
          </cell>
          <cell r="Q79">
            <v>100.68775790921596</v>
          </cell>
        </row>
        <row r="80">
          <cell r="B80" t="str">
            <v>09438</v>
          </cell>
          <cell r="C80" t="str">
            <v>LAMINA BOPP BRISA VERDE</v>
          </cell>
          <cell r="D80">
            <v>382.74</v>
          </cell>
          <cell r="E80">
            <v>30.16</v>
          </cell>
          <cell r="F80">
            <v>3.3</v>
          </cell>
          <cell r="G80">
            <v>187</v>
          </cell>
          <cell r="H80">
            <v>487</v>
          </cell>
          <cell r="I80">
            <v>787</v>
          </cell>
          <cell r="J80">
            <v>1263.0419999999999</v>
          </cell>
          <cell r="K80">
            <v>617.1</v>
          </cell>
          <cell r="L80">
            <v>1607.1</v>
          </cell>
          <cell r="M80">
            <v>2597.1</v>
          </cell>
          <cell r="O80">
            <v>6.2002652519893902</v>
          </cell>
          <cell r="P80">
            <v>16.147214854111407</v>
          </cell>
          <cell r="Q80">
            <v>26.094164456233422</v>
          </cell>
        </row>
        <row r="81">
          <cell r="B81" t="str">
            <v>09441</v>
          </cell>
          <cell r="C81" t="str">
            <v>LAMINA BOPP BRISA VERDE</v>
          </cell>
          <cell r="D81">
            <v>124.71</v>
          </cell>
          <cell r="E81">
            <v>12.52</v>
          </cell>
          <cell r="F81">
            <v>3.3</v>
          </cell>
          <cell r="G81">
            <v>285</v>
          </cell>
          <cell r="H81">
            <v>585</v>
          </cell>
          <cell r="I81">
            <v>885</v>
          </cell>
          <cell r="J81">
            <v>411.54300000000001</v>
          </cell>
          <cell r="K81">
            <v>940.5</v>
          </cell>
          <cell r="L81">
            <v>1930.5</v>
          </cell>
          <cell r="M81">
            <v>2920.5</v>
          </cell>
          <cell r="O81">
            <v>22.763578274760384</v>
          </cell>
          <cell r="P81">
            <v>46.725239616613422</v>
          </cell>
          <cell r="Q81">
            <v>70.686900958466452</v>
          </cell>
        </row>
        <row r="82">
          <cell r="B82" t="str">
            <v>09437</v>
          </cell>
          <cell r="C82" t="str">
            <v>LAMINA BOPP LAG.LIMON</v>
          </cell>
          <cell r="D82">
            <v>1.9999999999999999E-6</v>
          </cell>
          <cell r="E82">
            <v>0</v>
          </cell>
          <cell r="F82">
            <v>4</v>
          </cell>
          <cell r="G82">
            <v>0</v>
          </cell>
          <cell r="H82">
            <v>300</v>
          </cell>
          <cell r="I82">
            <v>600</v>
          </cell>
          <cell r="J82">
            <v>1.0000000000000001E-5</v>
          </cell>
          <cell r="K82">
            <v>0</v>
          </cell>
          <cell r="L82">
            <v>1200</v>
          </cell>
          <cell r="M82">
            <v>2400</v>
          </cell>
          <cell r="O82">
            <v>0</v>
          </cell>
          <cell r="P82">
            <v>0</v>
          </cell>
          <cell r="Q82">
            <v>0</v>
          </cell>
        </row>
        <row r="83">
          <cell r="B83" t="str">
            <v>09629</v>
          </cell>
          <cell r="C83" t="str">
            <v>LAMINA DEJA BARR FL 350G</v>
          </cell>
          <cell r="D83">
            <v>0</v>
          </cell>
          <cell r="E83">
            <v>9.8699999999999992</v>
          </cell>
          <cell r="F83">
            <v>3.5</v>
          </cell>
          <cell r="G83">
            <v>83</v>
          </cell>
          <cell r="H83">
            <v>233</v>
          </cell>
          <cell r="I83">
            <v>383</v>
          </cell>
          <cell r="J83">
            <v>0</v>
          </cell>
          <cell r="K83">
            <v>290.5</v>
          </cell>
          <cell r="L83">
            <v>815.5</v>
          </cell>
          <cell r="M83">
            <v>1340.5</v>
          </cell>
          <cell r="O83">
            <v>8.4093211752786221</v>
          </cell>
          <cell r="P83">
            <v>23.606889564336374</v>
          </cell>
          <cell r="Q83">
            <v>38.804457953394127</v>
          </cell>
        </row>
        <row r="84">
          <cell r="B84" t="str">
            <v>09399</v>
          </cell>
          <cell r="C84" t="str">
            <v>LAMINA DEJA BARRA 350G</v>
          </cell>
          <cell r="D84">
            <v>219.5</v>
          </cell>
          <cell r="E84">
            <v>0</v>
          </cell>
          <cell r="F84">
            <v>3.5</v>
          </cell>
          <cell r="G84">
            <v>0</v>
          </cell>
          <cell r="H84">
            <v>150</v>
          </cell>
          <cell r="I84">
            <v>300</v>
          </cell>
          <cell r="J84">
            <v>768.25</v>
          </cell>
          <cell r="K84">
            <v>0</v>
          </cell>
          <cell r="L84">
            <v>525</v>
          </cell>
          <cell r="M84">
            <v>1050</v>
          </cell>
          <cell r="O84">
            <v>0</v>
          </cell>
          <cell r="P84">
            <v>0</v>
          </cell>
          <cell r="Q84">
            <v>0</v>
          </cell>
        </row>
        <row r="85">
          <cell r="B85" t="str">
            <v>09404</v>
          </cell>
          <cell r="C85" t="str">
            <v>LAMINA DEJA FRESH 1000G</v>
          </cell>
          <cell r="D85">
            <v>0.1</v>
          </cell>
          <cell r="E85">
            <v>0</v>
          </cell>
          <cell r="F85">
            <v>3.48</v>
          </cell>
          <cell r="G85">
            <v>0</v>
          </cell>
          <cell r="H85">
            <v>0</v>
          </cell>
          <cell r="I85">
            <v>0</v>
          </cell>
          <cell r="J85">
            <v>0.34799999999999998</v>
          </cell>
          <cell r="K85">
            <v>0</v>
          </cell>
          <cell r="L85">
            <v>0</v>
          </cell>
          <cell r="M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B86" t="str">
            <v>09544</v>
          </cell>
          <cell r="C86" t="str">
            <v>LAMINA DEJA PHOT FL 100G</v>
          </cell>
          <cell r="D86">
            <v>3632.9</v>
          </cell>
          <cell r="E86">
            <v>130.06</v>
          </cell>
          <cell r="F86">
            <v>2.59</v>
          </cell>
          <cell r="G86">
            <v>820</v>
          </cell>
          <cell r="H86">
            <v>1270</v>
          </cell>
          <cell r="I86">
            <v>1720</v>
          </cell>
          <cell r="J86">
            <v>9409.2109999999993</v>
          </cell>
          <cell r="K86">
            <v>2123.8000000000002</v>
          </cell>
          <cell r="L86">
            <v>3289.3</v>
          </cell>
          <cell r="M86">
            <v>4454.8</v>
          </cell>
          <cell r="O86">
            <v>6.3047824081193298</v>
          </cell>
          <cell r="P86">
            <v>9.7647239735506695</v>
          </cell>
          <cell r="Q86">
            <v>13.224665538982007</v>
          </cell>
        </row>
        <row r="87">
          <cell r="B87" t="str">
            <v>09545</v>
          </cell>
          <cell r="C87" t="str">
            <v>LAMINA DEJA PHOT FL 200G</v>
          </cell>
          <cell r="D87">
            <v>2356.8000000000002</v>
          </cell>
          <cell r="E87">
            <v>143.58000000000001</v>
          </cell>
          <cell r="F87">
            <v>2.59</v>
          </cell>
          <cell r="G87">
            <v>927</v>
          </cell>
          <cell r="H87">
            <v>1427</v>
          </cell>
          <cell r="I87">
            <v>1927</v>
          </cell>
          <cell r="J87">
            <v>6104.1120000000001</v>
          </cell>
          <cell r="K87">
            <v>2400.9299999999998</v>
          </cell>
          <cell r="L87">
            <v>3695.93</v>
          </cell>
          <cell r="M87">
            <v>4990.93</v>
          </cell>
          <cell r="O87">
            <v>6.4563309653155025</v>
          </cell>
          <cell r="P87">
            <v>9.9387101267586004</v>
          </cell>
          <cell r="Q87">
            <v>13.421089288201697</v>
          </cell>
        </row>
        <row r="88">
          <cell r="B88" t="str">
            <v>09549</v>
          </cell>
          <cell r="C88" t="str">
            <v>LAMINA DEJA PHOT FR 200G</v>
          </cell>
          <cell r="D88">
            <v>1695.7</v>
          </cell>
          <cell r="E88">
            <v>31.69</v>
          </cell>
          <cell r="F88">
            <v>2.59</v>
          </cell>
          <cell r="G88">
            <v>1011</v>
          </cell>
          <cell r="H88">
            <v>1261</v>
          </cell>
          <cell r="I88">
            <v>1511</v>
          </cell>
          <cell r="J88">
            <v>4391.8630000000003</v>
          </cell>
          <cell r="K88">
            <v>2618.4899999999998</v>
          </cell>
          <cell r="L88">
            <v>3265.99</v>
          </cell>
          <cell r="M88">
            <v>3913.49</v>
          </cell>
          <cell r="O88">
            <v>31.902808456926476</v>
          </cell>
          <cell r="P88">
            <v>39.791732407699591</v>
          </cell>
          <cell r="Q88">
            <v>47.680656358472703</v>
          </cell>
        </row>
        <row r="89">
          <cell r="B89" t="str">
            <v>09546</v>
          </cell>
          <cell r="C89" t="str">
            <v>LAMINA DEJA PHOTO FL 1KG</v>
          </cell>
          <cell r="D89">
            <v>200.7</v>
          </cell>
          <cell r="E89">
            <v>34.369999999999997</v>
          </cell>
          <cell r="F89">
            <v>3.48</v>
          </cell>
          <cell r="G89">
            <v>436</v>
          </cell>
          <cell r="H89">
            <v>686</v>
          </cell>
          <cell r="I89">
            <v>936</v>
          </cell>
          <cell r="J89">
            <v>698.43600000000004</v>
          </cell>
          <cell r="K89">
            <v>1517.28</v>
          </cell>
          <cell r="L89">
            <v>2387.2800000000002</v>
          </cell>
          <cell r="M89">
            <v>3257.28</v>
          </cell>
          <cell r="O89">
            <v>12.685481524585395</v>
          </cell>
          <cell r="P89">
            <v>19.959266802443992</v>
          </cell>
          <cell r="Q89">
            <v>27.233052080302592</v>
          </cell>
        </row>
        <row r="90">
          <cell r="B90" t="str">
            <v>09547</v>
          </cell>
          <cell r="C90" t="str">
            <v>LAMINA DEJA PHOTO FL 2KG</v>
          </cell>
          <cell r="D90">
            <v>0</v>
          </cell>
          <cell r="E90">
            <v>16.68</v>
          </cell>
          <cell r="F90">
            <v>3.48</v>
          </cell>
          <cell r="G90">
            <v>188</v>
          </cell>
          <cell r="H90">
            <v>388</v>
          </cell>
          <cell r="I90">
            <v>588</v>
          </cell>
          <cell r="J90">
            <v>0</v>
          </cell>
          <cell r="K90">
            <v>654.24</v>
          </cell>
          <cell r="L90">
            <v>1350.24</v>
          </cell>
          <cell r="M90">
            <v>2046.24</v>
          </cell>
          <cell r="O90">
            <v>11.270983213429258</v>
          </cell>
          <cell r="P90">
            <v>23.261390887290169</v>
          </cell>
          <cell r="Q90">
            <v>35.251798561151077</v>
          </cell>
        </row>
        <row r="91">
          <cell r="B91" t="str">
            <v>09550</v>
          </cell>
          <cell r="C91" t="str">
            <v>LAMINA DEJA PHOTO FR 1KG</v>
          </cell>
          <cell r="D91">
            <v>521.6</v>
          </cell>
          <cell r="E91">
            <v>26.01</v>
          </cell>
          <cell r="F91">
            <v>3.48</v>
          </cell>
          <cell r="G91">
            <v>509</v>
          </cell>
          <cell r="H91">
            <v>809</v>
          </cell>
          <cell r="I91">
            <v>1109</v>
          </cell>
          <cell r="J91">
            <v>1815.1679999999999</v>
          </cell>
          <cell r="K91">
            <v>1771.32</v>
          </cell>
          <cell r="L91">
            <v>2815.32</v>
          </cell>
          <cell r="M91">
            <v>3859.32</v>
          </cell>
          <cell r="O91">
            <v>19.56939638600538</v>
          </cell>
          <cell r="P91">
            <v>31.103421760861206</v>
          </cell>
          <cell r="Q91">
            <v>42.637447135717032</v>
          </cell>
        </row>
        <row r="92">
          <cell r="B92" t="str">
            <v>09548</v>
          </cell>
          <cell r="C92" t="str">
            <v>LAMINA DEJA PHOTO LM 1KG</v>
          </cell>
          <cell r="D92">
            <v>410.5</v>
          </cell>
          <cell r="E92">
            <v>13.18</v>
          </cell>
          <cell r="F92">
            <v>3.48</v>
          </cell>
          <cell r="G92">
            <v>116</v>
          </cell>
          <cell r="H92">
            <v>316</v>
          </cell>
          <cell r="I92">
            <v>516</v>
          </cell>
          <cell r="J92">
            <v>1428.54</v>
          </cell>
          <cell r="K92">
            <v>403.68</v>
          </cell>
          <cell r="L92">
            <v>1099.68</v>
          </cell>
          <cell r="M92">
            <v>1795.68</v>
          </cell>
          <cell r="O92">
            <v>8.8012139605462831</v>
          </cell>
          <cell r="P92">
            <v>23.975720789074355</v>
          </cell>
          <cell r="Q92">
            <v>39.150227617602425</v>
          </cell>
        </row>
        <row r="93">
          <cell r="B93" t="str">
            <v>09519</v>
          </cell>
          <cell r="C93" t="str">
            <v>LAMINA DEJA RM FRESH 200</v>
          </cell>
          <cell r="D93">
            <v>3999.5</v>
          </cell>
          <cell r="E93">
            <v>0</v>
          </cell>
          <cell r="F93">
            <v>2.79</v>
          </cell>
          <cell r="G93">
            <v>0</v>
          </cell>
          <cell r="H93">
            <v>250</v>
          </cell>
          <cell r="I93">
            <v>500</v>
          </cell>
          <cell r="J93">
            <v>11158.605</v>
          </cell>
          <cell r="K93">
            <v>0</v>
          </cell>
          <cell r="L93">
            <v>697.5</v>
          </cell>
          <cell r="M93">
            <v>1395</v>
          </cell>
          <cell r="O93">
            <v>0</v>
          </cell>
          <cell r="P93">
            <v>0</v>
          </cell>
          <cell r="Q93">
            <v>0</v>
          </cell>
        </row>
        <row r="94">
          <cell r="B94" t="str">
            <v>09084</v>
          </cell>
          <cell r="C94" t="str">
            <v>LAMINA DET.LAG.LIMON 100</v>
          </cell>
          <cell r="D94">
            <v>1253.5</v>
          </cell>
          <cell r="E94">
            <v>26.37</v>
          </cell>
          <cell r="F94">
            <v>2.59</v>
          </cell>
          <cell r="G94">
            <v>414</v>
          </cell>
          <cell r="H94">
            <v>614</v>
          </cell>
          <cell r="I94">
            <v>814</v>
          </cell>
          <cell r="J94">
            <v>3246.5650000000001</v>
          </cell>
          <cell r="K94">
            <v>1072.26</v>
          </cell>
          <cell r="L94">
            <v>1590.26</v>
          </cell>
          <cell r="M94">
            <v>2108.2600000000002</v>
          </cell>
          <cell r="O94">
            <v>15.699658703071671</v>
          </cell>
          <cell r="P94">
            <v>23.284034888130449</v>
          </cell>
          <cell r="Q94">
            <v>30.868411073189229</v>
          </cell>
        </row>
        <row r="95">
          <cell r="B95" t="str">
            <v>09626</v>
          </cell>
          <cell r="C95" t="str">
            <v>LAMINA DET.LAG.LIMON 1KG</v>
          </cell>
          <cell r="D95">
            <v>850.7</v>
          </cell>
          <cell r="E95">
            <v>16.920000000000002</v>
          </cell>
          <cell r="F95">
            <v>3.48</v>
          </cell>
          <cell r="G95">
            <v>190</v>
          </cell>
          <cell r="H95">
            <v>690</v>
          </cell>
          <cell r="I95">
            <v>1190</v>
          </cell>
          <cell r="J95">
            <v>2960.4360000000001</v>
          </cell>
          <cell r="K95">
            <v>661.2</v>
          </cell>
          <cell r="L95">
            <v>2401.1999999999998</v>
          </cell>
          <cell r="M95">
            <v>4141.2</v>
          </cell>
          <cell r="O95">
            <v>11.229314420803782</v>
          </cell>
          <cell r="P95">
            <v>40.780141843971627</v>
          </cell>
          <cell r="Q95">
            <v>70.330969267139466</v>
          </cell>
        </row>
        <row r="96">
          <cell r="B96" t="str">
            <v>09625</v>
          </cell>
          <cell r="C96" t="str">
            <v>LAMINA DET.LAG.LIMON 200</v>
          </cell>
          <cell r="D96">
            <v>453.2</v>
          </cell>
          <cell r="E96">
            <v>27.62</v>
          </cell>
          <cell r="F96">
            <v>2.59</v>
          </cell>
          <cell r="G96">
            <v>144</v>
          </cell>
          <cell r="H96">
            <v>544</v>
          </cell>
          <cell r="I96">
            <v>944</v>
          </cell>
          <cell r="J96">
            <v>1173.788</v>
          </cell>
          <cell r="K96">
            <v>372.96</v>
          </cell>
          <cell r="L96">
            <v>1408.96</v>
          </cell>
          <cell r="M96">
            <v>2444.96</v>
          </cell>
          <cell r="O96">
            <v>5.2136133236784934</v>
          </cell>
          <cell r="P96">
            <v>19.695872556118754</v>
          </cell>
          <cell r="Q96">
            <v>34.178131788559014</v>
          </cell>
        </row>
        <row r="97">
          <cell r="B97" t="str">
            <v>09247</v>
          </cell>
          <cell r="C97" t="str">
            <v>LAMINA IMPRESA P/DISPLAY</v>
          </cell>
          <cell r="D97">
            <v>1674</v>
          </cell>
          <cell r="E97">
            <v>0</v>
          </cell>
          <cell r="F97">
            <v>2.5600000000000001E-2</v>
          </cell>
          <cell r="G97">
            <v>0</v>
          </cell>
          <cell r="H97">
            <v>0</v>
          </cell>
          <cell r="I97">
            <v>0</v>
          </cell>
          <cell r="J97">
            <v>42.854399999999998</v>
          </cell>
          <cell r="K97">
            <v>0</v>
          </cell>
          <cell r="L97">
            <v>0</v>
          </cell>
          <cell r="M97">
            <v>0</v>
          </cell>
          <cell r="O97">
            <v>0</v>
          </cell>
          <cell r="P97">
            <v>0</v>
          </cell>
          <cell r="Q97">
            <v>0</v>
          </cell>
        </row>
        <row r="98">
          <cell r="B98" t="str">
            <v>09525</v>
          </cell>
          <cell r="C98" t="str">
            <v>LAMINA LAG.AZUL AGENTE</v>
          </cell>
          <cell r="D98">
            <v>3482.57</v>
          </cell>
          <cell r="E98">
            <v>39.549999999999997</v>
          </cell>
          <cell r="F98">
            <v>3.3</v>
          </cell>
          <cell r="G98">
            <v>733</v>
          </cell>
          <cell r="H98">
            <v>1033</v>
          </cell>
          <cell r="I98">
            <v>1333</v>
          </cell>
          <cell r="J98">
            <v>11492.481</v>
          </cell>
          <cell r="K98">
            <v>2418.9</v>
          </cell>
          <cell r="L98">
            <v>3408.9</v>
          </cell>
          <cell r="M98">
            <v>4398.8999999999996</v>
          </cell>
          <cell r="O98">
            <v>18.533501896333757</v>
          </cell>
          <cell r="P98">
            <v>26.118836915297095</v>
          </cell>
          <cell r="Q98">
            <v>33.70417193426043</v>
          </cell>
        </row>
        <row r="99">
          <cell r="B99" t="str">
            <v>09526</v>
          </cell>
          <cell r="C99" t="str">
            <v>LAMINA LAG.DELIC AGENTE</v>
          </cell>
          <cell r="D99">
            <v>919.9</v>
          </cell>
          <cell r="E99">
            <v>7.58</v>
          </cell>
          <cell r="F99">
            <v>3.3</v>
          </cell>
          <cell r="G99">
            <v>86</v>
          </cell>
          <cell r="H99">
            <v>386</v>
          </cell>
          <cell r="I99">
            <v>686</v>
          </cell>
          <cell r="J99">
            <v>3035.67</v>
          </cell>
          <cell r="K99">
            <v>283.8</v>
          </cell>
          <cell r="L99">
            <v>1273.8</v>
          </cell>
          <cell r="M99">
            <v>2263.8000000000002</v>
          </cell>
          <cell r="O99">
            <v>11.345646437994723</v>
          </cell>
          <cell r="P99">
            <v>50.92348284960422</v>
          </cell>
          <cell r="Q99">
            <v>90.501319261213723</v>
          </cell>
        </row>
        <row r="100">
          <cell r="B100" t="str">
            <v>09524</v>
          </cell>
          <cell r="C100" t="str">
            <v>LAMINA LAG.SUPER AGENTE</v>
          </cell>
          <cell r="D100">
            <v>4879.46</v>
          </cell>
          <cell r="E100">
            <v>73.97</v>
          </cell>
          <cell r="F100">
            <v>3.3</v>
          </cell>
          <cell r="G100">
            <v>679</v>
          </cell>
          <cell r="H100">
            <v>1179</v>
          </cell>
          <cell r="I100">
            <v>1679</v>
          </cell>
          <cell r="J100">
            <v>16102.218000000001</v>
          </cell>
          <cell r="K100">
            <v>2240.6999999999998</v>
          </cell>
          <cell r="L100">
            <v>3890.7</v>
          </cell>
          <cell r="M100">
            <v>5540.7</v>
          </cell>
          <cell r="O100">
            <v>9.179397052859267</v>
          </cell>
          <cell r="P100">
            <v>15.938894146275517</v>
          </cell>
          <cell r="Q100">
            <v>22.698391239691766</v>
          </cell>
        </row>
        <row r="101">
          <cell r="B101" t="str">
            <v>09521</v>
          </cell>
          <cell r="C101" t="str">
            <v>LAMINA OMO BA FL 100G</v>
          </cell>
          <cell r="D101">
            <v>76.7</v>
          </cell>
          <cell r="E101">
            <v>9.2799999999999994</v>
          </cell>
          <cell r="F101">
            <v>2.59</v>
          </cell>
          <cell r="G101">
            <v>108</v>
          </cell>
          <cell r="H101">
            <v>308</v>
          </cell>
          <cell r="I101">
            <v>508</v>
          </cell>
          <cell r="J101">
            <v>198.65299999999999</v>
          </cell>
          <cell r="K101">
            <v>279.72000000000003</v>
          </cell>
          <cell r="L101">
            <v>797.72</v>
          </cell>
          <cell r="M101">
            <v>1315.72</v>
          </cell>
          <cell r="O101">
            <v>11.63793103448276</v>
          </cell>
          <cell r="P101">
            <v>33.189655172413794</v>
          </cell>
          <cell r="Q101">
            <v>54.741379310344833</v>
          </cell>
        </row>
        <row r="102">
          <cell r="B102" t="str">
            <v>09294</v>
          </cell>
          <cell r="C102" t="str">
            <v>LAMINA OMO BA FL 1500G</v>
          </cell>
          <cell r="D102">
            <v>253.8</v>
          </cell>
          <cell r="E102">
            <v>0</v>
          </cell>
          <cell r="F102">
            <v>3.5093999999999999</v>
          </cell>
          <cell r="G102">
            <v>0</v>
          </cell>
          <cell r="H102">
            <v>200</v>
          </cell>
          <cell r="I102">
            <v>400</v>
          </cell>
          <cell r="J102">
            <v>890.68571999999995</v>
          </cell>
          <cell r="K102">
            <v>0</v>
          </cell>
          <cell r="L102">
            <v>701.88</v>
          </cell>
          <cell r="M102">
            <v>1403.76</v>
          </cell>
          <cell r="O102">
            <v>0</v>
          </cell>
          <cell r="P102">
            <v>0</v>
          </cell>
          <cell r="Q102">
            <v>0</v>
          </cell>
        </row>
        <row r="103">
          <cell r="B103" t="str">
            <v>09510</v>
          </cell>
          <cell r="C103" t="str">
            <v>LAMINA OMO BA FL 1KG</v>
          </cell>
          <cell r="D103">
            <v>0</v>
          </cell>
          <cell r="E103">
            <v>11.92</v>
          </cell>
          <cell r="F103">
            <v>3.48</v>
          </cell>
          <cell r="G103">
            <v>189</v>
          </cell>
          <cell r="H103">
            <v>389</v>
          </cell>
          <cell r="I103">
            <v>589</v>
          </cell>
          <cell r="J103">
            <v>0</v>
          </cell>
          <cell r="K103">
            <v>657.72</v>
          </cell>
          <cell r="L103">
            <v>1353.72</v>
          </cell>
          <cell r="M103">
            <v>2049.7199999999998</v>
          </cell>
          <cell r="O103">
            <v>15.855704697986578</v>
          </cell>
          <cell r="P103">
            <v>32.634228187919462</v>
          </cell>
          <cell r="Q103">
            <v>49.412751677852349</v>
          </cell>
        </row>
        <row r="104">
          <cell r="B104" t="str">
            <v>09522</v>
          </cell>
          <cell r="C104" t="str">
            <v>LAMINA OMO BA FL 200G</v>
          </cell>
          <cell r="D104">
            <v>1202.0999999999999</v>
          </cell>
          <cell r="E104">
            <v>16.53</v>
          </cell>
          <cell r="F104">
            <v>2.59</v>
          </cell>
          <cell r="G104">
            <v>304</v>
          </cell>
          <cell r="H104">
            <v>504</v>
          </cell>
          <cell r="I104">
            <v>704</v>
          </cell>
          <cell r="J104">
            <v>3113.4389999999999</v>
          </cell>
          <cell r="K104">
            <v>787.36</v>
          </cell>
          <cell r="L104">
            <v>1305.3599999999999</v>
          </cell>
          <cell r="M104">
            <v>1823.36</v>
          </cell>
          <cell r="O104">
            <v>18.390804597701148</v>
          </cell>
          <cell r="P104">
            <v>30.490018148820326</v>
          </cell>
          <cell r="Q104">
            <v>42.589231699939504</v>
          </cell>
        </row>
        <row r="105">
          <cell r="B105" t="str">
            <v>09511</v>
          </cell>
          <cell r="C105" t="str">
            <v>LAMINA OMO BA FL 2KG</v>
          </cell>
          <cell r="D105">
            <v>334.77</v>
          </cell>
          <cell r="E105">
            <v>6.54</v>
          </cell>
          <cell r="F105">
            <v>3.48</v>
          </cell>
          <cell r="G105">
            <v>90</v>
          </cell>
          <cell r="H105">
            <v>290</v>
          </cell>
          <cell r="I105">
            <v>490</v>
          </cell>
          <cell r="J105">
            <v>1164.9996000000001</v>
          </cell>
          <cell r="K105">
            <v>313.2</v>
          </cell>
          <cell r="L105">
            <v>1009.2</v>
          </cell>
          <cell r="M105">
            <v>1705.2</v>
          </cell>
          <cell r="O105">
            <v>13.761467889908257</v>
          </cell>
          <cell r="P105">
            <v>44.342507645259936</v>
          </cell>
          <cell r="Q105">
            <v>74.923547400611625</v>
          </cell>
        </row>
        <row r="106">
          <cell r="B106" t="str">
            <v>09529</v>
          </cell>
          <cell r="C106" t="str">
            <v>LAMINA OMO BA FL ET 200G</v>
          </cell>
          <cell r="D106">
            <v>143.66999999999999</v>
          </cell>
          <cell r="E106">
            <v>0</v>
          </cell>
          <cell r="F106">
            <v>2.59</v>
          </cell>
          <cell r="G106">
            <v>0</v>
          </cell>
          <cell r="H106">
            <v>150</v>
          </cell>
          <cell r="I106">
            <v>300</v>
          </cell>
          <cell r="J106">
            <v>372.1053</v>
          </cell>
          <cell r="K106">
            <v>0</v>
          </cell>
          <cell r="L106">
            <v>388.5</v>
          </cell>
          <cell r="M106">
            <v>777</v>
          </cell>
          <cell r="O106">
            <v>0</v>
          </cell>
          <cell r="P106">
            <v>0</v>
          </cell>
          <cell r="Q106">
            <v>0</v>
          </cell>
        </row>
        <row r="107">
          <cell r="B107" t="str">
            <v>09534</v>
          </cell>
          <cell r="C107" t="str">
            <v>LAMINA OMO BA FL ET 2KG</v>
          </cell>
          <cell r="D107">
            <v>23.8</v>
          </cell>
          <cell r="E107">
            <v>0</v>
          </cell>
          <cell r="F107">
            <v>3.48</v>
          </cell>
          <cell r="G107">
            <v>0</v>
          </cell>
          <cell r="H107">
            <v>150</v>
          </cell>
          <cell r="I107">
            <v>300</v>
          </cell>
          <cell r="J107">
            <v>82.823999999999998</v>
          </cell>
          <cell r="K107">
            <v>0</v>
          </cell>
          <cell r="L107">
            <v>522</v>
          </cell>
          <cell r="M107">
            <v>1044</v>
          </cell>
          <cell r="O107">
            <v>0</v>
          </cell>
          <cell r="P107">
            <v>0</v>
          </cell>
          <cell r="Q107">
            <v>0</v>
          </cell>
        </row>
        <row r="108">
          <cell r="B108" t="str">
            <v>09661</v>
          </cell>
          <cell r="C108" t="str">
            <v>LAMINA OMO BA FLOR 150G</v>
          </cell>
          <cell r="D108">
            <v>12.5</v>
          </cell>
          <cell r="E108">
            <v>0</v>
          </cell>
          <cell r="F108">
            <v>2.59</v>
          </cell>
          <cell r="G108">
            <v>0</v>
          </cell>
          <cell r="H108">
            <v>0</v>
          </cell>
          <cell r="I108">
            <v>0</v>
          </cell>
          <cell r="J108">
            <v>32.375</v>
          </cell>
          <cell r="K108">
            <v>0</v>
          </cell>
          <cell r="L108">
            <v>0</v>
          </cell>
          <cell r="M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B109" t="str">
            <v>09662</v>
          </cell>
          <cell r="C109" t="str">
            <v>LAMINA OMO BA FLOR 300G</v>
          </cell>
          <cell r="D109">
            <v>183.3</v>
          </cell>
          <cell r="E109">
            <v>0</v>
          </cell>
          <cell r="F109">
            <v>2.59</v>
          </cell>
          <cell r="G109">
            <v>0</v>
          </cell>
          <cell r="H109">
            <v>0</v>
          </cell>
          <cell r="I109">
            <v>0</v>
          </cell>
          <cell r="J109">
            <v>474.74700000000001</v>
          </cell>
          <cell r="K109">
            <v>0</v>
          </cell>
          <cell r="L109">
            <v>0</v>
          </cell>
          <cell r="M109">
            <v>0</v>
          </cell>
          <cell r="O109">
            <v>0</v>
          </cell>
          <cell r="P109">
            <v>0</v>
          </cell>
          <cell r="Q109">
            <v>0</v>
          </cell>
        </row>
        <row r="110">
          <cell r="B110" t="str">
            <v>09295</v>
          </cell>
          <cell r="C110" t="str">
            <v>LAMINA OMO BA LM 1500G</v>
          </cell>
          <cell r="D110">
            <v>154</v>
          </cell>
          <cell r="E110">
            <v>0</v>
          </cell>
          <cell r="F110">
            <v>3.5093999999999999</v>
          </cell>
          <cell r="G110">
            <v>0</v>
          </cell>
          <cell r="H110">
            <v>200</v>
          </cell>
          <cell r="I110">
            <v>400</v>
          </cell>
          <cell r="J110">
            <v>540.44759999999997</v>
          </cell>
          <cell r="K110">
            <v>0</v>
          </cell>
          <cell r="L110">
            <v>701.88</v>
          </cell>
          <cell r="M110">
            <v>1403.76</v>
          </cell>
          <cell r="O110">
            <v>0</v>
          </cell>
          <cell r="P110">
            <v>0</v>
          </cell>
          <cell r="Q110">
            <v>0</v>
          </cell>
        </row>
        <row r="111">
          <cell r="B111" t="str">
            <v>09505</v>
          </cell>
          <cell r="C111" t="str">
            <v>LAMINA OMO BA LM 1KG</v>
          </cell>
          <cell r="D111">
            <v>175.97</v>
          </cell>
          <cell r="E111">
            <v>10.15</v>
          </cell>
          <cell r="F111">
            <v>3.48</v>
          </cell>
          <cell r="G111">
            <v>173</v>
          </cell>
          <cell r="H111">
            <v>373</v>
          </cell>
          <cell r="I111">
            <v>573</v>
          </cell>
          <cell r="J111">
            <v>612.37559999999996</v>
          </cell>
          <cell r="K111">
            <v>602.04</v>
          </cell>
          <cell r="L111">
            <v>1298.04</v>
          </cell>
          <cell r="M111">
            <v>1994.04</v>
          </cell>
          <cell r="O111">
            <v>17.044334975369459</v>
          </cell>
          <cell r="P111">
            <v>36.748768472906406</v>
          </cell>
          <cell r="Q111">
            <v>56.453201970443345</v>
          </cell>
        </row>
        <row r="112">
          <cell r="B112" t="str">
            <v>09523</v>
          </cell>
          <cell r="C112" t="str">
            <v>LAMINA OMO BA LM 200G</v>
          </cell>
          <cell r="D112">
            <v>638.79999999999995</v>
          </cell>
          <cell r="E112">
            <v>11.45</v>
          </cell>
          <cell r="F112">
            <v>2.78</v>
          </cell>
          <cell r="G112">
            <v>132</v>
          </cell>
          <cell r="H112">
            <v>332</v>
          </cell>
          <cell r="I112">
            <v>532</v>
          </cell>
          <cell r="J112">
            <v>1775.864</v>
          </cell>
          <cell r="K112">
            <v>366.96</v>
          </cell>
          <cell r="L112">
            <v>922.96</v>
          </cell>
          <cell r="M112">
            <v>1478.96</v>
          </cell>
          <cell r="O112">
            <v>11.528384279475983</v>
          </cell>
          <cell r="P112">
            <v>28.995633187772928</v>
          </cell>
          <cell r="Q112">
            <v>46.462882096069869</v>
          </cell>
        </row>
        <row r="113">
          <cell r="B113" t="str">
            <v>09506</v>
          </cell>
          <cell r="C113" t="str">
            <v>LAMINA OMO BA LM 2KG</v>
          </cell>
          <cell r="D113">
            <v>0</v>
          </cell>
          <cell r="E113">
            <v>5.48</v>
          </cell>
          <cell r="F113">
            <v>3.48</v>
          </cell>
          <cell r="G113">
            <v>90</v>
          </cell>
          <cell r="H113">
            <v>290</v>
          </cell>
          <cell r="I113">
            <v>490</v>
          </cell>
          <cell r="J113">
            <v>0</v>
          </cell>
          <cell r="K113">
            <v>313.2</v>
          </cell>
          <cell r="L113">
            <v>1009.2</v>
          </cell>
          <cell r="M113">
            <v>1705.2</v>
          </cell>
          <cell r="O113">
            <v>16.423357664233574</v>
          </cell>
          <cell r="P113">
            <v>52.919708029197075</v>
          </cell>
          <cell r="Q113">
            <v>89.416058394160572</v>
          </cell>
        </row>
        <row r="114">
          <cell r="B114" t="str">
            <v>09530</v>
          </cell>
          <cell r="C114" t="str">
            <v>LAMINA OMO BA LM ET 200G</v>
          </cell>
          <cell r="D114">
            <v>7.5</v>
          </cell>
          <cell r="E114">
            <v>0</v>
          </cell>
          <cell r="F114">
            <v>2.59</v>
          </cell>
          <cell r="G114">
            <v>0</v>
          </cell>
          <cell r="H114">
            <v>150</v>
          </cell>
          <cell r="I114">
            <v>300</v>
          </cell>
          <cell r="J114">
            <v>19.425000000000001</v>
          </cell>
          <cell r="K114">
            <v>0</v>
          </cell>
          <cell r="L114">
            <v>388.5</v>
          </cell>
          <cell r="M114">
            <v>777</v>
          </cell>
          <cell r="O114">
            <v>0</v>
          </cell>
          <cell r="P114">
            <v>0</v>
          </cell>
          <cell r="Q114">
            <v>0</v>
          </cell>
        </row>
        <row r="115">
          <cell r="B115" t="str">
            <v>09947</v>
          </cell>
          <cell r="C115" t="str">
            <v>LAMINA OMO BARRA FL 350G</v>
          </cell>
          <cell r="D115">
            <v>432.1</v>
          </cell>
          <cell r="E115">
            <v>4.8</v>
          </cell>
          <cell r="F115">
            <v>3.5</v>
          </cell>
          <cell r="G115">
            <v>73</v>
          </cell>
          <cell r="H115">
            <v>223</v>
          </cell>
          <cell r="I115">
            <v>373</v>
          </cell>
          <cell r="J115">
            <v>1512.35</v>
          </cell>
          <cell r="K115">
            <v>255.5</v>
          </cell>
          <cell r="L115">
            <v>780.5</v>
          </cell>
          <cell r="M115">
            <v>1305.5</v>
          </cell>
          <cell r="O115">
            <v>15.208333333333334</v>
          </cell>
          <cell r="P115">
            <v>46.458333333333336</v>
          </cell>
          <cell r="Q115">
            <v>77.708333333333343</v>
          </cell>
        </row>
        <row r="116">
          <cell r="B116" t="str">
            <v>08568</v>
          </cell>
          <cell r="C116" t="str">
            <v>LAMINA OMO MAX LIM 1KG</v>
          </cell>
          <cell r="D116">
            <v>194.4</v>
          </cell>
          <cell r="E116">
            <v>5.0999999999999996</v>
          </cell>
          <cell r="F116">
            <v>3.48</v>
          </cell>
          <cell r="G116">
            <v>0</v>
          </cell>
          <cell r="H116">
            <v>150</v>
          </cell>
          <cell r="I116">
            <v>300</v>
          </cell>
          <cell r="J116">
            <v>676.51199999999994</v>
          </cell>
          <cell r="K116">
            <v>0</v>
          </cell>
          <cell r="L116">
            <v>522</v>
          </cell>
          <cell r="M116">
            <v>1044</v>
          </cell>
          <cell r="O116">
            <v>0</v>
          </cell>
          <cell r="P116">
            <v>29.411764705882355</v>
          </cell>
          <cell r="Q116">
            <v>58.82352941176471</v>
          </cell>
        </row>
        <row r="117">
          <cell r="B117" t="str">
            <v>09304</v>
          </cell>
          <cell r="C117" t="str">
            <v>LAMINA OMO MAX.LIM.AC.EF</v>
          </cell>
          <cell r="D117">
            <v>0</v>
          </cell>
          <cell r="E117">
            <v>4.8</v>
          </cell>
          <cell r="F117">
            <v>3.48</v>
          </cell>
          <cell r="G117">
            <v>0</v>
          </cell>
          <cell r="H117">
            <v>250</v>
          </cell>
          <cell r="I117">
            <v>500</v>
          </cell>
          <cell r="J117">
            <v>0</v>
          </cell>
          <cell r="K117">
            <v>0</v>
          </cell>
          <cell r="L117">
            <v>870</v>
          </cell>
          <cell r="M117">
            <v>1740</v>
          </cell>
          <cell r="O117">
            <v>0</v>
          </cell>
          <cell r="P117">
            <v>52.083333333333336</v>
          </cell>
          <cell r="Q117">
            <v>104.16666666666667</v>
          </cell>
        </row>
        <row r="118">
          <cell r="B118" t="str">
            <v>09653</v>
          </cell>
          <cell r="C118" t="str">
            <v>LAMINA OPAL AVA INS 200G</v>
          </cell>
          <cell r="D118">
            <v>0</v>
          </cell>
          <cell r="E118">
            <v>78.709999999999994</v>
          </cell>
          <cell r="F118">
            <v>0</v>
          </cell>
          <cell r="G118">
            <v>0</v>
          </cell>
          <cell r="H118">
            <v>200</v>
          </cell>
          <cell r="I118">
            <v>400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O118">
            <v>0</v>
          </cell>
          <cell r="P118">
            <v>2.540973192732817</v>
          </cell>
          <cell r="Q118">
            <v>5.0819463854656339</v>
          </cell>
        </row>
        <row r="119">
          <cell r="B119" t="str">
            <v>09652</v>
          </cell>
          <cell r="C119" t="str">
            <v>LAMINA OPAL BLA INS 225G</v>
          </cell>
          <cell r="D119">
            <v>0</v>
          </cell>
          <cell r="E119">
            <v>54.2</v>
          </cell>
          <cell r="F119">
            <v>0</v>
          </cell>
          <cell r="G119">
            <v>0</v>
          </cell>
          <cell r="H119">
            <v>200</v>
          </cell>
          <cell r="I119">
            <v>400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O119">
            <v>0</v>
          </cell>
          <cell r="P119">
            <v>3.6900369003690034</v>
          </cell>
          <cell r="Q119">
            <v>7.3800738007380069</v>
          </cell>
        </row>
        <row r="120">
          <cell r="B120" t="str">
            <v>09656</v>
          </cell>
          <cell r="C120" t="str">
            <v>LAMINA OPAL BLANCUR 110G</v>
          </cell>
          <cell r="D120">
            <v>0</v>
          </cell>
          <cell r="E120">
            <v>8.83</v>
          </cell>
          <cell r="F120">
            <v>0</v>
          </cell>
          <cell r="G120">
            <v>0</v>
          </cell>
          <cell r="H120">
            <v>200</v>
          </cell>
          <cell r="I120">
            <v>400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O120">
            <v>0</v>
          </cell>
          <cell r="P120">
            <v>22.650056625141563</v>
          </cell>
          <cell r="Q120">
            <v>45.300113250283125</v>
          </cell>
        </row>
        <row r="121">
          <cell r="B121" t="str">
            <v>09651</v>
          </cell>
          <cell r="C121" t="str">
            <v>LAMINA OPAL FLO INS 225G</v>
          </cell>
          <cell r="D121">
            <v>0</v>
          </cell>
          <cell r="E121">
            <v>80.3</v>
          </cell>
          <cell r="F121">
            <v>0</v>
          </cell>
          <cell r="G121">
            <v>0</v>
          </cell>
          <cell r="H121">
            <v>200</v>
          </cell>
          <cell r="I121">
            <v>400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O121">
            <v>0</v>
          </cell>
          <cell r="P121">
            <v>2.4906600249066004</v>
          </cell>
          <cell r="Q121">
            <v>4.9813200498132009</v>
          </cell>
        </row>
        <row r="122">
          <cell r="B122" t="str">
            <v>09655</v>
          </cell>
          <cell r="C122" t="str">
            <v>LAMINA OPAL FLORAL 110G</v>
          </cell>
          <cell r="D122">
            <v>0</v>
          </cell>
          <cell r="E122">
            <v>14.1</v>
          </cell>
          <cell r="F122">
            <v>0</v>
          </cell>
          <cell r="G122">
            <v>0</v>
          </cell>
          <cell r="H122">
            <v>200</v>
          </cell>
          <cell r="I122">
            <v>400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O122">
            <v>0</v>
          </cell>
          <cell r="P122">
            <v>14.184397163120568</v>
          </cell>
          <cell r="Q122">
            <v>28.368794326241137</v>
          </cell>
        </row>
        <row r="123">
          <cell r="B123" t="str">
            <v>09650</v>
          </cell>
          <cell r="C123" t="str">
            <v>LAMINA OPAL LIM INS 225G</v>
          </cell>
          <cell r="D123">
            <v>0</v>
          </cell>
          <cell r="E123">
            <v>54.76</v>
          </cell>
          <cell r="F123">
            <v>0</v>
          </cell>
          <cell r="G123">
            <v>0</v>
          </cell>
          <cell r="H123">
            <v>200</v>
          </cell>
          <cell r="I123">
            <v>400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O123">
            <v>0</v>
          </cell>
          <cell r="P123">
            <v>3.652300949598247</v>
          </cell>
          <cell r="Q123">
            <v>7.3046018991964941</v>
          </cell>
        </row>
        <row r="124">
          <cell r="B124" t="str">
            <v>09654</v>
          </cell>
          <cell r="C124" t="str">
            <v>LAMINA OPAL LIMON 110G</v>
          </cell>
          <cell r="D124">
            <v>0</v>
          </cell>
          <cell r="E124">
            <v>11.95</v>
          </cell>
          <cell r="F124">
            <v>0</v>
          </cell>
          <cell r="G124">
            <v>0</v>
          </cell>
          <cell r="H124">
            <v>200</v>
          </cell>
          <cell r="I124">
            <v>400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O124">
            <v>0</v>
          </cell>
          <cell r="P124">
            <v>16.736401673640167</v>
          </cell>
          <cell r="Q124">
            <v>33.472803347280333</v>
          </cell>
        </row>
        <row r="125">
          <cell r="B125" t="str">
            <v>09274</v>
          </cell>
          <cell r="C125" t="str">
            <v>LAMINA PE ESTRELLA 250G</v>
          </cell>
          <cell r="D125">
            <v>149.4032</v>
          </cell>
          <cell r="E125">
            <v>7.31</v>
          </cell>
          <cell r="F125">
            <v>3</v>
          </cell>
          <cell r="G125">
            <v>119</v>
          </cell>
          <cell r="H125">
            <v>269</v>
          </cell>
          <cell r="I125">
            <v>419</v>
          </cell>
          <cell r="J125">
            <v>448.20960000000002</v>
          </cell>
          <cell r="K125">
            <v>357</v>
          </cell>
          <cell r="L125">
            <v>807</v>
          </cell>
          <cell r="M125">
            <v>1257</v>
          </cell>
          <cell r="O125">
            <v>16.279069767441861</v>
          </cell>
          <cell r="P125">
            <v>36.798905608755135</v>
          </cell>
          <cell r="Q125">
            <v>57.318741450068401</v>
          </cell>
        </row>
        <row r="126">
          <cell r="B126" t="str">
            <v>07533</v>
          </cell>
          <cell r="C126" t="str">
            <v>LAMINA PE ESTRELLA 350G</v>
          </cell>
          <cell r="D126">
            <v>292.8</v>
          </cell>
          <cell r="E126">
            <v>9.0399999999999991</v>
          </cell>
          <cell r="F126">
            <v>3</v>
          </cell>
          <cell r="G126">
            <v>144</v>
          </cell>
          <cell r="H126">
            <v>294</v>
          </cell>
          <cell r="I126">
            <v>444</v>
          </cell>
          <cell r="J126">
            <v>878.4</v>
          </cell>
          <cell r="K126">
            <v>432</v>
          </cell>
          <cell r="L126">
            <v>882</v>
          </cell>
          <cell r="M126">
            <v>1332</v>
          </cell>
          <cell r="O126">
            <v>15.929203539823011</v>
          </cell>
          <cell r="P126">
            <v>32.522123893805315</v>
          </cell>
          <cell r="Q126">
            <v>49.115044247787615</v>
          </cell>
        </row>
        <row r="127">
          <cell r="B127" t="str">
            <v>05758</v>
          </cell>
          <cell r="C127" t="str">
            <v>LAMINA STRECH 38.1x457.2</v>
          </cell>
          <cell r="D127">
            <v>586.82000000000005</v>
          </cell>
          <cell r="E127">
            <v>5.33</v>
          </cell>
          <cell r="F127">
            <v>1.9</v>
          </cell>
          <cell r="G127">
            <v>106</v>
          </cell>
          <cell r="H127">
            <v>256</v>
          </cell>
          <cell r="I127">
            <v>406</v>
          </cell>
          <cell r="J127">
            <v>1114.9580000000001</v>
          </cell>
          <cell r="K127">
            <v>201.4</v>
          </cell>
          <cell r="L127">
            <v>486.4</v>
          </cell>
          <cell r="M127">
            <v>771.4</v>
          </cell>
          <cell r="O127">
            <v>19.887429643527206</v>
          </cell>
          <cell r="P127">
            <v>48.030018761726076</v>
          </cell>
          <cell r="Q127">
            <v>76.172607879924954</v>
          </cell>
        </row>
        <row r="128">
          <cell r="B128" t="str">
            <v>05759</v>
          </cell>
          <cell r="C128" t="str">
            <v>LAMINA STRECH 50.8x1524M</v>
          </cell>
          <cell r="D128">
            <v>1083.4000000000001</v>
          </cell>
          <cell r="E128">
            <v>22.63</v>
          </cell>
          <cell r="F128">
            <v>2.1280000000000001</v>
          </cell>
          <cell r="G128">
            <v>347</v>
          </cell>
          <cell r="H128">
            <v>527</v>
          </cell>
          <cell r="I128">
            <v>707</v>
          </cell>
          <cell r="J128">
            <v>2305.4751999999999</v>
          </cell>
          <cell r="K128">
            <v>738.41600000000005</v>
          </cell>
          <cell r="L128">
            <v>1121.4559999999999</v>
          </cell>
          <cell r="M128">
            <v>1504.4960000000001</v>
          </cell>
          <cell r="O128">
            <v>15.333627927529829</v>
          </cell>
          <cell r="P128">
            <v>23.287671232876715</v>
          </cell>
          <cell r="Q128">
            <v>31.241714538223597</v>
          </cell>
        </row>
        <row r="129">
          <cell r="B129" t="str">
            <v>09647</v>
          </cell>
          <cell r="C129" t="str">
            <v>PUZZLE CARD 3D (PROMOC.)</v>
          </cell>
          <cell r="D129">
            <v>0</v>
          </cell>
          <cell r="E129">
            <v>110270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O129">
            <v>0</v>
          </cell>
          <cell r="P129">
            <v>0</v>
          </cell>
          <cell r="Q129">
            <v>0</v>
          </cell>
        </row>
        <row r="130">
          <cell r="B130" t="str">
            <v>09432</v>
          </cell>
          <cell r="C130" t="str">
            <v>RODILLO D/TINTA 9880</v>
          </cell>
          <cell r="D130">
            <v>10</v>
          </cell>
          <cell r="E130">
            <v>0.4</v>
          </cell>
          <cell r="F130">
            <v>10.15</v>
          </cell>
          <cell r="G130">
            <v>4</v>
          </cell>
          <cell r="H130">
            <v>10</v>
          </cell>
          <cell r="I130">
            <v>16</v>
          </cell>
          <cell r="J130">
            <v>101.5</v>
          </cell>
          <cell r="K130">
            <v>40.6</v>
          </cell>
          <cell r="L130">
            <v>101.5</v>
          </cell>
          <cell r="M130">
            <v>162.4</v>
          </cell>
          <cell r="O130">
            <v>10</v>
          </cell>
          <cell r="P130">
            <v>25</v>
          </cell>
          <cell r="Q130">
            <v>40</v>
          </cell>
        </row>
        <row r="131">
          <cell r="B131" t="str">
            <v>08040</v>
          </cell>
          <cell r="C131" t="str">
            <v>ROLLO NOBLA 500G S/PERFU</v>
          </cell>
          <cell r="D131">
            <v>422.5</v>
          </cell>
          <cell r="E131">
            <v>2.85</v>
          </cell>
          <cell r="F131">
            <v>2.9</v>
          </cell>
          <cell r="G131">
            <v>40</v>
          </cell>
          <cell r="H131">
            <v>240</v>
          </cell>
          <cell r="I131">
            <v>440</v>
          </cell>
          <cell r="J131">
            <v>1225.25</v>
          </cell>
          <cell r="K131">
            <v>116</v>
          </cell>
          <cell r="L131">
            <v>696</v>
          </cell>
          <cell r="M131">
            <v>1276</v>
          </cell>
          <cell r="O131">
            <v>14.035087719298245</v>
          </cell>
          <cell r="P131">
            <v>84.210526315789465</v>
          </cell>
          <cell r="Q131">
            <v>154.38596491228068</v>
          </cell>
        </row>
        <row r="132">
          <cell r="B132" t="str">
            <v>09406</v>
          </cell>
          <cell r="C132" t="str">
            <v>SELLO PRACTICO P/1KG-2KG</v>
          </cell>
          <cell r="D132">
            <v>2201772.36</v>
          </cell>
          <cell r="E132">
            <v>14593.31</v>
          </cell>
          <cell r="F132">
            <v>4.4000000000000003E-3</v>
          </cell>
          <cell r="G132">
            <v>439034</v>
          </cell>
          <cell r="H132">
            <v>1439034</v>
          </cell>
          <cell r="I132">
            <v>2439034</v>
          </cell>
          <cell r="J132">
            <v>9687.7983700000004</v>
          </cell>
          <cell r="K132">
            <v>1931.7496000000001</v>
          </cell>
          <cell r="L132">
            <v>6331.7496000000001</v>
          </cell>
          <cell r="M132">
            <v>10731.749599999999</v>
          </cell>
          <cell r="O132">
            <v>30.084607261820658</v>
          </cell>
          <cell r="P132">
            <v>98.609157209707746</v>
          </cell>
          <cell r="Q132">
            <v>167.13370715759481</v>
          </cell>
        </row>
        <row r="133">
          <cell r="B133" t="str">
            <v>08200</v>
          </cell>
          <cell r="C133" t="str">
            <v>SENSORMATIC ANTIROBOS</v>
          </cell>
          <cell r="D133">
            <v>62970</v>
          </cell>
          <cell r="E133">
            <v>434.03</v>
          </cell>
          <cell r="F133">
            <v>0.06</v>
          </cell>
          <cell r="G133">
            <v>0</v>
          </cell>
          <cell r="H133">
            <v>5000</v>
          </cell>
          <cell r="I133">
            <v>10000</v>
          </cell>
          <cell r="J133">
            <v>3778.2</v>
          </cell>
          <cell r="K133">
            <v>0</v>
          </cell>
          <cell r="L133">
            <v>300</v>
          </cell>
          <cell r="M133">
            <v>600</v>
          </cell>
          <cell r="O133">
            <v>0</v>
          </cell>
          <cell r="P133">
            <v>11.519941017901989</v>
          </cell>
          <cell r="Q133">
            <v>23.039882035803977</v>
          </cell>
        </row>
        <row r="134">
          <cell r="B134" t="str">
            <v>06836</v>
          </cell>
          <cell r="C134" t="str">
            <v>STICKER COD. BARRAS LUX</v>
          </cell>
          <cell r="D134">
            <v>55000</v>
          </cell>
          <cell r="E134">
            <v>0</v>
          </cell>
          <cell r="F134">
            <v>0</v>
          </cell>
          <cell r="G134">
            <v>0</v>
          </cell>
          <cell r="H134">
            <v>2500</v>
          </cell>
          <cell r="I134">
            <v>5000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B135" t="str">
            <v>01207</v>
          </cell>
          <cell r="C135" t="str">
            <v>STICKER DOVE 2X3 100G</v>
          </cell>
          <cell r="D135">
            <v>138000</v>
          </cell>
          <cell r="E135">
            <v>0</v>
          </cell>
          <cell r="F135">
            <v>0</v>
          </cell>
          <cell r="G135">
            <v>0</v>
          </cell>
          <cell r="H135">
            <v>500</v>
          </cell>
          <cell r="I135">
            <v>1000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B136" t="str">
            <v>06835</v>
          </cell>
          <cell r="C136" t="str">
            <v>STICKER LUX GOLD 3X150G</v>
          </cell>
          <cell r="D136">
            <v>52756</v>
          </cell>
          <cell r="E136">
            <v>0</v>
          </cell>
          <cell r="F136">
            <v>0</v>
          </cell>
          <cell r="G136">
            <v>0</v>
          </cell>
          <cell r="H136">
            <v>2500</v>
          </cell>
          <cell r="I136">
            <v>5000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O136">
            <v>0</v>
          </cell>
          <cell r="P136">
            <v>0</v>
          </cell>
          <cell r="Q136">
            <v>0</v>
          </cell>
        </row>
        <row r="137">
          <cell r="B137" t="str">
            <v>06925</v>
          </cell>
          <cell r="C137" t="str">
            <v>TAPA BIC CLORO</v>
          </cell>
          <cell r="D137">
            <v>158</v>
          </cell>
          <cell r="E137">
            <v>0</v>
          </cell>
          <cell r="F137">
            <v>6.4000000000000003E-3</v>
          </cell>
          <cell r="G137">
            <v>0</v>
          </cell>
          <cell r="H137">
            <v>0</v>
          </cell>
          <cell r="I137">
            <v>0</v>
          </cell>
          <cell r="J137">
            <v>1.0112000000000001</v>
          </cell>
          <cell r="K137">
            <v>0</v>
          </cell>
          <cell r="L137">
            <v>0</v>
          </cell>
          <cell r="M137">
            <v>0</v>
          </cell>
          <cell r="O137">
            <v>0</v>
          </cell>
          <cell r="P137">
            <v>0</v>
          </cell>
          <cell r="Q137">
            <v>0</v>
          </cell>
        </row>
        <row r="138">
          <cell r="B138" t="str">
            <v>06926</v>
          </cell>
          <cell r="C138" t="str">
            <v>TAPA BIC LIMON</v>
          </cell>
          <cell r="D138">
            <v>20</v>
          </cell>
          <cell r="E138">
            <v>0</v>
          </cell>
          <cell r="F138">
            <v>6.8999999999999999E-3</v>
          </cell>
          <cell r="G138">
            <v>0</v>
          </cell>
          <cell r="H138">
            <v>0</v>
          </cell>
          <cell r="I138">
            <v>0</v>
          </cell>
          <cell r="J138">
            <v>0.13800000000000001</v>
          </cell>
          <cell r="K138">
            <v>0</v>
          </cell>
          <cell r="L138">
            <v>0</v>
          </cell>
          <cell r="M138">
            <v>0</v>
          </cell>
          <cell r="O138">
            <v>0</v>
          </cell>
          <cell r="P138">
            <v>0</v>
          </cell>
          <cell r="Q138">
            <v>0</v>
          </cell>
        </row>
        <row r="139">
          <cell r="B139" t="str">
            <v>08363</v>
          </cell>
          <cell r="C139" t="str">
            <v>TAPA BIG BALL BLANCA 50G</v>
          </cell>
          <cell r="D139">
            <v>44311</v>
          </cell>
          <cell r="E139">
            <v>0</v>
          </cell>
          <cell r="F139">
            <v>7.0680000000000007E-2</v>
          </cell>
          <cell r="G139">
            <v>0</v>
          </cell>
          <cell r="H139">
            <v>10000</v>
          </cell>
          <cell r="I139">
            <v>20000</v>
          </cell>
          <cell r="J139">
            <v>3131.90148</v>
          </cell>
          <cell r="K139">
            <v>0</v>
          </cell>
          <cell r="L139">
            <v>706.8</v>
          </cell>
          <cell r="M139">
            <v>1413.6</v>
          </cell>
          <cell r="O139">
            <v>0</v>
          </cell>
          <cell r="P139">
            <v>0</v>
          </cell>
          <cell r="Q139">
            <v>0</v>
          </cell>
        </row>
        <row r="140">
          <cell r="B140" t="str">
            <v>08364</v>
          </cell>
          <cell r="C140" t="str">
            <v>TAPA BIG BALL PLOMA 50G</v>
          </cell>
          <cell r="D140">
            <v>59161</v>
          </cell>
          <cell r="E140">
            <v>0</v>
          </cell>
          <cell r="F140">
            <v>7.0680000000000007E-2</v>
          </cell>
          <cell r="G140">
            <v>0</v>
          </cell>
          <cell r="H140">
            <v>10000</v>
          </cell>
          <cell r="I140">
            <v>20000</v>
          </cell>
          <cell r="J140">
            <v>4181.4994800000004</v>
          </cell>
          <cell r="K140">
            <v>0</v>
          </cell>
          <cell r="L140">
            <v>706.8</v>
          </cell>
          <cell r="M140">
            <v>1413.6</v>
          </cell>
          <cell r="O140">
            <v>0</v>
          </cell>
          <cell r="P140">
            <v>0</v>
          </cell>
          <cell r="Q140">
            <v>0</v>
          </cell>
        </row>
        <row r="141">
          <cell r="B141" t="str">
            <v>08256</v>
          </cell>
          <cell r="C141" t="str">
            <v>TAPA MINI BALL PLOMA 25G</v>
          </cell>
          <cell r="D141">
            <v>32284</v>
          </cell>
          <cell r="E141">
            <v>0</v>
          </cell>
          <cell r="F141">
            <v>3.4169999999999999E-2</v>
          </cell>
          <cell r="G141">
            <v>0</v>
          </cell>
          <cell r="H141">
            <v>15000</v>
          </cell>
          <cell r="I141">
            <v>30000</v>
          </cell>
          <cell r="J141">
            <v>1103.14428</v>
          </cell>
          <cell r="K141">
            <v>0</v>
          </cell>
          <cell r="L141">
            <v>512.54999999999995</v>
          </cell>
          <cell r="M141">
            <v>1025.0999999999999</v>
          </cell>
          <cell r="O141">
            <v>0</v>
          </cell>
          <cell r="P141">
            <v>0</v>
          </cell>
          <cell r="Q141">
            <v>0</v>
          </cell>
        </row>
        <row r="142">
          <cell r="B142" t="str">
            <v>09601</v>
          </cell>
          <cell r="C142" t="str">
            <v>TAPA P/BALDE 1KG DETERGE</v>
          </cell>
          <cell r="D142">
            <v>80373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O142">
            <v>0</v>
          </cell>
          <cell r="P142">
            <v>0</v>
          </cell>
          <cell r="Q142">
            <v>0</v>
          </cell>
        </row>
        <row r="143">
          <cell r="B143" t="str">
            <v>05018</v>
          </cell>
          <cell r="C143" t="str">
            <v>TAPA REXONA BLANCA MINI</v>
          </cell>
          <cell r="D143">
            <v>58478</v>
          </cell>
          <cell r="E143">
            <v>909.82</v>
          </cell>
          <cell r="F143">
            <v>3.3450000000000001E-2</v>
          </cell>
          <cell r="G143">
            <v>0</v>
          </cell>
          <cell r="H143">
            <v>0</v>
          </cell>
          <cell r="I143">
            <v>0</v>
          </cell>
          <cell r="J143">
            <v>1956.0890999999999</v>
          </cell>
          <cell r="K143">
            <v>0</v>
          </cell>
          <cell r="L143">
            <v>0</v>
          </cell>
          <cell r="M143">
            <v>0</v>
          </cell>
          <cell r="O143">
            <v>0</v>
          </cell>
          <cell r="P143">
            <v>0</v>
          </cell>
          <cell r="Q143">
            <v>0</v>
          </cell>
        </row>
        <row r="144">
          <cell r="B144" t="str">
            <v>03898</v>
          </cell>
          <cell r="C144" t="str">
            <v>TARRO BIC CLORO BLANCO</v>
          </cell>
          <cell r="D144">
            <v>1051</v>
          </cell>
          <cell r="E144">
            <v>0</v>
          </cell>
          <cell r="F144">
            <v>8.0600000000000005E-2</v>
          </cell>
          <cell r="G144">
            <v>0</v>
          </cell>
          <cell r="H144">
            <v>0</v>
          </cell>
          <cell r="I144">
            <v>0</v>
          </cell>
          <cell r="J144">
            <v>84.710599999999999</v>
          </cell>
          <cell r="K144">
            <v>0</v>
          </cell>
          <cell r="L144">
            <v>0</v>
          </cell>
          <cell r="M144">
            <v>0</v>
          </cell>
          <cell r="O144">
            <v>0</v>
          </cell>
          <cell r="P144">
            <v>0</v>
          </cell>
          <cell r="Q144">
            <v>0</v>
          </cell>
        </row>
        <row r="145">
          <cell r="B145" t="str">
            <v>07607</v>
          </cell>
          <cell r="C145" t="str">
            <v>TARRO BIC LIMON AMARILLO</v>
          </cell>
          <cell r="D145">
            <v>624</v>
          </cell>
          <cell r="E145">
            <v>0</v>
          </cell>
          <cell r="F145">
            <v>7.9299999999999995E-2</v>
          </cell>
          <cell r="G145">
            <v>0</v>
          </cell>
          <cell r="H145">
            <v>0</v>
          </cell>
          <cell r="I145">
            <v>0</v>
          </cell>
          <cell r="J145">
            <v>49.483199999999997</v>
          </cell>
          <cell r="K145">
            <v>0</v>
          </cell>
          <cell r="L145">
            <v>0</v>
          </cell>
          <cell r="M145">
            <v>0</v>
          </cell>
          <cell r="O145">
            <v>0</v>
          </cell>
          <cell r="P145">
            <v>0</v>
          </cell>
          <cell r="Q145">
            <v>0</v>
          </cell>
        </row>
        <row r="146">
          <cell r="B146" t="str">
            <v>08502</v>
          </cell>
          <cell r="C146" t="str">
            <v>VOLANTE BABY DOVE 25PQ(3</v>
          </cell>
          <cell r="D146">
            <v>5000</v>
          </cell>
          <cell r="E146">
            <v>34.72</v>
          </cell>
          <cell r="F146">
            <v>0</v>
          </cell>
          <cell r="G146">
            <v>1000</v>
          </cell>
          <cell r="H146">
            <v>1500</v>
          </cell>
          <cell r="I146">
            <v>2000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O146">
            <v>28.801843317972352</v>
          </cell>
          <cell r="P146">
            <v>43.202764976958527</v>
          </cell>
          <cell r="Q146">
            <v>57.603686635944705</v>
          </cell>
        </row>
        <row r="147">
          <cell r="B147" t="str">
            <v>09241</v>
          </cell>
          <cell r="C147" t="str">
            <v>VOLANTE BRISA 16PQX900G</v>
          </cell>
          <cell r="D147">
            <v>308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O147">
            <v>0</v>
          </cell>
          <cell r="P147">
            <v>0</v>
          </cell>
          <cell r="Q147">
            <v>0</v>
          </cell>
        </row>
        <row r="148">
          <cell r="B148" t="str">
            <v>09396</v>
          </cell>
          <cell r="C148" t="str">
            <v>VOLANTE CLOSE 75+ESCOLAR</v>
          </cell>
          <cell r="D148">
            <v>1800</v>
          </cell>
          <cell r="E148">
            <v>0</v>
          </cell>
          <cell r="F148">
            <v>5.0499999999999998E-3</v>
          </cell>
          <cell r="G148">
            <v>0</v>
          </cell>
          <cell r="H148">
            <v>15000</v>
          </cell>
          <cell r="I148">
            <v>30000</v>
          </cell>
          <cell r="J148">
            <v>9.09</v>
          </cell>
          <cell r="K148">
            <v>0</v>
          </cell>
          <cell r="L148">
            <v>75.75</v>
          </cell>
          <cell r="M148">
            <v>151.5</v>
          </cell>
          <cell r="O148">
            <v>0</v>
          </cell>
          <cell r="P148">
            <v>0</v>
          </cell>
          <cell r="Q148">
            <v>0</v>
          </cell>
        </row>
        <row r="149">
          <cell r="B149" t="str">
            <v>07670</v>
          </cell>
          <cell r="C149" t="str">
            <v>VOLANTE DOVE 24PQ(2X100G</v>
          </cell>
          <cell r="D149">
            <v>6000</v>
          </cell>
          <cell r="E149">
            <v>63.32</v>
          </cell>
          <cell r="F149">
            <v>0.01</v>
          </cell>
          <cell r="G149">
            <v>3000</v>
          </cell>
          <cell r="H149">
            <v>6000</v>
          </cell>
          <cell r="I149">
            <v>9000</v>
          </cell>
          <cell r="J149">
            <v>60</v>
          </cell>
          <cell r="K149">
            <v>30</v>
          </cell>
          <cell r="L149">
            <v>60</v>
          </cell>
          <cell r="M149">
            <v>90</v>
          </cell>
          <cell r="O149">
            <v>47.378395451674038</v>
          </cell>
          <cell r="P149">
            <v>94.756790903348076</v>
          </cell>
          <cell r="Q149">
            <v>142.13518635502211</v>
          </cell>
        </row>
        <row r="150">
          <cell r="B150" t="str">
            <v>01208</v>
          </cell>
          <cell r="C150" t="str">
            <v>VOLANTE DOVE 2X3 100G</v>
          </cell>
          <cell r="D150">
            <v>13535</v>
          </cell>
          <cell r="E150">
            <v>175.93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O150">
            <v>0</v>
          </cell>
          <cell r="P150">
            <v>0</v>
          </cell>
          <cell r="Q150">
            <v>0</v>
          </cell>
        </row>
        <row r="151">
          <cell r="B151" t="str">
            <v>06837</v>
          </cell>
          <cell r="C151" t="str">
            <v>VOLANTE LUX GOLD 3X150G</v>
          </cell>
          <cell r="D151">
            <v>7224</v>
          </cell>
          <cell r="E151">
            <v>0</v>
          </cell>
          <cell r="F151">
            <v>0</v>
          </cell>
          <cell r="G151">
            <v>0</v>
          </cell>
          <cell r="H151">
            <v>500</v>
          </cell>
          <cell r="I151">
            <v>1000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O151">
            <v>0</v>
          </cell>
          <cell r="P151">
            <v>0</v>
          </cell>
          <cell r="Q151">
            <v>0</v>
          </cell>
        </row>
        <row r="152">
          <cell r="B152" t="str">
            <v>09657</v>
          </cell>
          <cell r="C152" t="str">
            <v>VOLANTE OPAL GENERICA</v>
          </cell>
          <cell r="D152">
            <v>0</v>
          </cell>
          <cell r="E152">
            <v>37.369999999999997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O152">
            <v>0</v>
          </cell>
          <cell r="P152">
            <v>0</v>
          </cell>
          <cell r="Q152">
            <v>0</v>
          </cell>
        </row>
        <row r="153">
          <cell r="B153" t="str">
            <v>01254</v>
          </cell>
          <cell r="C153" t="str">
            <v>2C BLANCO</v>
          </cell>
          <cell r="D153">
            <v>47250</v>
          </cell>
          <cell r="E153">
            <v>1384.43</v>
          </cell>
          <cell r="F153">
            <v>0.13900000000000001</v>
          </cell>
          <cell r="G153">
            <v>10172</v>
          </cell>
          <cell r="H153">
            <v>29422</v>
          </cell>
          <cell r="I153">
            <v>48672</v>
          </cell>
          <cell r="J153">
            <v>6567.75</v>
          </cell>
          <cell r="K153">
            <v>1413.9079999999999</v>
          </cell>
          <cell r="L153">
            <v>4089.6579999999999</v>
          </cell>
          <cell r="M153">
            <v>6765.4080000000004</v>
          </cell>
          <cell r="O153">
            <v>7.3474281834401154</v>
          </cell>
          <cell r="P153">
            <v>21.252067637944858</v>
          </cell>
          <cell r="Q153">
            <v>35.156707092449601</v>
          </cell>
        </row>
        <row r="154">
          <cell r="B154" t="str">
            <v>03312</v>
          </cell>
          <cell r="C154" t="str">
            <v>ACEITE CRUDO D/PALMISTE</v>
          </cell>
          <cell r="D154">
            <v>25630</v>
          </cell>
          <cell r="E154">
            <v>2309.61</v>
          </cell>
          <cell r="F154">
            <v>0.434</v>
          </cell>
          <cell r="G154">
            <v>46881</v>
          </cell>
          <cell r="H154">
            <v>46881</v>
          </cell>
          <cell r="I154">
            <v>46881</v>
          </cell>
          <cell r="J154">
            <v>11123.42</v>
          </cell>
          <cell r="K154">
            <v>20346.353999999999</v>
          </cell>
          <cell r="L154">
            <v>20346.353999999999</v>
          </cell>
          <cell r="M154">
            <v>20346.353999999999</v>
          </cell>
          <cell r="O154">
            <v>20.298232169067504</v>
          </cell>
          <cell r="P154">
            <v>20.298232169067504</v>
          </cell>
          <cell r="Q154">
            <v>20.298232169067504</v>
          </cell>
        </row>
        <row r="155">
          <cell r="B155" t="str">
            <v>03389</v>
          </cell>
          <cell r="C155" t="str">
            <v>ACIDO FOSFORICO</v>
          </cell>
          <cell r="D155">
            <v>18.901</v>
          </cell>
          <cell r="E155">
            <v>0</v>
          </cell>
          <cell r="F155">
            <v>0.65900999999999998</v>
          </cell>
          <cell r="G155">
            <v>0</v>
          </cell>
          <cell r="H155">
            <v>0</v>
          </cell>
          <cell r="I155">
            <v>0</v>
          </cell>
          <cell r="J155">
            <v>12.45595</v>
          </cell>
          <cell r="K155">
            <v>0</v>
          </cell>
          <cell r="L155">
            <v>0</v>
          </cell>
          <cell r="M155">
            <v>0</v>
          </cell>
          <cell r="O155">
            <v>0</v>
          </cell>
          <cell r="P155">
            <v>0</v>
          </cell>
          <cell r="Q155">
            <v>0</v>
          </cell>
        </row>
        <row r="156">
          <cell r="B156" t="str">
            <v>03354</v>
          </cell>
          <cell r="C156" t="str">
            <v>ACIDO SULFURICO</v>
          </cell>
          <cell r="D156">
            <v>204</v>
          </cell>
          <cell r="E156">
            <v>0</v>
          </cell>
          <cell r="F156">
            <v>0.14000000000000001</v>
          </cell>
          <cell r="G156">
            <v>150</v>
          </cell>
          <cell r="H156">
            <v>315</v>
          </cell>
          <cell r="I156">
            <v>480</v>
          </cell>
          <cell r="J156">
            <v>28.56</v>
          </cell>
          <cell r="K156">
            <v>21</v>
          </cell>
          <cell r="L156">
            <v>44.1</v>
          </cell>
          <cell r="M156">
            <v>67.2</v>
          </cell>
          <cell r="O156">
            <v>0</v>
          </cell>
          <cell r="P156">
            <v>0</v>
          </cell>
          <cell r="Q156">
            <v>0</v>
          </cell>
        </row>
        <row r="157">
          <cell r="B157" t="str">
            <v>03431</v>
          </cell>
          <cell r="C157" t="str">
            <v>ACIDOS GRASOS</v>
          </cell>
          <cell r="D157">
            <v>479526</v>
          </cell>
          <cell r="E157">
            <v>3939.35</v>
          </cell>
          <cell r="F157">
            <v>0.32579999999999998</v>
          </cell>
          <cell r="G157">
            <v>73019</v>
          </cell>
          <cell r="H157">
            <v>93019</v>
          </cell>
          <cell r="I157">
            <v>113019</v>
          </cell>
          <cell r="J157">
            <v>156229.57079999999</v>
          </cell>
          <cell r="K157">
            <v>23789.590199999999</v>
          </cell>
          <cell r="L157">
            <v>30305.590199999999</v>
          </cell>
          <cell r="M157">
            <v>36821.590199999999</v>
          </cell>
          <cell r="O157">
            <v>18.535799053143286</v>
          </cell>
          <cell r="P157">
            <v>23.612778757916917</v>
          </cell>
          <cell r="Q157">
            <v>28.689758462690545</v>
          </cell>
        </row>
        <row r="158">
          <cell r="B158" t="str">
            <v>03387</v>
          </cell>
          <cell r="C158" t="str">
            <v>ADPA</v>
          </cell>
          <cell r="D158">
            <v>2360</v>
          </cell>
          <cell r="E158">
            <v>20.64</v>
          </cell>
          <cell r="F158">
            <v>3.036</v>
          </cell>
          <cell r="G158">
            <v>980</v>
          </cell>
          <cell r="H158">
            <v>1570</v>
          </cell>
          <cell r="I158">
            <v>2160</v>
          </cell>
          <cell r="J158">
            <v>7164.96</v>
          </cell>
          <cell r="K158">
            <v>2975.28</v>
          </cell>
          <cell r="L158">
            <v>4766.5200000000004</v>
          </cell>
          <cell r="M158">
            <v>6557.76</v>
          </cell>
          <cell r="O158">
            <v>47.480620155038757</v>
          </cell>
          <cell r="P158">
            <v>76.065891472868216</v>
          </cell>
          <cell r="Q158">
            <v>104.65116279069767</v>
          </cell>
        </row>
        <row r="159">
          <cell r="B159" t="str">
            <v>03348</v>
          </cell>
          <cell r="C159" t="str">
            <v>ARLACEL 165 P/ROLL ON</v>
          </cell>
          <cell r="D159">
            <v>399.08</v>
          </cell>
          <cell r="E159">
            <v>1.1399999999999999</v>
          </cell>
          <cell r="F159">
            <v>5.3141400000000001</v>
          </cell>
          <cell r="G159">
            <v>100</v>
          </cell>
          <cell r="H159">
            <v>630.5</v>
          </cell>
          <cell r="I159">
            <v>1161</v>
          </cell>
          <cell r="J159">
            <v>2120.7669900000001</v>
          </cell>
          <cell r="K159">
            <v>531.41399999999999</v>
          </cell>
          <cell r="L159">
            <v>3350.5652700000001</v>
          </cell>
          <cell r="M159">
            <v>6169.7165400000004</v>
          </cell>
          <cell r="O159">
            <v>87.719298245614041</v>
          </cell>
          <cell r="P159">
            <v>553.07017543859649</v>
          </cell>
          <cell r="Q159">
            <v>1018.4210526315791</v>
          </cell>
        </row>
        <row r="160">
          <cell r="B160" t="str">
            <v>03368</v>
          </cell>
          <cell r="C160" t="str">
            <v>AZUFRE</v>
          </cell>
          <cell r="D160">
            <v>23000</v>
          </cell>
          <cell r="E160">
            <v>2243.87</v>
          </cell>
          <cell r="F160">
            <v>0.12</v>
          </cell>
          <cell r="G160">
            <v>16336</v>
          </cell>
          <cell r="H160">
            <v>26336</v>
          </cell>
          <cell r="I160">
            <v>36336</v>
          </cell>
          <cell r="J160">
            <v>2760</v>
          </cell>
          <cell r="K160">
            <v>1960.32</v>
          </cell>
          <cell r="L160">
            <v>3160.32</v>
          </cell>
          <cell r="M160">
            <v>4360.32</v>
          </cell>
          <cell r="O160">
            <v>7.2802791605574297</v>
          </cell>
          <cell r="P160">
            <v>11.736865326422654</v>
          </cell>
          <cell r="Q160">
            <v>16.193451492287878</v>
          </cell>
        </row>
        <row r="161">
          <cell r="B161" t="str">
            <v>03346</v>
          </cell>
          <cell r="C161" t="str">
            <v>BENTONE EW P/ROLL ON</v>
          </cell>
          <cell r="D161">
            <v>125</v>
          </cell>
          <cell r="E161">
            <v>0.27</v>
          </cell>
          <cell r="F161">
            <v>13.992100000000001</v>
          </cell>
          <cell r="G161">
            <v>30</v>
          </cell>
          <cell r="H161">
            <v>42.5</v>
          </cell>
          <cell r="I161">
            <v>55</v>
          </cell>
          <cell r="J161">
            <v>1749.0125</v>
          </cell>
          <cell r="K161">
            <v>419.76299999999998</v>
          </cell>
          <cell r="L161">
            <v>594.66425000000004</v>
          </cell>
          <cell r="M161">
            <v>769.56550000000004</v>
          </cell>
          <cell r="O161">
            <v>111.1111111111111</v>
          </cell>
          <cell r="P161">
            <v>157.40740740740739</v>
          </cell>
          <cell r="Q161">
            <v>203.7037037037037</v>
          </cell>
        </row>
        <row r="162">
          <cell r="B162" t="str">
            <v>03392</v>
          </cell>
          <cell r="C162" t="str">
            <v>BICARBONATO D/SODIO(100%</v>
          </cell>
          <cell r="D162">
            <v>22925</v>
          </cell>
          <cell r="E162">
            <v>201.59</v>
          </cell>
          <cell r="F162">
            <v>0.3024</v>
          </cell>
          <cell r="G162">
            <v>6252</v>
          </cell>
          <cell r="H162">
            <v>16752</v>
          </cell>
          <cell r="I162">
            <v>27252</v>
          </cell>
          <cell r="J162">
            <v>6932.52</v>
          </cell>
          <cell r="K162">
            <v>1890.6048000000001</v>
          </cell>
          <cell r="L162">
            <v>5065.8047999999999</v>
          </cell>
          <cell r="M162">
            <v>8241.0048000000006</v>
          </cell>
          <cell r="O162">
            <v>31.013443127139244</v>
          </cell>
          <cell r="P162">
            <v>83.099360087305911</v>
          </cell>
          <cell r="Q162">
            <v>135.1852770474726</v>
          </cell>
        </row>
        <row r="163">
          <cell r="B163" t="str">
            <v>03388</v>
          </cell>
          <cell r="C163" t="str">
            <v>CARBONATO D/CALCIO NORMA</v>
          </cell>
          <cell r="D163">
            <v>29400</v>
          </cell>
          <cell r="E163">
            <v>1592.8</v>
          </cell>
          <cell r="F163">
            <v>7.1999999999999995E-2</v>
          </cell>
          <cell r="G163">
            <v>0</v>
          </cell>
          <cell r="H163">
            <v>6850</v>
          </cell>
          <cell r="I163">
            <v>13700</v>
          </cell>
          <cell r="J163">
            <v>2116.8000000000002</v>
          </cell>
          <cell r="K163">
            <v>0</v>
          </cell>
          <cell r="L163">
            <v>493.2</v>
          </cell>
          <cell r="M163">
            <v>986.4</v>
          </cell>
          <cell r="O163">
            <v>0</v>
          </cell>
          <cell r="P163">
            <v>4.3006027122049222</v>
          </cell>
          <cell r="Q163">
            <v>8.6012054244098444</v>
          </cell>
        </row>
        <row r="164">
          <cell r="B164" t="str">
            <v>05303</v>
          </cell>
          <cell r="C164" t="str">
            <v>CARBONATO D/SODIO DENSO</v>
          </cell>
          <cell r="D164">
            <v>455350</v>
          </cell>
          <cell r="E164">
            <v>13448.03</v>
          </cell>
          <cell r="F164">
            <v>0.224</v>
          </cell>
          <cell r="G164">
            <v>228766</v>
          </cell>
          <cell r="H164">
            <v>648766</v>
          </cell>
          <cell r="I164">
            <v>1068766</v>
          </cell>
          <cell r="J164">
            <v>101998.39999999999</v>
          </cell>
          <cell r="K164">
            <v>51243.584000000003</v>
          </cell>
          <cell r="L164">
            <v>145323.584</v>
          </cell>
          <cell r="M164">
            <v>239403.584</v>
          </cell>
          <cell r="O164">
            <v>17.011116126302515</v>
          </cell>
          <cell r="P164">
            <v>48.242456330034955</v>
          </cell>
          <cell r="Q164">
            <v>79.473796533767398</v>
          </cell>
        </row>
        <row r="165">
          <cell r="B165" t="str">
            <v>03363</v>
          </cell>
          <cell r="C165" t="str">
            <v>CARBONATO D/SODIO LIVIAN</v>
          </cell>
          <cell r="D165">
            <v>116580</v>
          </cell>
          <cell r="E165">
            <v>1390.03</v>
          </cell>
          <cell r="F165">
            <v>0.224</v>
          </cell>
          <cell r="G165">
            <v>46330</v>
          </cell>
          <cell r="H165">
            <v>96730</v>
          </cell>
          <cell r="I165">
            <v>147130</v>
          </cell>
          <cell r="J165">
            <v>26113.919999999998</v>
          </cell>
          <cell r="K165">
            <v>10377.92</v>
          </cell>
          <cell r="L165">
            <v>21667.52</v>
          </cell>
          <cell r="M165">
            <v>32957.120000000003</v>
          </cell>
          <cell r="O165">
            <v>33.330215894620977</v>
          </cell>
          <cell r="P165">
            <v>69.588426149075914</v>
          </cell>
          <cell r="Q165">
            <v>105.84663640353087</v>
          </cell>
        </row>
        <row r="166">
          <cell r="B166" t="str">
            <v>01147</v>
          </cell>
          <cell r="C166" t="str">
            <v>CMC-CARBOXIMETIL CELULOS</v>
          </cell>
          <cell r="D166">
            <v>25120</v>
          </cell>
          <cell r="E166">
            <v>656.14</v>
          </cell>
          <cell r="F166">
            <v>1.1638999999999999</v>
          </cell>
          <cell r="G166">
            <v>11212</v>
          </cell>
          <cell r="H166">
            <v>27212</v>
          </cell>
          <cell r="I166">
            <v>43212</v>
          </cell>
          <cell r="J166">
            <v>29237.168000000001</v>
          </cell>
          <cell r="K166">
            <v>13049.6468</v>
          </cell>
          <cell r="L166">
            <v>31672.0468</v>
          </cell>
          <cell r="M166">
            <v>50294.446799999998</v>
          </cell>
          <cell r="O166">
            <v>17.087816624500871</v>
          </cell>
          <cell r="P166">
            <v>41.47285640259701</v>
          </cell>
          <cell r="Q166">
            <v>65.857896180693146</v>
          </cell>
        </row>
        <row r="167">
          <cell r="B167" t="str">
            <v>01204</v>
          </cell>
          <cell r="C167" t="str">
            <v>COLOFONIA WW</v>
          </cell>
          <cell r="D167">
            <v>7000</v>
          </cell>
          <cell r="E167">
            <v>68.02</v>
          </cell>
          <cell r="F167">
            <v>0.79949999999999999</v>
          </cell>
          <cell r="G167">
            <v>2500</v>
          </cell>
          <cell r="H167">
            <v>5000</v>
          </cell>
          <cell r="I167">
            <v>7500</v>
          </cell>
          <cell r="J167">
            <v>5596.5</v>
          </cell>
          <cell r="K167">
            <v>1998.75</v>
          </cell>
          <cell r="L167">
            <v>3997.5</v>
          </cell>
          <cell r="M167">
            <v>5996.25</v>
          </cell>
          <cell r="O167">
            <v>36.753895912966776</v>
          </cell>
          <cell r="P167">
            <v>73.507791825933552</v>
          </cell>
          <cell r="Q167">
            <v>110.26168773890033</v>
          </cell>
        </row>
        <row r="168">
          <cell r="B168" t="str">
            <v>03429</v>
          </cell>
          <cell r="C168" t="str">
            <v>COLORANTE AMARILLO IRAGO</v>
          </cell>
          <cell r="D168">
            <v>405184.505</v>
          </cell>
          <cell r="E168">
            <v>491.54</v>
          </cell>
          <cell r="F168">
            <v>1.9400000000000001E-2</v>
          </cell>
          <cell r="G168">
            <v>112139</v>
          </cell>
          <cell r="H168">
            <v>187139</v>
          </cell>
          <cell r="I168">
            <v>262139</v>
          </cell>
          <cell r="J168">
            <v>7860.5793999999996</v>
          </cell>
          <cell r="K168">
            <v>2175.4965999999999</v>
          </cell>
          <cell r="L168">
            <v>3630.4965999999999</v>
          </cell>
          <cell r="M168">
            <v>5085.4966000000004</v>
          </cell>
          <cell r="O168">
            <v>228.13809659437683</v>
          </cell>
          <cell r="P168">
            <v>380.7197786548399</v>
          </cell>
          <cell r="Q168">
            <v>533.30146071530294</v>
          </cell>
        </row>
        <row r="169">
          <cell r="B169" t="str">
            <v>09126</v>
          </cell>
          <cell r="C169" t="str">
            <v>COLORANTE AZUL IRAGON P-</v>
          </cell>
          <cell r="D169">
            <v>43</v>
          </cell>
          <cell r="E169">
            <v>0.21</v>
          </cell>
          <cell r="F169">
            <v>27.69</v>
          </cell>
          <cell r="G169">
            <v>39</v>
          </cell>
          <cell r="H169">
            <v>59</v>
          </cell>
          <cell r="I169">
            <v>79</v>
          </cell>
          <cell r="J169">
            <v>1190.67</v>
          </cell>
          <cell r="K169">
            <v>1079.9100000000001</v>
          </cell>
          <cell r="L169">
            <v>1633.71</v>
          </cell>
          <cell r="M169">
            <v>2187.5100000000002</v>
          </cell>
          <cell r="O169">
            <v>185.71428571428572</v>
          </cell>
          <cell r="P169">
            <v>280.95238095238096</v>
          </cell>
          <cell r="Q169">
            <v>376.1904761904762</v>
          </cell>
        </row>
        <row r="170">
          <cell r="B170" t="str">
            <v>09069</v>
          </cell>
          <cell r="C170" t="str">
            <v>COLORANTE AZUL SOAPNYL</v>
          </cell>
          <cell r="D170">
            <v>480</v>
          </cell>
          <cell r="E170">
            <v>9.25</v>
          </cell>
          <cell r="F170">
            <v>12.3</v>
          </cell>
          <cell r="G170">
            <v>364</v>
          </cell>
          <cell r="H170">
            <v>564</v>
          </cell>
          <cell r="I170">
            <v>764</v>
          </cell>
          <cell r="J170">
            <v>5904</v>
          </cell>
          <cell r="K170">
            <v>4477.2</v>
          </cell>
          <cell r="L170">
            <v>6937.2</v>
          </cell>
          <cell r="M170">
            <v>9397.2000000000007</v>
          </cell>
          <cell r="O170">
            <v>39.351351351351354</v>
          </cell>
          <cell r="P170">
            <v>60.972972972972975</v>
          </cell>
          <cell r="Q170">
            <v>82.594594594594597</v>
          </cell>
        </row>
        <row r="171">
          <cell r="B171" t="str">
            <v>09057</v>
          </cell>
          <cell r="C171" t="str">
            <v>COLORANTE AZUL ULTRAMARI</v>
          </cell>
          <cell r="D171">
            <v>28418.2</v>
          </cell>
          <cell r="E171">
            <v>262.01</v>
          </cell>
          <cell r="F171">
            <v>1.742</v>
          </cell>
          <cell r="G171">
            <v>9713</v>
          </cell>
          <cell r="H171">
            <v>14663</v>
          </cell>
          <cell r="I171">
            <v>19613</v>
          </cell>
          <cell r="J171">
            <v>49504.504399999998</v>
          </cell>
          <cell r="K171">
            <v>16920.045999999998</v>
          </cell>
          <cell r="L171">
            <v>25542.946</v>
          </cell>
          <cell r="M171">
            <v>34165.845999999998</v>
          </cell>
          <cell r="O171">
            <v>37.071104156329909</v>
          </cell>
          <cell r="P171">
            <v>55.963512843021263</v>
          </cell>
          <cell r="Q171">
            <v>74.855921529712603</v>
          </cell>
        </row>
        <row r="172">
          <cell r="B172" t="str">
            <v>06603</v>
          </cell>
          <cell r="C172" t="str">
            <v>COLORANTE VERDE COLANYL/</v>
          </cell>
          <cell r="D172">
            <v>189600</v>
          </cell>
          <cell r="E172">
            <v>3711.5</v>
          </cell>
          <cell r="F172">
            <v>1.4E-2</v>
          </cell>
          <cell r="G172">
            <v>197049</v>
          </cell>
          <cell r="H172">
            <v>347049</v>
          </cell>
          <cell r="I172">
            <v>497049</v>
          </cell>
          <cell r="J172">
            <v>2654.4</v>
          </cell>
          <cell r="K172">
            <v>2758.6860000000001</v>
          </cell>
          <cell r="L172">
            <v>4858.6859999999997</v>
          </cell>
          <cell r="M172">
            <v>6958.6859999999997</v>
          </cell>
          <cell r="O172">
            <v>53.091472450491715</v>
          </cell>
          <cell r="P172">
            <v>93.506399030041763</v>
          </cell>
          <cell r="Q172">
            <v>133.9213256095918</v>
          </cell>
        </row>
        <row r="173">
          <cell r="B173" t="str">
            <v>03649</v>
          </cell>
          <cell r="C173" t="str">
            <v>COMB.DIESEL OIL</v>
          </cell>
          <cell r="D173">
            <v>14567</v>
          </cell>
          <cell r="E173">
            <v>0</v>
          </cell>
          <cell r="F173">
            <v>0.69213999999999998</v>
          </cell>
          <cell r="G173">
            <v>7000</v>
          </cell>
          <cell r="H173">
            <v>11000</v>
          </cell>
          <cell r="I173">
            <v>15000</v>
          </cell>
          <cell r="J173">
            <v>10082.40338</v>
          </cell>
          <cell r="K173">
            <v>4844.9799999999996</v>
          </cell>
          <cell r="L173">
            <v>7613.54</v>
          </cell>
          <cell r="M173">
            <v>10382.1</v>
          </cell>
          <cell r="O173">
            <v>0</v>
          </cell>
          <cell r="P173">
            <v>0</v>
          </cell>
          <cell r="Q173">
            <v>0</v>
          </cell>
        </row>
        <row r="174">
          <cell r="B174" t="str">
            <v>03334</v>
          </cell>
          <cell r="C174" t="str">
            <v>COMB.PETROLEO RESIDUO</v>
          </cell>
          <cell r="D174">
            <v>41330</v>
          </cell>
          <cell r="E174">
            <v>0</v>
          </cell>
          <cell r="F174">
            <v>0.47570000000000001</v>
          </cell>
          <cell r="G174">
            <v>14000</v>
          </cell>
          <cell r="H174">
            <v>19000</v>
          </cell>
          <cell r="I174">
            <v>24000</v>
          </cell>
          <cell r="J174">
            <v>19660.681</v>
          </cell>
          <cell r="K174">
            <v>6659.8</v>
          </cell>
          <cell r="L174">
            <v>9038.2999999999993</v>
          </cell>
          <cell r="M174">
            <v>11416.8</v>
          </cell>
          <cell r="O174">
            <v>0</v>
          </cell>
          <cell r="P174">
            <v>0</v>
          </cell>
          <cell r="Q174">
            <v>0</v>
          </cell>
        </row>
        <row r="175">
          <cell r="B175" t="str">
            <v>05533</v>
          </cell>
          <cell r="C175" t="str">
            <v>D.D.B. LINEAL (ALKYLATE)</v>
          </cell>
          <cell r="D175">
            <v>1206520</v>
          </cell>
          <cell r="E175">
            <v>15516.57</v>
          </cell>
          <cell r="F175">
            <v>0.9304</v>
          </cell>
          <cell r="G175">
            <v>228750</v>
          </cell>
          <cell r="H175">
            <v>693750</v>
          </cell>
          <cell r="I175">
            <v>1158750</v>
          </cell>
          <cell r="J175">
            <v>1122546.2080000001</v>
          </cell>
          <cell r="K175">
            <v>212829</v>
          </cell>
          <cell r="L175">
            <v>645465</v>
          </cell>
          <cell r="M175">
            <v>1078101</v>
          </cell>
          <cell r="O175">
            <v>14.742304517042104</v>
          </cell>
          <cell r="P175">
            <v>44.71026779758671</v>
          </cell>
          <cell r="Q175">
            <v>74.678231078131319</v>
          </cell>
        </row>
        <row r="176">
          <cell r="B176" t="str">
            <v>02930</v>
          </cell>
          <cell r="C176" t="str">
            <v>DEQUEST 2047</v>
          </cell>
          <cell r="D176">
            <v>510</v>
          </cell>
          <cell r="E176">
            <v>0</v>
          </cell>
          <cell r="F176">
            <v>2.677</v>
          </cell>
          <cell r="G176">
            <v>0</v>
          </cell>
          <cell r="H176">
            <v>250</v>
          </cell>
          <cell r="I176">
            <v>500</v>
          </cell>
          <cell r="J176">
            <v>1365.27</v>
          </cell>
          <cell r="K176">
            <v>0</v>
          </cell>
          <cell r="L176">
            <v>669.25</v>
          </cell>
          <cell r="M176">
            <v>1338.5</v>
          </cell>
          <cell r="O176">
            <v>0</v>
          </cell>
          <cell r="P176">
            <v>0</v>
          </cell>
          <cell r="Q176">
            <v>0</v>
          </cell>
        </row>
        <row r="177">
          <cell r="B177" t="str">
            <v>03396</v>
          </cell>
          <cell r="C177" t="str">
            <v>DIOXIDO D/TITANIO</v>
          </cell>
          <cell r="D177">
            <v>6650</v>
          </cell>
          <cell r="E177">
            <v>66.05</v>
          </cell>
          <cell r="F177">
            <v>1.9348000000000001</v>
          </cell>
          <cell r="G177">
            <v>2631</v>
          </cell>
          <cell r="H177">
            <v>7631</v>
          </cell>
          <cell r="I177">
            <v>12631</v>
          </cell>
          <cell r="J177">
            <v>12866.42</v>
          </cell>
          <cell r="K177">
            <v>5090.4588000000003</v>
          </cell>
          <cell r="L177">
            <v>14764.4588</v>
          </cell>
          <cell r="M177">
            <v>24438.4588</v>
          </cell>
          <cell r="O177">
            <v>39.833459500378503</v>
          </cell>
          <cell r="P177">
            <v>115.53368660105981</v>
          </cell>
          <cell r="Q177">
            <v>191.2339137017411</v>
          </cell>
        </row>
        <row r="178">
          <cell r="B178" t="str">
            <v>03410</v>
          </cell>
          <cell r="C178" t="str">
            <v>EDTA NERVANAID B-65/TRIL</v>
          </cell>
          <cell r="D178">
            <v>525</v>
          </cell>
          <cell r="E178">
            <v>12.41</v>
          </cell>
          <cell r="F178">
            <v>1.75</v>
          </cell>
          <cell r="G178">
            <v>249</v>
          </cell>
          <cell r="H178">
            <v>399</v>
          </cell>
          <cell r="I178">
            <v>549</v>
          </cell>
          <cell r="J178">
            <v>918.75</v>
          </cell>
          <cell r="K178">
            <v>435.75</v>
          </cell>
          <cell r="L178">
            <v>698.25</v>
          </cell>
          <cell r="M178">
            <v>960.75</v>
          </cell>
          <cell r="O178">
            <v>20.064464141821112</v>
          </cell>
          <cell r="P178">
            <v>32.151490733279616</v>
          </cell>
          <cell r="Q178">
            <v>44.238517324738112</v>
          </cell>
        </row>
        <row r="179">
          <cell r="B179" t="str">
            <v>03313</v>
          </cell>
          <cell r="C179" t="str">
            <v>FORMALINA</v>
          </cell>
          <cell r="D179">
            <v>233.5</v>
          </cell>
          <cell r="E179">
            <v>2.52</v>
          </cell>
          <cell r="F179">
            <v>0.56000000000000005</v>
          </cell>
          <cell r="G179">
            <v>104</v>
          </cell>
          <cell r="H179">
            <v>214</v>
          </cell>
          <cell r="I179">
            <v>324</v>
          </cell>
          <cell r="J179">
            <v>130.76</v>
          </cell>
          <cell r="K179">
            <v>58.24</v>
          </cell>
          <cell r="L179">
            <v>119.84</v>
          </cell>
          <cell r="M179">
            <v>181.44</v>
          </cell>
          <cell r="O179">
            <v>41.269841269841272</v>
          </cell>
          <cell r="P179">
            <v>84.920634920634924</v>
          </cell>
          <cell r="Q179">
            <v>128.57142857142858</v>
          </cell>
        </row>
        <row r="180">
          <cell r="B180" t="str">
            <v>06046</v>
          </cell>
          <cell r="C180" t="str">
            <v>GRANULOS ANTIESPUMANTES</v>
          </cell>
          <cell r="D180">
            <v>295</v>
          </cell>
          <cell r="E180">
            <v>0</v>
          </cell>
          <cell r="F180">
            <v>0.86970000000000003</v>
          </cell>
          <cell r="G180">
            <v>0</v>
          </cell>
          <cell r="H180">
            <v>0</v>
          </cell>
          <cell r="I180">
            <v>0</v>
          </cell>
          <cell r="J180">
            <v>256.56150000000002</v>
          </cell>
          <cell r="K180">
            <v>0</v>
          </cell>
          <cell r="L180">
            <v>0</v>
          </cell>
          <cell r="M180">
            <v>0</v>
          </cell>
          <cell r="O180">
            <v>0</v>
          </cell>
          <cell r="P180">
            <v>0</v>
          </cell>
          <cell r="Q180">
            <v>0</v>
          </cell>
        </row>
        <row r="181">
          <cell r="B181" t="str">
            <v>03386</v>
          </cell>
          <cell r="C181" t="str">
            <v>HIDROSULFITO D/SODIO</v>
          </cell>
          <cell r="D181">
            <v>400</v>
          </cell>
          <cell r="E181">
            <v>5.13</v>
          </cell>
          <cell r="F181">
            <v>1.17</v>
          </cell>
          <cell r="G181">
            <v>110</v>
          </cell>
          <cell r="H181">
            <v>360</v>
          </cell>
          <cell r="I181">
            <v>610</v>
          </cell>
          <cell r="J181">
            <v>468</v>
          </cell>
          <cell r="K181">
            <v>128.69999999999999</v>
          </cell>
          <cell r="L181">
            <v>421.2</v>
          </cell>
          <cell r="M181">
            <v>713.7</v>
          </cell>
          <cell r="O181">
            <v>21.442495126705655</v>
          </cell>
          <cell r="P181">
            <v>70.175438596491233</v>
          </cell>
          <cell r="Q181">
            <v>118.9083820662768</v>
          </cell>
        </row>
        <row r="182">
          <cell r="B182" t="str">
            <v>03359</v>
          </cell>
          <cell r="C182" t="str">
            <v>HIPOCLORITO D/SODIO 10%</v>
          </cell>
          <cell r="D182">
            <v>1200</v>
          </cell>
          <cell r="E182">
            <v>162.83000000000001</v>
          </cell>
          <cell r="F182">
            <v>0.15</v>
          </cell>
          <cell r="G182">
            <v>2529</v>
          </cell>
          <cell r="H182">
            <v>5129</v>
          </cell>
          <cell r="I182">
            <v>7729</v>
          </cell>
          <cell r="J182">
            <v>180</v>
          </cell>
          <cell r="K182">
            <v>379.35</v>
          </cell>
          <cell r="L182">
            <v>769.35</v>
          </cell>
          <cell r="M182">
            <v>1159.3499999999999</v>
          </cell>
          <cell r="O182">
            <v>15.531535957747343</v>
          </cell>
          <cell r="P182">
            <v>31.499109500706254</v>
          </cell>
          <cell r="Q182">
            <v>47.466683043665171</v>
          </cell>
        </row>
        <row r="183">
          <cell r="B183" t="str">
            <v>09428</v>
          </cell>
          <cell r="C183" t="str">
            <v>LAUNDROSIL 5KSM414</v>
          </cell>
          <cell r="D183">
            <v>2000</v>
          </cell>
          <cell r="E183">
            <v>0</v>
          </cell>
          <cell r="F183">
            <v>0.54800000000000004</v>
          </cell>
          <cell r="G183">
            <v>0</v>
          </cell>
          <cell r="H183">
            <v>16400</v>
          </cell>
          <cell r="I183">
            <v>32800</v>
          </cell>
          <cell r="J183">
            <v>1096</v>
          </cell>
          <cell r="K183">
            <v>0</v>
          </cell>
          <cell r="L183">
            <v>8987.2000000000007</v>
          </cell>
          <cell r="M183">
            <v>17974.400000000001</v>
          </cell>
          <cell r="O183">
            <v>0</v>
          </cell>
          <cell r="P183">
            <v>0</v>
          </cell>
          <cell r="Q183">
            <v>0</v>
          </cell>
        </row>
        <row r="184">
          <cell r="B184" t="str">
            <v>09427</v>
          </cell>
          <cell r="C184" t="str">
            <v>LAUNDROSIL RT414</v>
          </cell>
          <cell r="D184">
            <v>275</v>
          </cell>
          <cell r="E184">
            <v>7.07</v>
          </cell>
          <cell r="F184">
            <v>1.4790000000000001</v>
          </cell>
          <cell r="G184">
            <v>128</v>
          </cell>
          <cell r="H184">
            <v>378</v>
          </cell>
          <cell r="I184">
            <v>628</v>
          </cell>
          <cell r="J184">
            <v>406.72500000000002</v>
          </cell>
          <cell r="K184">
            <v>189.31200000000001</v>
          </cell>
          <cell r="L184">
            <v>559.06200000000001</v>
          </cell>
          <cell r="M184">
            <v>928.81200000000001</v>
          </cell>
          <cell r="O184">
            <v>18.104667609618105</v>
          </cell>
          <cell r="P184">
            <v>53.465346534653463</v>
          </cell>
          <cell r="Q184">
            <v>88.826025459688822</v>
          </cell>
        </row>
        <row r="185">
          <cell r="B185" t="str">
            <v>02004</v>
          </cell>
          <cell r="C185" t="str">
            <v>LECITINA D/SOYA FSB</v>
          </cell>
          <cell r="D185">
            <v>88.432000000000002</v>
          </cell>
          <cell r="E185">
            <v>0</v>
          </cell>
          <cell r="F185">
            <v>1.0230999999999999</v>
          </cell>
          <cell r="G185">
            <v>0</v>
          </cell>
          <cell r="H185">
            <v>100</v>
          </cell>
          <cell r="I185">
            <v>200</v>
          </cell>
          <cell r="J185">
            <v>90.474779999999996</v>
          </cell>
          <cell r="K185">
            <v>0</v>
          </cell>
          <cell r="L185">
            <v>102.31</v>
          </cell>
          <cell r="M185">
            <v>204.62</v>
          </cell>
          <cell r="O185">
            <v>0</v>
          </cell>
          <cell r="P185">
            <v>0</v>
          </cell>
          <cell r="Q185">
            <v>0</v>
          </cell>
        </row>
        <row r="186">
          <cell r="B186" t="str">
            <v>02928</v>
          </cell>
          <cell r="C186" t="str">
            <v>PERBORATO D/SODIO</v>
          </cell>
          <cell r="D186">
            <v>16900</v>
          </cell>
          <cell r="E186">
            <v>774.16</v>
          </cell>
          <cell r="F186">
            <v>0.93420000000000003</v>
          </cell>
          <cell r="G186">
            <v>17200</v>
          </cell>
          <cell r="H186">
            <v>28200</v>
          </cell>
          <cell r="I186">
            <v>39200</v>
          </cell>
          <cell r="J186">
            <v>15787.98</v>
          </cell>
          <cell r="K186">
            <v>16068.24</v>
          </cell>
          <cell r="L186">
            <v>26344.44</v>
          </cell>
          <cell r="M186">
            <v>36620.639999999999</v>
          </cell>
          <cell r="O186">
            <v>22.21762943060866</v>
          </cell>
          <cell r="P186">
            <v>36.426578485067687</v>
          </cell>
          <cell r="Q186">
            <v>50.635527539526713</v>
          </cell>
        </row>
        <row r="187">
          <cell r="B187" t="str">
            <v>07728</v>
          </cell>
          <cell r="C187" t="str">
            <v>PERFUME BARIMUSK</v>
          </cell>
          <cell r="D187">
            <v>0.32</v>
          </cell>
          <cell r="E187">
            <v>0</v>
          </cell>
          <cell r="F187">
            <v>32.200600000000001</v>
          </cell>
          <cell r="G187">
            <v>0</v>
          </cell>
          <cell r="H187">
            <v>0</v>
          </cell>
          <cell r="I187">
            <v>0</v>
          </cell>
          <cell r="J187">
            <v>10.30419</v>
          </cell>
          <cell r="K187">
            <v>0</v>
          </cell>
          <cell r="L187">
            <v>0</v>
          </cell>
          <cell r="M187">
            <v>0</v>
          </cell>
          <cell r="O187">
            <v>0</v>
          </cell>
          <cell r="P187">
            <v>0</v>
          </cell>
          <cell r="Q187">
            <v>0</v>
          </cell>
        </row>
        <row r="188">
          <cell r="B188" t="str">
            <v>09125</v>
          </cell>
          <cell r="C188" t="str">
            <v>PERFUME EMERALD 78</v>
          </cell>
          <cell r="D188">
            <v>169</v>
          </cell>
          <cell r="E188">
            <v>6.2</v>
          </cell>
          <cell r="F188">
            <v>15.151199999999999</v>
          </cell>
          <cell r="G188">
            <v>150</v>
          </cell>
          <cell r="H188">
            <v>250</v>
          </cell>
          <cell r="I188">
            <v>350</v>
          </cell>
          <cell r="J188">
            <v>2560.5527999999999</v>
          </cell>
          <cell r="K188">
            <v>2272.6799999999998</v>
          </cell>
          <cell r="L188">
            <v>3787.8</v>
          </cell>
          <cell r="M188">
            <v>5302.92</v>
          </cell>
          <cell r="O188">
            <v>24.193548387096772</v>
          </cell>
          <cell r="P188">
            <v>40.322580645161288</v>
          </cell>
          <cell r="Q188">
            <v>56.451612903225808</v>
          </cell>
        </row>
        <row r="189">
          <cell r="B189" t="str">
            <v>09398</v>
          </cell>
          <cell r="C189" t="str">
            <v>PERFUME FRESH UN 150818B</v>
          </cell>
          <cell r="D189">
            <v>4023</v>
          </cell>
          <cell r="E189">
            <v>26.39</v>
          </cell>
          <cell r="F189">
            <v>11.749499999999999</v>
          </cell>
          <cell r="G189">
            <v>674</v>
          </cell>
          <cell r="H189">
            <v>1374</v>
          </cell>
          <cell r="I189">
            <v>2074</v>
          </cell>
          <cell r="J189">
            <v>47268.238499999999</v>
          </cell>
          <cell r="K189">
            <v>7919.1629999999996</v>
          </cell>
          <cell r="L189">
            <v>16143.813</v>
          </cell>
          <cell r="M189">
            <v>24368.463</v>
          </cell>
          <cell r="O189">
            <v>25.539977264115194</v>
          </cell>
          <cell r="P189">
            <v>52.065176203107235</v>
          </cell>
          <cell r="Q189">
            <v>78.590375142099276</v>
          </cell>
        </row>
        <row r="190">
          <cell r="B190" t="str">
            <v>06834</v>
          </cell>
          <cell r="C190" t="str">
            <v>PERFUME IAX-1092</v>
          </cell>
          <cell r="D190">
            <v>1263</v>
          </cell>
          <cell r="E190">
            <v>21.05</v>
          </cell>
          <cell r="F190">
            <v>11.5344</v>
          </cell>
          <cell r="G190">
            <v>704</v>
          </cell>
          <cell r="H190">
            <v>1244</v>
          </cell>
          <cell r="I190">
            <v>1784</v>
          </cell>
          <cell r="J190">
            <v>14567.947200000001</v>
          </cell>
          <cell r="K190">
            <v>8120.2175999999999</v>
          </cell>
          <cell r="L190">
            <v>14348.793600000001</v>
          </cell>
          <cell r="M190">
            <v>20577.369600000002</v>
          </cell>
          <cell r="O190">
            <v>33.444180522565318</v>
          </cell>
          <cell r="P190">
            <v>59.097387173396676</v>
          </cell>
          <cell r="Q190">
            <v>84.750593824228019</v>
          </cell>
        </row>
        <row r="191">
          <cell r="B191" t="str">
            <v>09127</v>
          </cell>
          <cell r="C191" t="str">
            <v>PERFUME LEO UN 132.628</v>
          </cell>
          <cell r="D191">
            <v>266.5</v>
          </cell>
          <cell r="E191">
            <v>6.37</v>
          </cell>
          <cell r="F191">
            <v>10.5105</v>
          </cell>
          <cell r="G191">
            <v>271</v>
          </cell>
          <cell r="H191">
            <v>471</v>
          </cell>
          <cell r="I191">
            <v>671</v>
          </cell>
          <cell r="J191">
            <v>2801.0482499999998</v>
          </cell>
          <cell r="K191">
            <v>2848.3454999999999</v>
          </cell>
          <cell r="L191">
            <v>4950.4454999999998</v>
          </cell>
          <cell r="M191">
            <v>7052.5455000000002</v>
          </cell>
          <cell r="O191">
            <v>42.543171114599687</v>
          </cell>
          <cell r="P191">
            <v>73.940345368916795</v>
          </cell>
          <cell r="Q191">
            <v>105.3375196232339</v>
          </cell>
        </row>
        <row r="192">
          <cell r="B192" t="str">
            <v>02508</v>
          </cell>
          <cell r="C192" t="str">
            <v>PERFUME LP-2048 /ALKOSTO</v>
          </cell>
          <cell r="D192">
            <v>879.76</v>
          </cell>
          <cell r="E192">
            <v>1.45</v>
          </cell>
          <cell r="F192">
            <v>0</v>
          </cell>
          <cell r="G192">
            <v>0</v>
          </cell>
          <cell r="H192">
            <v>500</v>
          </cell>
          <cell r="I192">
            <v>1000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O192">
            <v>0</v>
          </cell>
          <cell r="P192">
            <v>344.82758620689657</v>
          </cell>
          <cell r="Q192">
            <v>689.65517241379314</v>
          </cell>
        </row>
        <row r="193">
          <cell r="B193" t="str">
            <v>09242</v>
          </cell>
          <cell r="C193" t="str">
            <v>PERFUME LS 0446</v>
          </cell>
          <cell r="D193">
            <v>14590</v>
          </cell>
          <cell r="E193">
            <v>144.69</v>
          </cell>
          <cell r="F193">
            <v>4.7843999999999998</v>
          </cell>
          <cell r="G193">
            <v>5831</v>
          </cell>
          <cell r="H193">
            <v>8831</v>
          </cell>
          <cell r="I193">
            <v>11831</v>
          </cell>
          <cell r="J193">
            <v>69804.395999999993</v>
          </cell>
          <cell r="K193">
            <v>27897.8364</v>
          </cell>
          <cell r="L193">
            <v>42251.036399999997</v>
          </cell>
          <cell r="M193">
            <v>56604.236400000002</v>
          </cell>
          <cell r="O193">
            <v>40.299951620706338</v>
          </cell>
          <cell r="P193">
            <v>61.033934618840277</v>
          </cell>
          <cell r="Q193">
            <v>81.767917616974216</v>
          </cell>
        </row>
        <row r="194">
          <cell r="B194" t="str">
            <v>09620</v>
          </cell>
          <cell r="C194" t="str">
            <v>PERFUME LUMIERE 33LPV</v>
          </cell>
          <cell r="D194">
            <v>2238</v>
          </cell>
          <cell r="E194">
            <v>95.32</v>
          </cell>
          <cell r="F194">
            <v>16.632000000000001</v>
          </cell>
          <cell r="G194">
            <v>960</v>
          </cell>
          <cell r="H194">
            <v>2460</v>
          </cell>
          <cell r="I194">
            <v>3960</v>
          </cell>
          <cell r="J194">
            <v>37222.415999999997</v>
          </cell>
          <cell r="K194">
            <v>15966.72</v>
          </cell>
          <cell r="L194">
            <v>40914.720000000001</v>
          </cell>
          <cell r="M194">
            <v>65862.720000000001</v>
          </cell>
          <cell r="O194">
            <v>10.071338648762065</v>
          </cell>
          <cell r="P194">
            <v>25.807805287452794</v>
          </cell>
          <cell r="Q194">
            <v>41.544271926143523</v>
          </cell>
        </row>
        <row r="195">
          <cell r="B195" t="str">
            <v>09349</v>
          </cell>
          <cell r="C195" t="str">
            <v>PERFUME NIRVANA LP 4039D</v>
          </cell>
          <cell r="D195">
            <v>2092</v>
          </cell>
          <cell r="E195">
            <v>22.94</v>
          </cell>
          <cell r="F195">
            <v>13.1576</v>
          </cell>
          <cell r="G195">
            <v>333</v>
          </cell>
          <cell r="H195">
            <v>733</v>
          </cell>
          <cell r="I195">
            <v>1133</v>
          </cell>
          <cell r="J195">
            <v>27525.699199999999</v>
          </cell>
          <cell r="K195">
            <v>4381.4808000000003</v>
          </cell>
          <cell r="L195">
            <v>9644.5208000000002</v>
          </cell>
          <cell r="M195">
            <v>14907.560799999999</v>
          </cell>
          <cell r="O195">
            <v>14.516129032258064</v>
          </cell>
          <cell r="P195">
            <v>31.952920662598082</v>
          </cell>
          <cell r="Q195">
            <v>49.3897122929381</v>
          </cell>
        </row>
        <row r="196">
          <cell r="B196" t="str">
            <v>08840</v>
          </cell>
          <cell r="C196" t="str">
            <v>PERFUME PASSARGADA P/OMO</v>
          </cell>
          <cell r="D196">
            <v>206.99</v>
          </cell>
          <cell r="E196">
            <v>2.2799999999999998</v>
          </cell>
          <cell r="F196">
            <v>11.7828</v>
          </cell>
          <cell r="G196">
            <v>66</v>
          </cell>
          <cell r="H196">
            <v>166</v>
          </cell>
          <cell r="I196">
            <v>266</v>
          </cell>
          <cell r="J196">
            <v>2438.9217699999999</v>
          </cell>
          <cell r="K196">
            <v>777.66480000000001</v>
          </cell>
          <cell r="L196">
            <v>1955.9448</v>
          </cell>
          <cell r="M196">
            <v>3134.2248</v>
          </cell>
          <cell r="O196">
            <v>28.947368421052634</v>
          </cell>
          <cell r="P196">
            <v>72.807017543859658</v>
          </cell>
          <cell r="Q196">
            <v>116.66666666666667</v>
          </cell>
        </row>
        <row r="197">
          <cell r="B197" t="str">
            <v>08650</v>
          </cell>
          <cell r="C197" t="str">
            <v>PERFUME Q14465 REXONA</v>
          </cell>
          <cell r="D197">
            <v>0</v>
          </cell>
          <cell r="E197">
            <v>0.23</v>
          </cell>
          <cell r="F197">
            <v>0</v>
          </cell>
          <cell r="G197">
            <v>0</v>
          </cell>
          <cell r="H197">
            <v>25</v>
          </cell>
          <cell r="I197">
            <v>50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O197">
            <v>0</v>
          </cell>
          <cell r="P197">
            <v>108.69565217391303</v>
          </cell>
          <cell r="Q197">
            <v>217.39130434782606</v>
          </cell>
        </row>
        <row r="198">
          <cell r="B198" t="str">
            <v>07691</v>
          </cell>
          <cell r="C198" t="str">
            <v>PERFUME RJ 2285 ESTRELLA</v>
          </cell>
          <cell r="D198">
            <v>660</v>
          </cell>
          <cell r="E198">
            <v>9.4600000000000009</v>
          </cell>
          <cell r="F198">
            <v>14.398199999999999</v>
          </cell>
          <cell r="G198">
            <v>303</v>
          </cell>
          <cell r="H198">
            <v>483</v>
          </cell>
          <cell r="I198">
            <v>663</v>
          </cell>
          <cell r="J198">
            <v>9502.8119999999999</v>
          </cell>
          <cell r="K198">
            <v>4362.6545999999998</v>
          </cell>
          <cell r="L198">
            <v>6954.3306000000002</v>
          </cell>
          <cell r="M198">
            <v>9546.0066000000006</v>
          </cell>
          <cell r="O198">
            <v>32.029598308668071</v>
          </cell>
          <cell r="P198">
            <v>51.057082452431288</v>
          </cell>
          <cell r="Q198">
            <v>70.084566596194492</v>
          </cell>
        </row>
        <row r="199">
          <cell r="B199" t="str">
            <v>09264</v>
          </cell>
          <cell r="C199" t="str">
            <v>PRAEPAGEN HY (ACTIVO CA</v>
          </cell>
          <cell r="D199">
            <v>9800</v>
          </cell>
          <cell r="E199">
            <v>172.56</v>
          </cell>
          <cell r="F199">
            <v>1.6048</v>
          </cell>
          <cell r="G199">
            <v>6540</v>
          </cell>
          <cell r="H199">
            <v>9540</v>
          </cell>
          <cell r="I199">
            <v>12540</v>
          </cell>
          <cell r="J199">
            <v>15727.04</v>
          </cell>
          <cell r="K199">
            <v>10495.392</v>
          </cell>
          <cell r="L199">
            <v>15309.791999999999</v>
          </cell>
          <cell r="M199">
            <v>20124.191999999999</v>
          </cell>
          <cell r="O199">
            <v>37.899860917941588</v>
          </cell>
          <cell r="P199">
            <v>55.285118219749648</v>
          </cell>
          <cell r="Q199">
            <v>72.670375521557716</v>
          </cell>
        </row>
        <row r="200">
          <cell r="B200" t="str">
            <v>05835</v>
          </cell>
          <cell r="C200" t="str">
            <v>PROCOL CS-6</v>
          </cell>
          <cell r="D200">
            <v>71.930000000000007</v>
          </cell>
          <cell r="E200">
            <v>0.18</v>
          </cell>
          <cell r="F200">
            <v>0</v>
          </cell>
          <cell r="G200">
            <v>0</v>
          </cell>
          <cell r="H200">
            <v>90.5</v>
          </cell>
          <cell r="I200">
            <v>181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O200">
            <v>0</v>
          </cell>
          <cell r="P200">
            <v>502.77777777777777</v>
          </cell>
          <cell r="Q200">
            <v>1005.5555555555555</v>
          </cell>
        </row>
        <row r="201">
          <cell r="B201" t="str">
            <v>02152</v>
          </cell>
          <cell r="C201" t="str">
            <v>PROPILENGLICOL (DOW)</v>
          </cell>
          <cell r="D201">
            <v>2830.1</v>
          </cell>
          <cell r="E201">
            <v>47.56</v>
          </cell>
          <cell r="F201">
            <v>1.1000000000000001</v>
          </cell>
          <cell r="G201">
            <v>1376</v>
          </cell>
          <cell r="H201">
            <v>2139</v>
          </cell>
          <cell r="I201">
            <v>2902</v>
          </cell>
          <cell r="J201">
            <v>3113.11</v>
          </cell>
          <cell r="K201">
            <v>1513.6</v>
          </cell>
          <cell r="L201">
            <v>2352.9</v>
          </cell>
          <cell r="M201">
            <v>3192.2</v>
          </cell>
          <cell r="O201">
            <v>28.931875525651808</v>
          </cell>
          <cell r="P201">
            <v>44.974768713204369</v>
          </cell>
          <cell r="Q201">
            <v>61.017661900756934</v>
          </cell>
        </row>
        <row r="202">
          <cell r="B202" t="str">
            <v>08838</v>
          </cell>
          <cell r="C202" t="str">
            <v>REPEL-O-TEX PF 594</v>
          </cell>
          <cell r="D202">
            <v>747.2</v>
          </cell>
          <cell r="E202">
            <v>1.37</v>
          </cell>
          <cell r="F202">
            <v>7.4340000000000002</v>
          </cell>
          <cell r="G202">
            <v>125</v>
          </cell>
          <cell r="H202">
            <v>237.5</v>
          </cell>
          <cell r="I202">
            <v>350</v>
          </cell>
          <cell r="J202">
            <v>5554.6848</v>
          </cell>
          <cell r="K202">
            <v>929.25</v>
          </cell>
          <cell r="L202">
            <v>1765.575</v>
          </cell>
          <cell r="M202">
            <v>2601.9</v>
          </cell>
          <cell r="O202">
            <v>91.240875912408754</v>
          </cell>
          <cell r="P202">
            <v>173.35766423357663</v>
          </cell>
          <cell r="Q202">
            <v>255.47445255474452</v>
          </cell>
        </row>
        <row r="203">
          <cell r="B203" t="str">
            <v>03347</v>
          </cell>
          <cell r="C203" t="str">
            <v>REZAL 36 GP CONC P/ROLL</v>
          </cell>
          <cell r="D203">
            <v>1944.63</v>
          </cell>
          <cell r="E203">
            <v>4.55</v>
          </cell>
          <cell r="F203">
            <v>4.2204600000000001</v>
          </cell>
          <cell r="G203">
            <v>0</v>
          </cell>
          <cell r="H203">
            <v>884.5</v>
          </cell>
          <cell r="I203">
            <v>1769</v>
          </cell>
          <cell r="J203">
            <v>8207.2331300000005</v>
          </cell>
          <cell r="K203">
            <v>0</v>
          </cell>
          <cell r="L203">
            <v>3732.9968699999999</v>
          </cell>
          <cell r="M203">
            <v>7465.9937399999999</v>
          </cell>
          <cell r="O203">
            <v>0</v>
          </cell>
          <cell r="P203">
            <v>194.39560439560441</v>
          </cell>
          <cell r="Q203">
            <v>388.79120879120882</v>
          </cell>
        </row>
        <row r="204">
          <cell r="B204" t="str">
            <v>03438</v>
          </cell>
          <cell r="C204" t="str">
            <v>ROJO COLANIL CI 12370/RO</v>
          </cell>
          <cell r="D204">
            <v>52.5</v>
          </cell>
          <cell r="E204">
            <v>1.89</v>
          </cell>
          <cell r="F204">
            <v>14.6</v>
          </cell>
          <cell r="G204">
            <v>61</v>
          </cell>
          <cell r="H204">
            <v>91</v>
          </cell>
          <cell r="I204">
            <v>121</v>
          </cell>
          <cell r="J204">
            <v>766.5</v>
          </cell>
          <cell r="K204">
            <v>890.6</v>
          </cell>
          <cell r="L204">
            <v>1328.6</v>
          </cell>
          <cell r="M204">
            <v>1766.6</v>
          </cell>
          <cell r="O204">
            <v>32.275132275132279</v>
          </cell>
          <cell r="P204">
            <v>48.148148148148152</v>
          </cell>
          <cell r="Q204">
            <v>64.021164021164026</v>
          </cell>
        </row>
        <row r="205">
          <cell r="B205" t="str">
            <v>02880</v>
          </cell>
          <cell r="C205" t="str">
            <v>ROJO MONOLITE CI12490</v>
          </cell>
          <cell r="D205">
            <v>282.79520000000002</v>
          </cell>
          <cell r="E205">
            <v>2.5499999999999998</v>
          </cell>
          <cell r="F205">
            <v>0.20680000000000001</v>
          </cell>
          <cell r="G205">
            <v>108</v>
          </cell>
          <cell r="H205">
            <v>358</v>
          </cell>
          <cell r="I205">
            <v>608</v>
          </cell>
          <cell r="J205">
            <v>58.482050000000001</v>
          </cell>
          <cell r="K205">
            <v>22.334399999999999</v>
          </cell>
          <cell r="L205">
            <v>74.034400000000005</v>
          </cell>
          <cell r="M205">
            <v>125.73439999999999</v>
          </cell>
          <cell r="O205">
            <v>42.352941176470594</v>
          </cell>
          <cell r="P205">
            <v>140.39215686274511</v>
          </cell>
          <cell r="Q205">
            <v>238.43137254901961</v>
          </cell>
        </row>
        <row r="206">
          <cell r="B206" t="str">
            <v>08714</v>
          </cell>
          <cell r="C206" t="str">
            <v>SAL IMPORTADA</v>
          </cell>
          <cell r="D206">
            <v>50.5</v>
          </cell>
          <cell r="E206">
            <v>0</v>
          </cell>
          <cell r="F206">
            <v>0.17274</v>
          </cell>
          <cell r="G206">
            <v>0</v>
          </cell>
          <cell r="H206">
            <v>50</v>
          </cell>
          <cell r="I206">
            <v>100</v>
          </cell>
          <cell r="J206">
            <v>8.7233699999999992</v>
          </cell>
          <cell r="K206">
            <v>0</v>
          </cell>
          <cell r="L206">
            <v>8.6370000000000005</v>
          </cell>
          <cell r="M206">
            <v>17.274000000000001</v>
          </cell>
          <cell r="O206">
            <v>0</v>
          </cell>
          <cell r="P206">
            <v>0</v>
          </cell>
          <cell r="Q206">
            <v>0</v>
          </cell>
        </row>
        <row r="207">
          <cell r="B207" t="str">
            <v>08712</v>
          </cell>
          <cell r="C207" t="str">
            <v>SAL INDUSTRIAL #3</v>
          </cell>
          <cell r="D207">
            <v>12000</v>
          </cell>
          <cell r="E207">
            <v>1345.15</v>
          </cell>
          <cell r="F207">
            <v>0.12</v>
          </cell>
          <cell r="G207">
            <v>0</v>
          </cell>
          <cell r="H207">
            <v>3000</v>
          </cell>
          <cell r="I207">
            <v>6000</v>
          </cell>
          <cell r="J207">
            <v>1440</v>
          </cell>
          <cell r="K207">
            <v>0</v>
          </cell>
          <cell r="L207">
            <v>360</v>
          </cell>
          <cell r="M207">
            <v>720</v>
          </cell>
          <cell r="O207">
            <v>0</v>
          </cell>
          <cell r="P207">
            <v>2.2302345463331226</v>
          </cell>
          <cell r="Q207">
            <v>4.4604690926662451</v>
          </cell>
        </row>
        <row r="208">
          <cell r="B208" t="str">
            <v>09469</v>
          </cell>
          <cell r="C208" t="str">
            <v>SAVINASE 12T</v>
          </cell>
          <cell r="D208">
            <v>9000</v>
          </cell>
          <cell r="E208">
            <v>125.64</v>
          </cell>
          <cell r="F208">
            <v>5.5327999999999999</v>
          </cell>
          <cell r="G208">
            <v>2268</v>
          </cell>
          <cell r="H208">
            <v>4788</v>
          </cell>
          <cell r="I208">
            <v>7308</v>
          </cell>
          <cell r="J208">
            <v>49795.199999999997</v>
          </cell>
          <cell r="K208">
            <v>12548.3904</v>
          </cell>
          <cell r="L208">
            <v>26491.046399999999</v>
          </cell>
          <cell r="M208">
            <v>40433.702400000002</v>
          </cell>
          <cell r="O208">
            <v>18.05157593123209</v>
          </cell>
          <cell r="P208">
            <v>38.108882521489974</v>
          </cell>
          <cell r="Q208">
            <v>58.166189111747848</v>
          </cell>
        </row>
        <row r="209">
          <cell r="B209" t="str">
            <v>09551</v>
          </cell>
          <cell r="C209" t="str">
            <v>SAVINASE/TERMAMYL 8.6T/</v>
          </cell>
          <cell r="D209">
            <v>0</v>
          </cell>
          <cell r="E209">
            <v>3.88</v>
          </cell>
          <cell r="F209">
            <v>4.1639999999999997</v>
          </cell>
          <cell r="G209">
            <v>54.32</v>
          </cell>
          <cell r="H209">
            <v>304.32</v>
          </cell>
          <cell r="I209">
            <v>554.32000000000005</v>
          </cell>
          <cell r="J209">
            <v>0</v>
          </cell>
          <cell r="K209">
            <v>226.18848</v>
          </cell>
          <cell r="L209">
            <v>1267.18848</v>
          </cell>
          <cell r="M209">
            <v>2308.1884799999998</v>
          </cell>
          <cell r="O209">
            <v>14</v>
          </cell>
          <cell r="P209">
            <v>78.432989690721655</v>
          </cell>
          <cell r="Q209">
            <v>142.86597938144331</v>
          </cell>
        </row>
        <row r="210">
          <cell r="B210" t="str">
            <v>09265</v>
          </cell>
          <cell r="C210" t="str">
            <v>SAVINASE7.5/AMYLASA 22.5</v>
          </cell>
          <cell r="D210">
            <v>12440</v>
          </cell>
          <cell r="E210">
            <v>208.77</v>
          </cell>
          <cell r="F210">
            <v>4.5136000000000003</v>
          </cell>
          <cell r="G210">
            <v>2809</v>
          </cell>
          <cell r="H210">
            <v>6049</v>
          </cell>
          <cell r="I210">
            <v>9289</v>
          </cell>
          <cell r="J210">
            <v>56149.184000000001</v>
          </cell>
          <cell r="K210">
            <v>12678.7024</v>
          </cell>
          <cell r="L210">
            <v>27302.7664</v>
          </cell>
          <cell r="M210">
            <v>41926.830399999999</v>
          </cell>
          <cell r="O210">
            <v>13.454998323513914</v>
          </cell>
          <cell r="P210">
            <v>28.974469511903049</v>
          </cell>
          <cell r="Q210">
            <v>44.493940700292185</v>
          </cell>
        </row>
        <row r="211">
          <cell r="B211" t="str">
            <v>08839</v>
          </cell>
          <cell r="C211" t="str">
            <v>SAVINASE-LIPOLASE 9.6/20</v>
          </cell>
          <cell r="D211">
            <v>640</v>
          </cell>
          <cell r="E211">
            <v>0</v>
          </cell>
          <cell r="F211">
            <v>6.55</v>
          </cell>
          <cell r="G211">
            <v>0</v>
          </cell>
          <cell r="H211">
            <v>0</v>
          </cell>
          <cell r="I211">
            <v>0</v>
          </cell>
          <cell r="J211">
            <v>4192</v>
          </cell>
          <cell r="K211">
            <v>0</v>
          </cell>
          <cell r="L211">
            <v>0</v>
          </cell>
          <cell r="M211">
            <v>0</v>
          </cell>
          <cell r="O211">
            <v>0</v>
          </cell>
          <cell r="P211">
            <v>0</v>
          </cell>
          <cell r="Q211">
            <v>0</v>
          </cell>
        </row>
        <row r="212">
          <cell r="B212" t="str">
            <v>09457</v>
          </cell>
          <cell r="C212" t="str">
            <v>SAVINASE-LIPOLASE 9/25</v>
          </cell>
          <cell r="D212">
            <v>1760</v>
          </cell>
          <cell r="E212">
            <v>49.47</v>
          </cell>
          <cell r="F212">
            <v>6.4522000000000004</v>
          </cell>
          <cell r="G212">
            <v>1640</v>
          </cell>
          <cell r="H212">
            <v>2720</v>
          </cell>
          <cell r="I212">
            <v>3800</v>
          </cell>
          <cell r="J212">
            <v>11355.871999999999</v>
          </cell>
          <cell r="K212">
            <v>10581.608</v>
          </cell>
          <cell r="L212">
            <v>17549.984</v>
          </cell>
          <cell r="M212">
            <v>24518.36</v>
          </cell>
          <cell r="O212">
            <v>33.151404891853652</v>
          </cell>
          <cell r="P212">
            <v>54.982817869415811</v>
          </cell>
          <cell r="Q212">
            <v>76.814230846977964</v>
          </cell>
        </row>
        <row r="213">
          <cell r="B213" t="str">
            <v>09634</v>
          </cell>
          <cell r="C213" t="str">
            <v>SILICA DIASIL 200</v>
          </cell>
          <cell r="D213">
            <v>450</v>
          </cell>
          <cell r="E213">
            <v>20.03</v>
          </cell>
          <cell r="F213">
            <v>1.9503999999999999</v>
          </cell>
          <cell r="G213">
            <v>584</v>
          </cell>
          <cell r="H213">
            <v>1084</v>
          </cell>
          <cell r="I213">
            <v>1584</v>
          </cell>
          <cell r="J213">
            <v>877.68</v>
          </cell>
          <cell r="K213">
            <v>1139.0336</v>
          </cell>
          <cell r="L213">
            <v>2114.2336</v>
          </cell>
          <cell r="M213">
            <v>3089.4335999999998</v>
          </cell>
          <cell r="O213">
            <v>29.156265601597603</v>
          </cell>
          <cell r="P213">
            <v>54.118821767348976</v>
          </cell>
          <cell r="Q213">
            <v>79.081377933100342</v>
          </cell>
        </row>
        <row r="214">
          <cell r="B214" t="str">
            <v>03790</v>
          </cell>
          <cell r="C214" t="str">
            <v>SILICATO PIEDRA RE 1:2.5</v>
          </cell>
          <cell r="D214">
            <v>39400</v>
          </cell>
          <cell r="E214">
            <v>7962.08</v>
          </cell>
          <cell r="F214">
            <v>0.24199999999999999</v>
          </cell>
          <cell r="G214">
            <v>58136</v>
          </cell>
          <cell r="H214">
            <v>88136</v>
          </cell>
          <cell r="I214">
            <v>118136</v>
          </cell>
          <cell r="J214">
            <v>9534.7999999999993</v>
          </cell>
          <cell r="K214">
            <v>14068.912</v>
          </cell>
          <cell r="L214">
            <v>21328.912</v>
          </cell>
          <cell r="M214">
            <v>28588.912</v>
          </cell>
          <cell r="O214">
            <v>7.3016096296445152</v>
          </cell>
          <cell r="P214">
            <v>11.069469284408095</v>
          </cell>
          <cell r="Q214">
            <v>14.837328939171673</v>
          </cell>
        </row>
        <row r="215">
          <cell r="B215" t="str">
            <v>07368</v>
          </cell>
          <cell r="C215" t="str">
            <v>SILICATO PIEDRA RELACION</v>
          </cell>
          <cell r="D215">
            <v>5800</v>
          </cell>
          <cell r="E215">
            <v>170.31</v>
          </cell>
          <cell r="F215">
            <v>0.28649999999999998</v>
          </cell>
          <cell r="G215">
            <v>1324</v>
          </cell>
          <cell r="H215">
            <v>3824</v>
          </cell>
          <cell r="I215">
            <v>6324</v>
          </cell>
          <cell r="J215">
            <v>1661.7</v>
          </cell>
          <cell r="K215">
            <v>379.32600000000002</v>
          </cell>
          <cell r="L215">
            <v>1095.576</v>
          </cell>
          <cell r="M215">
            <v>1811.826</v>
          </cell>
          <cell r="O215">
            <v>7.7740590687569728</v>
          </cell>
          <cell r="P215">
            <v>22.453173624566965</v>
          </cell>
          <cell r="Q215">
            <v>37.13228818037696</v>
          </cell>
        </row>
        <row r="216">
          <cell r="B216" t="str">
            <v>06675</v>
          </cell>
          <cell r="C216" t="str">
            <v>SILICONA AF 9030</v>
          </cell>
          <cell r="D216">
            <v>200</v>
          </cell>
          <cell r="E216">
            <v>0</v>
          </cell>
          <cell r="F216">
            <v>2.4024000000000001</v>
          </cell>
          <cell r="G216">
            <v>0</v>
          </cell>
          <cell r="H216">
            <v>9</v>
          </cell>
          <cell r="I216">
            <v>18</v>
          </cell>
          <cell r="J216">
            <v>480.48</v>
          </cell>
          <cell r="K216">
            <v>0</v>
          </cell>
          <cell r="L216">
            <v>21.621600000000001</v>
          </cell>
          <cell r="M216">
            <v>43.243200000000002</v>
          </cell>
          <cell r="O216">
            <v>0</v>
          </cell>
          <cell r="P216">
            <v>0</v>
          </cell>
          <cell r="Q216">
            <v>0</v>
          </cell>
        </row>
        <row r="217">
          <cell r="B217" t="str">
            <v>05834</v>
          </cell>
          <cell r="C217" t="str">
            <v>SILICONA DC 1430</v>
          </cell>
          <cell r="D217">
            <v>1000</v>
          </cell>
          <cell r="E217">
            <v>14.2</v>
          </cell>
          <cell r="F217">
            <v>5.7595999999999998</v>
          </cell>
          <cell r="G217">
            <v>220</v>
          </cell>
          <cell r="H217">
            <v>520</v>
          </cell>
          <cell r="I217">
            <v>820</v>
          </cell>
          <cell r="J217">
            <v>5759.6</v>
          </cell>
          <cell r="K217">
            <v>1267.1120000000001</v>
          </cell>
          <cell r="L217">
            <v>2994.9920000000002</v>
          </cell>
          <cell r="M217">
            <v>4722.8720000000003</v>
          </cell>
          <cell r="O217">
            <v>15.492957746478874</v>
          </cell>
          <cell r="P217">
            <v>36.619718309859159</v>
          </cell>
          <cell r="Q217">
            <v>57.74647887323944</v>
          </cell>
        </row>
        <row r="218">
          <cell r="B218" t="str">
            <v>09141</v>
          </cell>
          <cell r="C218" t="str">
            <v>SODA CAUSTICA 32%</v>
          </cell>
          <cell r="D218">
            <v>140692</v>
          </cell>
          <cell r="E218">
            <v>0</v>
          </cell>
          <cell r="F218">
            <v>8.7999999999999995E-2</v>
          </cell>
          <cell r="G218">
            <v>0</v>
          </cell>
          <cell r="H218">
            <v>300000</v>
          </cell>
          <cell r="I218">
            <v>600000</v>
          </cell>
          <cell r="J218">
            <v>12380.896000000001</v>
          </cell>
          <cell r="K218">
            <v>0</v>
          </cell>
          <cell r="L218">
            <v>26400</v>
          </cell>
          <cell r="M218">
            <v>52800</v>
          </cell>
          <cell r="O218">
            <v>0</v>
          </cell>
          <cell r="P218">
            <v>0</v>
          </cell>
          <cell r="Q218">
            <v>0</v>
          </cell>
        </row>
        <row r="219">
          <cell r="B219" t="str">
            <v>03437</v>
          </cell>
          <cell r="C219" t="str">
            <v>SODA CAUSTICA 50%</v>
          </cell>
          <cell r="D219">
            <v>317610</v>
          </cell>
          <cell r="E219">
            <v>13378.62</v>
          </cell>
          <cell r="F219">
            <v>0.13750000000000001</v>
          </cell>
          <cell r="G219">
            <v>0</v>
          </cell>
          <cell r="H219">
            <v>600000</v>
          </cell>
          <cell r="I219">
            <v>1200000</v>
          </cell>
          <cell r="J219">
            <v>43671.375</v>
          </cell>
          <cell r="K219">
            <v>0</v>
          </cell>
          <cell r="L219">
            <v>82500</v>
          </cell>
          <cell r="M219">
            <v>165000</v>
          </cell>
          <cell r="O219">
            <v>0</v>
          </cell>
          <cell r="P219">
            <v>44.847674872296245</v>
          </cell>
          <cell r="Q219">
            <v>89.695349744592491</v>
          </cell>
        </row>
        <row r="220">
          <cell r="B220" t="str">
            <v>09442</v>
          </cell>
          <cell r="C220" t="str">
            <v>SOLVENTE J-1000</v>
          </cell>
          <cell r="D220">
            <v>8</v>
          </cell>
          <cell r="E220">
            <v>0.59</v>
          </cell>
          <cell r="F220">
            <v>20</v>
          </cell>
          <cell r="G220">
            <v>11</v>
          </cell>
          <cell r="H220">
            <v>17</v>
          </cell>
          <cell r="I220">
            <v>23</v>
          </cell>
          <cell r="J220">
            <v>160</v>
          </cell>
          <cell r="K220">
            <v>220</v>
          </cell>
          <cell r="L220">
            <v>340</v>
          </cell>
          <cell r="M220">
            <v>460</v>
          </cell>
          <cell r="O220">
            <v>18.64406779661017</v>
          </cell>
          <cell r="P220">
            <v>28.8135593220339</v>
          </cell>
          <cell r="Q220">
            <v>38.983050847457626</v>
          </cell>
        </row>
        <row r="221">
          <cell r="B221" t="str">
            <v>06053</v>
          </cell>
          <cell r="C221" t="str">
            <v>SOLVENTE VIDEO JET</v>
          </cell>
          <cell r="D221">
            <v>12.15</v>
          </cell>
          <cell r="E221">
            <v>0.32</v>
          </cell>
          <cell r="F221">
            <v>23.86</v>
          </cell>
          <cell r="G221">
            <v>4</v>
          </cell>
          <cell r="H221">
            <v>8.5</v>
          </cell>
          <cell r="I221">
            <v>13</v>
          </cell>
          <cell r="J221">
            <v>289.899</v>
          </cell>
          <cell r="K221">
            <v>95.44</v>
          </cell>
          <cell r="L221">
            <v>202.81</v>
          </cell>
          <cell r="M221">
            <v>310.18</v>
          </cell>
          <cell r="O221">
            <v>12.5</v>
          </cell>
          <cell r="P221">
            <v>26.5625</v>
          </cell>
          <cell r="Q221">
            <v>40.625</v>
          </cell>
        </row>
        <row r="222">
          <cell r="B222" t="str">
            <v>07595</v>
          </cell>
          <cell r="C222" t="str">
            <v>SOLVENTE WILLET</v>
          </cell>
          <cell r="D222">
            <v>64</v>
          </cell>
          <cell r="E222">
            <v>0.6</v>
          </cell>
          <cell r="F222">
            <v>30</v>
          </cell>
          <cell r="G222">
            <v>13</v>
          </cell>
          <cell r="H222">
            <v>28</v>
          </cell>
          <cell r="I222">
            <v>43</v>
          </cell>
          <cell r="J222">
            <v>1920</v>
          </cell>
          <cell r="K222">
            <v>390</v>
          </cell>
          <cell r="L222">
            <v>840</v>
          </cell>
          <cell r="M222">
            <v>1290</v>
          </cell>
          <cell r="O222">
            <v>21.666666666666668</v>
          </cell>
          <cell r="P222">
            <v>46.666666666666671</v>
          </cell>
          <cell r="Q222">
            <v>71.666666666666671</v>
          </cell>
        </row>
        <row r="223">
          <cell r="B223" t="str">
            <v>02328</v>
          </cell>
          <cell r="C223" t="str">
            <v>SORBITOL NC 70%</v>
          </cell>
          <cell r="D223">
            <v>4400</v>
          </cell>
          <cell r="E223">
            <v>0</v>
          </cell>
          <cell r="F223">
            <v>0.45049</v>
          </cell>
          <cell r="G223">
            <v>0</v>
          </cell>
          <cell r="H223">
            <v>10175</v>
          </cell>
          <cell r="I223">
            <v>20350</v>
          </cell>
          <cell r="J223">
            <v>1982.1559999999999</v>
          </cell>
          <cell r="K223">
            <v>0</v>
          </cell>
          <cell r="L223">
            <v>4583.7357499999998</v>
          </cell>
          <cell r="M223">
            <v>9167.4714999999997</v>
          </cell>
          <cell r="O223">
            <v>0</v>
          </cell>
          <cell r="P223">
            <v>0</v>
          </cell>
          <cell r="Q223">
            <v>0</v>
          </cell>
        </row>
        <row r="224">
          <cell r="B224" t="str">
            <v>02749</v>
          </cell>
          <cell r="C224" t="str">
            <v>SULFATO D/ALUMINIO HIDRA</v>
          </cell>
          <cell r="D224">
            <v>9600</v>
          </cell>
          <cell r="E224">
            <v>451.51</v>
          </cell>
          <cell r="F224">
            <v>0.23499999999999999</v>
          </cell>
          <cell r="G224">
            <v>7454</v>
          </cell>
          <cell r="H224">
            <v>12454</v>
          </cell>
          <cell r="I224">
            <v>17454</v>
          </cell>
          <cell r="J224">
            <v>2256</v>
          </cell>
          <cell r="K224">
            <v>1751.69</v>
          </cell>
          <cell r="L224">
            <v>2926.69</v>
          </cell>
          <cell r="M224">
            <v>4101.6899999999996</v>
          </cell>
          <cell r="O224">
            <v>16.509047418661822</v>
          </cell>
          <cell r="P224">
            <v>27.582999269119178</v>
          </cell>
          <cell r="Q224">
            <v>38.656951119576533</v>
          </cell>
        </row>
        <row r="225">
          <cell r="B225" t="str">
            <v>03361</v>
          </cell>
          <cell r="C225" t="str">
            <v>SULFATO D/SODIO</v>
          </cell>
          <cell r="D225">
            <v>340500</v>
          </cell>
          <cell r="E225">
            <v>20654.7</v>
          </cell>
          <cell r="F225">
            <v>0.1288</v>
          </cell>
          <cell r="G225">
            <v>329136</v>
          </cell>
          <cell r="H225">
            <v>929136</v>
          </cell>
          <cell r="I225">
            <v>1529136</v>
          </cell>
          <cell r="J225">
            <v>43856.4</v>
          </cell>
          <cell r="K225">
            <v>42392.716800000002</v>
          </cell>
          <cell r="L225">
            <v>119672.71679999999</v>
          </cell>
          <cell r="M225">
            <v>196952.71679999999</v>
          </cell>
          <cell r="O225">
            <v>15.935162456971051</v>
          </cell>
          <cell r="P225">
            <v>44.984240874958239</v>
          </cell>
          <cell r="Q225">
            <v>74.033319292945436</v>
          </cell>
        </row>
        <row r="226">
          <cell r="B226" t="str">
            <v>07733</v>
          </cell>
          <cell r="C226" t="str">
            <v>SULFATO T/A POTABILIZADO</v>
          </cell>
          <cell r="D226">
            <v>1400</v>
          </cell>
          <cell r="E226">
            <v>0</v>
          </cell>
          <cell r="F226">
            <v>0.23499999999999999</v>
          </cell>
          <cell r="G226">
            <v>0</v>
          </cell>
          <cell r="H226">
            <v>1000</v>
          </cell>
          <cell r="I226">
            <v>2000</v>
          </cell>
          <cell r="J226">
            <v>329</v>
          </cell>
          <cell r="K226">
            <v>0</v>
          </cell>
          <cell r="L226">
            <v>235</v>
          </cell>
          <cell r="M226">
            <v>470</v>
          </cell>
          <cell r="O226">
            <v>0</v>
          </cell>
          <cell r="P226">
            <v>0</v>
          </cell>
          <cell r="Q226">
            <v>0</v>
          </cell>
        </row>
        <row r="227">
          <cell r="B227" t="str">
            <v>02929</v>
          </cell>
          <cell r="C227" t="str">
            <v>TAED (MYCON ATC)</v>
          </cell>
          <cell r="D227">
            <v>8000</v>
          </cell>
          <cell r="E227">
            <v>200.27</v>
          </cell>
          <cell r="F227">
            <v>2.8572000000000002</v>
          </cell>
          <cell r="G227">
            <v>3101</v>
          </cell>
          <cell r="H227">
            <v>8101</v>
          </cell>
          <cell r="I227">
            <v>13101</v>
          </cell>
          <cell r="J227">
            <v>22857.599999999999</v>
          </cell>
          <cell r="K227">
            <v>8860.1772000000001</v>
          </cell>
          <cell r="L227">
            <v>23146.177199999998</v>
          </cell>
          <cell r="M227">
            <v>37432.177199999998</v>
          </cell>
          <cell r="O227">
            <v>15.484096469765815</v>
          </cell>
          <cell r="P227">
            <v>40.450391970839362</v>
          </cell>
          <cell r="Q227">
            <v>65.416687471912908</v>
          </cell>
        </row>
        <row r="228">
          <cell r="B228" t="str">
            <v>09552</v>
          </cell>
          <cell r="C228" t="str">
            <v>TAED AZUL (MYKON ATC</v>
          </cell>
          <cell r="D228">
            <v>0</v>
          </cell>
          <cell r="E228">
            <v>5.7</v>
          </cell>
          <cell r="F228">
            <v>3.327</v>
          </cell>
          <cell r="G228">
            <v>150</v>
          </cell>
          <cell r="H228">
            <v>400</v>
          </cell>
          <cell r="I228">
            <v>650</v>
          </cell>
          <cell r="J228">
            <v>0</v>
          </cell>
          <cell r="K228">
            <v>499.05</v>
          </cell>
          <cell r="L228">
            <v>1330.8</v>
          </cell>
          <cell r="M228">
            <v>2162.5500000000002</v>
          </cell>
          <cell r="O228">
            <v>26.315789473684209</v>
          </cell>
          <cell r="P228">
            <v>70.175438596491219</v>
          </cell>
          <cell r="Q228">
            <v>114.03508771929825</v>
          </cell>
        </row>
        <row r="229">
          <cell r="B229" t="str">
            <v>09553</v>
          </cell>
          <cell r="C229" t="str">
            <v>TAED VERDE (MYKON ATC</v>
          </cell>
          <cell r="D229">
            <v>0</v>
          </cell>
          <cell r="E229">
            <v>5.7</v>
          </cell>
          <cell r="F229">
            <v>3.327</v>
          </cell>
          <cell r="G229">
            <v>150</v>
          </cell>
          <cell r="H229">
            <v>400</v>
          </cell>
          <cell r="I229">
            <v>650</v>
          </cell>
          <cell r="J229">
            <v>0</v>
          </cell>
          <cell r="K229">
            <v>499.05</v>
          </cell>
          <cell r="L229">
            <v>1330.8</v>
          </cell>
          <cell r="M229">
            <v>2162.5500000000002</v>
          </cell>
          <cell r="O229">
            <v>26.315789473684209</v>
          </cell>
          <cell r="P229">
            <v>70.175438596491219</v>
          </cell>
          <cell r="Q229">
            <v>114.03508771929825</v>
          </cell>
        </row>
        <row r="230">
          <cell r="B230" t="str">
            <v>09632</v>
          </cell>
          <cell r="C230" t="str">
            <v>TINOLUX BMC</v>
          </cell>
          <cell r="D230">
            <v>600</v>
          </cell>
          <cell r="E230">
            <v>10.01</v>
          </cell>
          <cell r="F230">
            <v>29.325800000000001</v>
          </cell>
          <cell r="G230">
            <v>292</v>
          </cell>
          <cell r="H230">
            <v>592</v>
          </cell>
          <cell r="I230">
            <v>892</v>
          </cell>
          <cell r="J230">
            <v>17595.48</v>
          </cell>
          <cell r="K230">
            <v>8563.1335999999992</v>
          </cell>
          <cell r="L230">
            <v>17360.873599999999</v>
          </cell>
          <cell r="M230">
            <v>26158.613600000001</v>
          </cell>
          <cell r="O230">
            <v>29.170829170829172</v>
          </cell>
          <cell r="P230">
            <v>59.140859140859142</v>
          </cell>
          <cell r="Q230">
            <v>89.110889110889119</v>
          </cell>
        </row>
        <row r="231">
          <cell r="B231" t="str">
            <v>03372</v>
          </cell>
          <cell r="C231" t="str">
            <v>TINOPAL CBS-X</v>
          </cell>
          <cell r="D231">
            <v>3425</v>
          </cell>
          <cell r="E231">
            <v>61.81</v>
          </cell>
          <cell r="F231">
            <v>17.726700000000001</v>
          </cell>
          <cell r="G231">
            <v>1274</v>
          </cell>
          <cell r="H231">
            <v>2274</v>
          </cell>
          <cell r="I231">
            <v>3274</v>
          </cell>
          <cell r="J231">
            <v>60713.947500000002</v>
          </cell>
          <cell r="K231">
            <v>22583.8158</v>
          </cell>
          <cell r="L231">
            <v>40310.515800000001</v>
          </cell>
          <cell r="M231">
            <v>58037.215799999998</v>
          </cell>
          <cell r="O231">
            <v>20.61155152887882</v>
          </cell>
          <cell r="P231">
            <v>36.790163403979939</v>
          </cell>
          <cell r="Q231">
            <v>52.968775279081051</v>
          </cell>
        </row>
        <row r="232">
          <cell r="B232" t="str">
            <v>06113</v>
          </cell>
          <cell r="C232" t="str">
            <v>TINOPAL DMA-X</v>
          </cell>
          <cell r="D232">
            <v>3600</v>
          </cell>
          <cell r="E232">
            <v>74.59</v>
          </cell>
          <cell r="F232">
            <v>5.2973999999999997</v>
          </cell>
          <cell r="G232">
            <v>1142</v>
          </cell>
          <cell r="H232">
            <v>2942</v>
          </cell>
          <cell r="I232">
            <v>4742</v>
          </cell>
          <cell r="J232">
            <v>19070.64</v>
          </cell>
          <cell r="K232">
            <v>6049.6307999999999</v>
          </cell>
          <cell r="L232">
            <v>15584.950800000001</v>
          </cell>
          <cell r="M232">
            <v>25120.270799999998</v>
          </cell>
          <cell r="O232">
            <v>15.310363319479823</v>
          </cell>
          <cell r="P232">
            <v>39.442284488537332</v>
          </cell>
          <cell r="Q232">
            <v>63.574205657594852</v>
          </cell>
        </row>
        <row r="233">
          <cell r="B233" t="str">
            <v>06687</v>
          </cell>
          <cell r="C233" t="str">
            <v>TINOPAL DMS PUR EXTRA</v>
          </cell>
          <cell r="D233">
            <v>2700</v>
          </cell>
          <cell r="E233">
            <v>0</v>
          </cell>
          <cell r="F233">
            <v>7.0739999999999998</v>
          </cell>
          <cell r="G233">
            <v>0</v>
          </cell>
          <cell r="H233">
            <v>1440</v>
          </cell>
          <cell r="I233">
            <v>2880</v>
          </cell>
          <cell r="J233">
            <v>19099.8</v>
          </cell>
          <cell r="K233">
            <v>0</v>
          </cell>
          <cell r="L233">
            <v>10186.56</v>
          </cell>
          <cell r="M233">
            <v>20373.12</v>
          </cell>
          <cell r="O233">
            <v>0</v>
          </cell>
          <cell r="P233">
            <v>0</v>
          </cell>
          <cell r="Q233">
            <v>0</v>
          </cell>
        </row>
        <row r="234">
          <cell r="B234" t="str">
            <v>06343</v>
          </cell>
          <cell r="C234" t="str">
            <v>TINTA J-1000 (S-4)</v>
          </cell>
          <cell r="D234">
            <v>6</v>
          </cell>
          <cell r="E234">
            <v>0.1</v>
          </cell>
          <cell r="F234">
            <v>95</v>
          </cell>
          <cell r="G234">
            <v>1</v>
          </cell>
          <cell r="H234">
            <v>4</v>
          </cell>
          <cell r="I234">
            <v>7</v>
          </cell>
          <cell r="J234">
            <v>570</v>
          </cell>
          <cell r="K234">
            <v>95</v>
          </cell>
          <cell r="L234">
            <v>380</v>
          </cell>
          <cell r="M234">
            <v>665</v>
          </cell>
          <cell r="O234">
            <v>10</v>
          </cell>
          <cell r="P234">
            <v>40</v>
          </cell>
          <cell r="Q234">
            <v>70</v>
          </cell>
        </row>
        <row r="235">
          <cell r="B235" t="str">
            <v>06052</v>
          </cell>
          <cell r="C235" t="str">
            <v>TINTA VIDEO JET</v>
          </cell>
          <cell r="D235">
            <v>1.9</v>
          </cell>
          <cell r="E235">
            <v>0.01</v>
          </cell>
          <cell r="F235">
            <v>142.65440000000001</v>
          </cell>
          <cell r="G235">
            <v>0</v>
          </cell>
          <cell r="H235">
            <v>0.5</v>
          </cell>
          <cell r="I235">
            <v>1</v>
          </cell>
          <cell r="J235">
            <v>271.04336000000001</v>
          </cell>
          <cell r="K235">
            <v>0</v>
          </cell>
          <cell r="L235">
            <v>71.327200000000005</v>
          </cell>
          <cell r="M235">
            <v>142.65440000000001</v>
          </cell>
          <cell r="O235">
            <v>0</v>
          </cell>
          <cell r="P235">
            <v>50</v>
          </cell>
          <cell r="Q235">
            <v>100</v>
          </cell>
        </row>
        <row r="236">
          <cell r="B236" t="str">
            <v>07501</v>
          </cell>
          <cell r="C236" t="str">
            <v>TINTA WILLET NEGRA</v>
          </cell>
          <cell r="D236">
            <v>7</v>
          </cell>
          <cell r="E236">
            <v>0.05</v>
          </cell>
          <cell r="F236">
            <v>131</v>
          </cell>
          <cell r="G236">
            <v>1</v>
          </cell>
          <cell r="H236">
            <v>2.5</v>
          </cell>
          <cell r="I236">
            <v>4</v>
          </cell>
          <cell r="J236">
            <v>917</v>
          </cell>
          <cell r="K236">
            <v>131</v>
          </cell>
          <cell r="L236">
            <v>327.5</v>
          </cell>
          <cell r="M236">
            <v>524</v>
          </cell>
          <cell r="O236">
            <v>20</v>
          </cell>
          <cell r="P236">
            <v>50</v>
          </cell>
          <cell r="Q236">
            <v>80</v>
          </cell>
        </row>
        <row r="237">
          <cell r="B237" t="str">
            <v>06101</v>
          </cell>
          <cell r="C237" t="str">
            <v>TRIPOLIFOSFATO C/AZUL</v>
          </cell>
          <cell r="D237">
            <v>3640</v>
          </cell>
          <cell r="E237">
            <v>52.1</v>
          </cell>
          <cell r="F237">
            <v>1.474</v>
          </cell>
          <cell r="G237">
            <v>1810</v>
          </cell>
          <cell r="H237">
            <v>2850</v>
          </cell>
          <cell r="I237">
            <v>3890</v>
          </cell>
          <cell r="J237">
            <v>5365.36</v>
          </cell>
          <cell r="K237">
            <v>2667.94</v>
          </cell>
          <cell r="L237">
            <v>4200.8999999999996</v>
          </cell>
          <cell r="M237">
            <v>5733.86</v>
          </cell>
          <cell r="O237">
            <v>34.740882917466408</v>
          </cell>
          <cell r="P237">
            <v>54.702495201535505</v>
          </cell>
          <cell r="Q237">
            <v>74.664107485604603</v>
          </cell>
        </row>
        <row r="238">
          <cell r="B238" t="str">
            <v>06100</v>
          </cell>
          <cell r="C238" t="str">
            <v>TRIPOLIFOSFATO C/VERDE</v>
          </cell>
          <cell r="D238">
            <v>1430</v>
          </cell>
          <cell r="E238">
            <v>34.840000000000003</v>
          </cell>
          <cell r="F238">
            <v>1.474</v>
          </cell>
          <cell r="G238">
            <v>1164</v>
          </cell>
          <cell r="H238">
            <v>1944</v>
          </cell>
          <cell r="I238">
            <v>2724</v>
          </cell>
          <cell r="J238">
            <v>2107.8200000000002</v>
          </cell>
          <cell r="K238">
            <v>1715.7360000000001</v>
          </cell>
          <cell r="L238">
            <v>2865.4560000000001</v>
          </cell>
          <cell r="M238">
            <v>4015.1759999999999</v>
          </cell>
          <cell r="O238">
            <v>33.40987370838117</v>
          </cell>
          <cell r="P238">
            <v>55.7979334098737</v>
          </cell>
          <cell r="Q238">
            <v>78.185993111366244</v>
          </cell>
        </row>
        <row r="239">
          <cell r="B239" t="str">
            <v>03374</v>
          </cell>
          <cell r="C239" t="str">
            <v>TRIPOLIFOSFATO D/SODIO</v>
          </cell>
          <cell r="D239">
            <v>350325</v>
          </cell>
          <cell r="E239">
            <v>0</v>
          </cell>
          <cell r="F239">
            <v>0.49440000000000001</v>
          </cell>
          <cell r="G239">
            <v>0</v>
          </cell>
          <cell r="H239">
            <v>165000</v>
          </cell>
          <cell r="I239">
            <v>330000</v>
          </cell>
          <cell r="J239">
            <v>173200.68</v>
          </cell>
          <cell r="K239">
            <v>0</v>
          </cell>
          <cell r="L239">
            <v>81576</v>
          </cell>
          <cell r="M239">
            <v>163152</v>
          </cell>
          <cell r="O239">
            <v>0</v>
          </cell>
          <cell r="P239">
            <v>0</v>
          </cell>
          <cell r="Q239">
            <v>0</v>
          </cell>
        </row>
        <row r="240">
          <cell r="B240" t="str">
            <v>07555</v>
          </cell>
          <cell r="C240" t="str">
            <v>TRIPOLIFOSFATO FASE ALTA</v>
          </cell>
          <cell r="D240">
            <v>52200</v>
          </cell>
          <cell r="E240">
            <v>344.14</v>
          </cell>
          <cell r="F240">
            <v>0.49440000000000001</v>
          </cell>
          <cell r="G240">
            <v>0</v>
          </cell>
          <cell r="H240">
            <v>11000</v>
          </cell>
          <cell r="I240">
            <v>22000</v>
          </cell>
          <cell r="J240">
            <v>25807.68</v>
          </cell>
          <cell r="K240">
            <v>0</v>
          </cell>
          <cell r="L240">
            <v>5438.4</v>
          </cell>
          <cell r="M240">
            <v>10876.8</v>
          </cell>
          <cell r="O240">
            <v>0</v>
          </cell>
          <cell r="P240">
            <v>31.963735688963794</v>
          </cell>
          <cell r="Q240">
            <v>63.927471377927588</v>
          </cell>
        </row>
        <row r="241">
          <cell r="B241" t="str">
            <v>06106</v>
          </cell>
          <cell r="C241" t="str">
            <v>TRIPOLIFOSFATO SPEC NIKE</v>
          </cell>
          <cell r="D241">
            <v>0</v>
          </cell>
          <cell r="E241">
            <v>20816.009999999998</v>
          </cell>
          <cell r="F241">
            <v>0.49440000000000001</v>
          </cell>
          <cell r="G241">
            <v>0</v>
          </cell>
          <cell r="H241">
            <v>165000</v>
          </cell>
          <cell r="I241">
            <v>330000</v>
          </cell>
          <cell r="J241">
            <v>0</v>
          </cell>
          <cell r="K241">
            <v>0</v>
          </cell>
          <cell r="L241">
            <v>81576</v>
          </cell>
          <cell r="M241">
            <v>163152</v>
          </cell>
          <cell r="O241">
            <v>0</v>
          </cell>
          <cell r="P241">
            <v>7.9265911190473108</v>
          </cell>
          <cell r="Q241">
            <v>15.853182238094622</v>
          </cell>
        </row>
        <row r="242">
          <cell r="B242" t="str">
            <v>09633</v>
          </cell>
          <cell r="C242" t="str">
            <v>ZEOLITA DOUCIL 4A</v>
          </cell>
          <cell r="D242">
            <v>1575</v>
          </cell>
          <cell r="E242">
            <v>20.03</v>
          </cell>
          <cell r="F242">
            <v>1.1891</v>
          </cell>
          <cell r="G242">
            <v>574</v>
          </cell>
          <cell r="H242">
            <v>967.5</v>
          </cell>
          <cell r="I242">
            <v>1361</v>
          </cell>
          <cell r="J242">
            <v>1872.8325</v>
          </cell>
          <cell r="K242">
            <v>682.54340000000002</v>
          </cell>
          <cell r="L242">
            <v>1150.45425</v>
          </cell>
          <cell r="M242">
            <v>1618.3651</v>
          </cell>
          <cell r="O242">
            <v>28.657014478282573</v>
          </cell>
          <cell r="P242">
            <v>48.302546180728903</v>
          </cell>
          <cell r="Q242">
            <v>67.94807788317523</v>
          </cell>
        </row>
        <row r="243">
          <cell r="B243" t="str">
            <v>03493</v>
          </cell>
          <cell r="C243" t="str">
            <v>ACEITE DEOD D/PALMA</v>
          </cell>
          <cell r="D243">
            <v>346572</v>
          </cell>
          <cell r="E243">
            <v>3939.54</v>
          </cell>
          <cell r="F243">
            <v>0.50666999999999995</v>
          </cell>
          <cell r="G243">
            <v>130052</v>
          </cell>
          <cell r="H243">
            <v>150052</v>
          </cell>
          <cell r="I243">
            <v>170052</v>
          </cell>
          <cell r="J243">
            <v>175597.63524</v>
          </cell>
          <cell r="K243">
            <v>65893.446840000004</v>
          </cell>
          <cell r="L243">
            <v>76026.846839999998</v>
          </cell>
          <cell r="M243">
            <v>86160.246840000007</v>
          </cell>
          <cell r="O243">
            <v>33.01197601750458</v>
          </cell>
          <cell r="P243">
            <v>38.088710864720248</v>
          </cell>
          <cell r="Q243">
            <v>43.165445711935909</v>
          </cell>
        </row>
        <row r="244">
          <cell r="B244" t="str">
            <v>03430</v>
          </cell>
          <cell r="C244" t="str">
            <v>ESTEARINA D/PALMA</v>
          </cell>
          <cell r="D244">
            <v>955045</v>
          </cell>
          <cell r="E244">
            <v>16084.5</v>
          </cell>
          <cell r="F244">
            <v>0.45900000000000002</v>
          </cell>
          <cell r="G244">
            <v>277741</v>
          </cell>
          <cell r="H244">
            <v>337741</v>
          </cell>
          <cell r="I244">
            <v>397741</v>
          </cell>
          <cell r="J244">
            <v>438365.65500000003</v>
          </cell>
          <cell r="K244">
            <v>127483.11900000001</v>
          </cell>
          <cell r="L244">
            <v>155023.11900000001</v>
          </cell>
          <cell r="M244">
            <v>182563.11900000001</v>
          </cell>
          <cell r="O244">
            <v>17.26761789300258</v>
          </cell>
          <cell r="P244">
            <v>20.997917249525941</v>
          </cell>
          <cell r="Q244">
            <v>24.728216606049301</v>
          </cell>
        </row>
        <row r="245">
          <cell r="J245" t="str">
            <v>----------------</v>
          </cell>
          <cell r="K245" t="str">
            <v>----------------</v>
          </cell>
          <cell r="L245" t="str">
            <v>----------------</v>
          </cell>
          <cell r="M245" t="str">
            <v>----------------</v>
          </cell>
        </row>
        <row r="246">
          <cell r="J246">
            <v>101100.81814</v>
          </cell>
          <cell r="K246">
            <v>31168.722000000002</v>
          </cell>
          <cell r="L246">
            <v>162383.42920000001</v>
          </cell>
          <cell r="M246">
            <v>293598.13640000002</v>
          </cell>
        </row>
        <row r="247">
          <cell r="B247" t="str">
            <v>Categoria:</v>
          </cell>
          <cell r="C247" t="str">
            <v>PBOLIVAR</v>
          </cell>
        </row>
        <row r="249">
          <cell r="B249" t="str">
            <v>Item</v>
          </cell>
          <cell r="C249" t="str">
            <v>Description</v>
          </cell>
          <cell r="D249" t="str">
            <v>Qty On Hand</v>
          </cell>
          <cell r="E249" t="str">
            <v>Issue</v>
          </cell>
          <cell r="F249" t="str">
            <v>Price</v>
          </cell>
          <cell r="G249" t="str">
            <v>Inv.Min</v>
          </cell>
          <cell r="H249" t="str">
            <v>Inv.Prm</v>
          </cell>
          <cell r="I249" t="str">
            <v>Inv.Max</v>
          </cell>
          <cell r="J249" t="str">
            <v>$ Inv.</v>
          </cell>
          <cell r="K249" t="str">
            <v>$ Minimo</v>
          </cell>
          <cell r="L249" t="str">
            <v>$ Promedio</v>
          </cell>
          <cell r="M249" t="str">
            <v>$ Maximo</v>
          </cell>
          <cell r="O249" t="str">
            <v>Inv.Min</v>
          </cell>
          <cell r="P249" t="str">
            <v>Inv.Prm</v>
          </cell>
          <cell r="Q249" t="str">
            <v>Inv.Max</v>
          </cell>
        </row>
        <row r="250">
          <cell r="B250" t="str">
            <v>--------</v>
          </cell>
          <cell r="C250" t="str">
            <v>------------------------</v>
          </cell>
          <cell r="D250" t="str">
            <v>-------------</v>
          </cell>
          <cell r="E250" t="str">
            <v>--------------</v>
          </cell>
          <cell r="F250" t="str">
            <v>----------</v>
          </cell>
          <cell r="G250" t="str">
            <v>---------------</v>
          </cell>
          <cell r="H250" t="str">
            <v>---------------</v>
          </cell>
          <cell r="I250" t="str">
            <v>---------------</v>
          </cell>
          <cell r="J250" t="str">
            <v>----------------</v>
          </cell>
          <cell r="K250" t="str">
            <v>----------------</v>
          </cell>
          <cell r="L250" t="str">
            <v>----------------</v>
          </cell>
          <cell r="M250" t="str">
            <v>----------------</v>
          </cell>
          <cell r="O250" t="str">
            <v>---------------</v>
          </cell>
          <cell r="P250" t="str">
            <v>---------------</v>
          </cell>
          <cell r="Q250" t="str">
            <v>---------------</v>
          </cell>
        </row>
        <row r="251">
          <cell r="B251" t="str">
            <v>09493</v>
          </cell>
          <cell r="C251" t="str">
            <v>FUNDA AMIGO GRANEL 15KG</v>
          </cell>
          <cell r="D251">
            <v>0</v>
          </cell>
          <cell r="E251">
            <v>255.07</v>
          </cell>
          <cell r="F251">
            <v>0.21099999999999999</v>
          </cell>
          <cell r="G251">
            <v>7498</v>
          </cell>
          <cell r="H251">
            <v>11498</v>
          </cell>
          <cell r="I251">
            <v>15498</v>
          </cell>
          <cell r="J251">
            <v>0</v>
          </cell>
          <cell r="K251">
            <v>1582.078</v>
          </cell>
          <cell r="L251">
            <v>2426.078</v>
          </cell>
          <cell r="M251">
            <v>3270.078</v>
          </cell>
          <cell r="O251">
            <v>7498</v>
          </cell>
          <cell r="P251">
            <v>11498</v>
          </cell>
          <cell r="Q251">
            <v>15498</v>
          </cell>
        </row>
        <row r="252">
          <cell r="B252" t="str">
            <v>09499</v>
          </cell>
          <cell r="C252" t="str">
            <v>FUNDON OPAL 15x850/900G</v>
          </cell>
          <cell r="D252">
            <v>0</v>
          </cell>
          <cell r="E252">
            <v>202.42</v>
          </cell>
          <cell r="F252">
            <v>0</v>
          </cell>
          <cell r="G252">
            <v>1500</v>
          </cell>
          <cell r="H252">
            <v>4500</v>
          </cell>
          <cell r="I252">
            <v>7500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O252">
            <v>1500</v>
          </cell>
          <cell r="P252">
            <v>4500</v>
          </cell>
          <cell r="Q252">
            <v>7500</v>
          </cell>
        </row>
        <row r="253">
          <cell r="B253" t="str">
            <v>09498</v>
          </cell>
          <cell r="C253" t="str">
            <v>FUNDON OPAL 60x225G</v>
          </cell>
          <cell r="D253">
            <v>0</v>
          </cell>
          <cell r="E253">
            <v>2200.92</v>
          </cell>
          <cell r="F253">
            <v>0</v>
          </cell>
          <cell r="G253">
            <v>15000</v>
          </cell>
          <cell r="H253">
            <v>30000</v>
          </cell>
          <cell r="I253">
            <v>45000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O253">
            <v>15000</v>
          </cell>
          <cell r="P253">
            <v>30000</v>
          </cell>
          <cell r="Q253">
            <v>45000</v>
          </cell>
        </row>
        <row r="254">
          <cell r="B254" t="str">
            <v>09497</v>
          </cell>
          <cell r="C254" t="str">
            <v>FUNDON OPAL 72x50/60x100</v>
          </cell>
          <cell r="D254">
            <v>0</v>
          </cell>
          <cell r="E254">
            <v>646.25</v>
          </cell>
          <cell r="F254">
            <v>4.4999999999999998E-2</v>
          </cell>
          <cell r="G254">
            <v>5000</v>
          </cell>
          <cell r="H254">
            <v>10000</v>
          </cell>
          <cell r="I254">
            <v>15000</v>
          </cell>
          <cell r="J254">
            <v>0</v>
          </cell>
          <cell r="K254">
            <v>225</v>
          </cell>
          <cell r="L254">
            <v>450</v>
          </cell>
          <cell r="M254">
            <v>675</v>
          </cell>
          <cell r="O254">
            <v>5000</v>
          </cell>
          <cell r="P254">
            <v>10000</v>
          </cell>
          <cell r="Q254">
            <v>15000</v>
          </cell>
        </row>
        <row r="255">
          <cell r="B255" t="str">
            <v>09492</v>
          </cell>
          <cell r="C255" t="str">
            <v>LAMINA AMIGO LIMON 180G</v>
          </cell>
          <cell r="D255">
            <v>0</v>
          </cell>
          <cell r="E255">
            <v>15.5</v>
          </cell>
          <cell r="F255">
            <v>2.64</v>
          </cell>
          <cell r="G255">
            <v>746</v>
          </cell>
          <cell r="H255">
            <v>1146</v>
          </cell>
          <cell r="I255">
            <v>1546</v>
          </cell>
          <cell r="J255">
            <v>0</v>
          </cell>
          <cell r="K255">
            <v>1969.44</v>
          </cell>
          <cell r="L255">
            <v>3025.44</v>
          </cell>
          <cell r="M255">
            <v>4081.44</v>
          </cell>
          <cell r="O255">
            <v>746</v>
          </cell>
          <cell r="P255">
            <v>1146</v>
          </cell>
          <cell r="Q255">
            <v>1546</v>
          </cell>
        </row>
        <row r="256">
          <cell r="B256" t="str">
            <v>09495</v>
          </cell>
          <cell r="C256" t="str">
            <v>LAMINA OP.TERMINATOR 200</v>
          </cell>
          <cell r="D256">
            <v>25.3</v>
          </cell>
          <cell r="E256">
            <v>110.77</v>
          </cell>
          <cell r="F256">
            <v>4.53</v>
          </cell>
          <cell r="G256">
            <v>1280</v>
          </cell>
          <cell r="H256">
            <v>1530</v>
          </cell>
          <cell r="I256">
            <v>1780</v>
          </cell>
          <cell r="J256">
            <v>114.60899999999999</v>
          </cell>
          <cell r="K256">
            <v>5798.4</v>
          </cell>
          <cell r="L256">
            <v>6930.9</v>
          </cell>
          <cell r="M256">
            <v>8063.4</v>
          </cell>
          <cell r="O256">
            <v>1280</v>
          </cell>
          <cell r="P256">
            <v>1530</v>
          </cell>
          <cell r="Q256">
            <v>1780</v>
          </cell>
        </row>
        <row r="257">
          <cell r="B257" t="str">
            <v>09494</v>
          </cell>
          <cell r="C257" t="str">
            <v>LAMINA OP.TERMINATOR 850</v>
          </cell>
          <cell r="D257">
            <v>67.66</v>
          </cell>
          <cell r="E257">
            <v>5.47</v>
          </cell>
          <cell r="F257">
            <v>4.53</v>
          </cell>
          <cell r="G257">
            <v>98</v>
          </cell>
          <cell r="H257">
            <v>348</v>
          </cell>
          <cell r="I257">
            <v>598</v>
          </cell>
          <cell r="J257">
            <v>306.49979999999999</v>
          </cell>
          <cell r="K257">
            <v>443.94</v>
          </cell>
          <cell r="L257">
            <v>1576.44</v>
          </cell>
          <cell r="M257">
            <v>2708.94</v>
          </cell>
          <cell r="O257">
            <v>98</v>
          </cell>
          <cell r="P257">
            <v>348</v>
          </cell>
          <cell r="Q257">
            <v>598</v>
          </cell>
        </row>
        <row r="258">
          <cell r="B258" t="str">
            <v>09489</v>
          </cell>
          <cell r="C258" t="str">
            <v>LAMINA OPAL BLANCURA 100</v>
          </cell>
          <cell r="D258">
            <v>0</v>
          </cell>
          <cell r="E258">
            <v>10.84</v>
          </cell>
          <cell r="F258">
            <v>2.64</v>
          </cell>
          <cell r="G258">
            <v>410</v>
          </cell>
          <cell r="H258">
            <v>660</v>
          </cell>
          <cell r="I258">
            <v>910</v>
          </cell>
          <cell r="J258">
            <v>0</v>
          </cell>
          <cell r="K258">
            <v>1082.4000000000001</v>
          </cell>
          <cell r="L258">
            <v>1742.4</v>
          </cell>
          <cell r="M258">
            <v>2402.4</v>
          </cell>
          <cell r="O258">
            <v>410</v>
          </cell>
          <cell r="P258">
            <v>660</v>
          </cell>
          <cell r="Q258">
            <v>910</v>
          </cell>
        </row>
        <row r="259">
          <cell r="B259" t="str">
            <v>09490</v>
          </cell>
          <cell r="C259" t="str">
            <v>LAMINA OPAL BLANCURA 225</v>
          </cell>
          <cell r="D259">
            <v>80.16</v>
          </cell>
          <cell r="E259">
            <v>43.13</v>
          </cell>
          <cell r="F259">
            <v>2.64</v>
          </cell>
          <cell r="G259">
            <v>2011</v>
          </cell>
          <cell r="H259">
            <v>3061</v>
          </cell>
          <cell r="I259">
            <v>4111</v>
          </cell>
          <cell r="J259">
            <v>211.6224</v>
          </cell>
          <cell r="K259">
            <v>5309.04</v>
          </cell>
          <cell r="L259">
            <v>8081.04</v>
          </cell>
          <cell r="M259">
            <v>10853.04</v>
          </cell>
          <cell r="O259">
            <v>2011</v>
          </cell>
          <cell r="P259">
            <v>3061</v>
          </cell>
          <cell r="Q259">
            <v>4111</v>
          </cell>
        </row>
        <row r="260">
          <cell r="B260" t="str">
            <v>09501</v>
          </cell>
          <cell r="C260" t="str">
            <v>LAMINA OPAL BLANCURA 50G</v>
          </cell>
          <cell r="D260">
            <v>0</v>
          </cell>
          <cell r="E260">
            <v>5.66</v>
          </cell>
          <cell r="F260">
            <v>2.64</v>
          </cell>
          <cell r="G260">
            <v>245</v>
          </cell>
          <cell r="H260">
            <v>495</v>
          </cell>
          <cell r="I260">
            <v>745</v>
          </cell>
          <cell r="J260">
            <v>0</v>
          </cell>
          <cell r="K260">
            <v>646.79999999999995</v>
          </cell>
          <cell r="L260">
            <v>1306.8</v>
          </cell>
          <cell r="M260">
            <v>1966.8</v>
          </cell>
          <cell r="O260">
            <v>245</v>
          </cell>
          <cell r="P260">
            <v>495</v>
          </cell>
          <cell r="Q260">
            <v>745</v>
          </cell>
        </row>
        <row r="261">
          <cell r="B261" t="str">
            <v>09491</v>
          </cell>
          <cell r="C261" t="str">
            <v>LAMINA OPAL BLANCURA 900</v>
          </cell>
          <cell r="D261">
            <v>85.58</v>
          </cell>
          <cell r="E261">
            <v>4.53</v>
          </cell>
          <cell r="F261">
            <v>2.64</v>
          </cell>
          <cell r="G261">
            <v>101</v>
          </cell>
          <cell r="H261">
            <v>351</v>
          </cell>
          <cell r="I261">
            <v>601</v>
          </cell>
          <cell r="J261">
            <v>225.93119999999999</v>
          </cell>
          <cell r="K261">
            <v>266.64</v>
          </cell>
          <cell r="L261">
            <v>926.64</v>
          </cell>
          <cell r="M261">
            <v>1586.64</v>
          </cell>
          <cell r="O261">
            <v>101</v>
          </cell>
          <cell r="P261">
            <v>351</v>
          </cell>
          <cell r="Q261">
            <v>601</v>
          </cell>
        </row>
        <row r="262">
          <cell r="B262" t="str">
            <v>09481</v>
          </cell>
          <cell r="C262" t="str">
            <v>LAMINA OPAL FLORAL 100G</v>
          </cell>
          <cell r="D262">
            <v>0</v>
          </cell>
          <cell r="E262">
            <v>16.07</v>
          </cell>
          <cell r="F262">
            <v>2.64</v>
          </cell>
          <cell r="G262">
            <v>598</v>
          </cell>
          <cell r="H262">
            <v>898</v>
          </cell>
          <cell r="I262">
            <v>1198</v>
          </cell>
          <cell r="J262">
            <v>0</v>
          </cell>
          <cell r="K262">
            <v>1578.72</v>
          </cell>
          <cell r="L262">
            <v>2370.7199999999998</v>
          </cell>
          <cell r="M262">
            <v>3162.72</v>
          </cell>
          <cell r="O262">
            <v>598</v>
          </cell>
          <cell r="P262">
            <v>898</v>
          </cell>
          <cell r="Q262">
            <v>1198</v>
          </cell>
        </row>
        <row r="263">
          <cell r="B263" t="str">
            <v>09483</v>
          </cell>
          <cell r="C263" t="str">
            <v>LAMINA OPAL FLORAL 225G</v>
          </cell>
          <cell r="D263">
            <v>101.28</v>
          </cell>
          <cell r="E263">
            <v>64.319999999999993</v>
          </cell>
          <cell r="F263">
            <v>2.64</v>
          </cell>
          <cell r="G263">
            <v>3235</v>
          </cell>
          <cell r="H263">
            <v>4885</v>
          </cell>
          <cell r="I263">
            <v>6535</v>
          </cell>
          <cell r="J263">
            <v>267.37920000000003</v>
          </cell>
          <cell r="K263">
            <v>8540.4</v>
          </cell>
          <cell r="L263">
            <v>12896.4</v>
          </cell>
          <cell r="M263">
            <v>17252.400000000001</v>
          </cell>
          <cell r="O263">
            <v>3235</v>
          </cell>
          <cell r="P263">
            <v>4885</v>
          </cell>
          <cell r="Q263">
            <v>6535</v>
          </cell>
        </row>
        <row r="264">
          <cell r="B264" t="str">
            <v>09482</v>
          </cell>
          <cell r="C264" t="str">
            <v>LAMINA OPAL FLORAL 50G</v>
          </cell>
          <cell r="D264">
            <v>0</v>
          </cell>
          <cell r="E264">
            <v>7.92</v>
          </cell>
          <cell r="F264">
            <v>2.64</v>
          </cell>
          <cell r="G264">
            <v>312</v>
          </cell>
          <cell r="H264">
            <v>562</v>
          </cell>
          <cell r="I264">
            <v>812</v>
          </cell>
          <cell r="J264">
            <v>0</v>
          </cell>
          <cell r="K264">
            <v>823.68</v>
          </cell>
          <cell r="L264">
            <v>1483.68</v>
          </cell>
          <cell r="M264">
            <v>2143.6799999999998</v>
          </cell>
          <cell r="O264">
            <v>312</v>
          </cell>
          <cell r="P264">
            <v>562</v>
          </cell>
          <cell r="Q264">
            <v>812</v>
          </cell>
        </row>
        <row r="265">
          <cell r="B265" t="str">
            <v>09484</v>
          </cell>
          <cell r="C265" t="str">
            <v>LAMINA OPAL FLORAL 900G</v>
          </cell>
          <cell r="D265">
            <v>0</v>
          </cell>
          <cell r="E265">
            <v>14.58</v>
          </cell>
          <cell r="F265">
            <v>2.64</v>
          </cell>
          <cell r="G265">
            <v>111</v>
          </cell>
          <cell r="H265">
            <v>361</v>
          </cell>
          <cell r="I265">
            <v>611</v>
          </cell>
          <cell r="J265">
            <v>0</v>
          </cell>
          <cell r="K265">
            <v>293.04000000000002</v>
          </cell>
          <cell r="L265">
            <v>953.04</v>
          </cell>
          <cell r="M265">
            <v>1613.04</v>
          </cell>
          <cell r="O265">
            <v>111</v>
          </cell>
          <cell r="P265">
            <v>361</v>
          </cell>
          <cell r="Q265">
            <v>611</v>
          </cell>
        </row>
        <row r="266">
          <cell r="B266" t="str">
            <v>09487</v>
          </cell>
          <cell r="C266" t="str">
            <v>LAMINA OPAL LIMON 100G</v>
          </cell>
          <cell r="D266">
            <v>0</v>
          </cell>
          <cell r="E266">
            <v>13.74</v>
          </cell>
          <cell r="F266">
            <v>2.64</v>
          </cell>
          <cell r="G266">
            <v>490</v>
          </cell>
          <cell r="H266">
            <v>740</v>
          </cell>
          <cell r="I266">
            <v>990</v>
          </cell>
          <cell r="J266">
            <v>0</v>
          </cell>
          <cell r="K266">
            <v>1293.5999999999999</v>
          </cell>
          <cell r="L266">
            <v>1953.6</v>
          </cell>
          <cell r="M266">
            <v>2613.6</v>
          </cell>
          <cell r="O266">
            <v>490</v>
          </cell>
          <cell r="P266">
            <v>740</v>
          </cell>
          <cell r="Q266">
            <v>990</v>
          </cell>
        </row>
        <row r="267">
          <cell r="B267" t="str">
            <v>09486</v>
          </cell>
          <cell r="C267" t="str">
            <v>LAMINA OPAL LIMON 225G</v>
          </cell>
          <cell r="D267">
            <v>0</v>
          </cell>
          <cell r="E267">
            <v>50.43</v>
          </cell>
          <cell r="F267">
            <v>2.64</v>
          </cell>
          <cell r="G267">
            <v>2366</v>
          </cell>
          <cell r="H267">
            <v>3566</v>
          </cell>
          <cell r="I267">
            <v>4766</v>
          </cell>
          <cell r="J267">
            <v>0</v>
          </cell>
          <cell r="K267">
            <v>6246.24</v>
          </cell>
          <cell r="L267">
            <v>9414.24</v>
          </cell>
          <cell r="M267">
            <v>12582.24</v>
          </cell>
          <cell r="O267">
            <v>2366</v>
          </cell>
          <cell r="P267">
            <v>3566</v>
          </cell>
          <cell r="Q267">
            <v>4766</v>
          </cell>
        </row>
        <row r="268">
          <cell r="B268" t="str">
            <v>09488</v>
          </cell>
          <cell r="C268" t="str">
            <v>LAMINA OPAL LIMON 50G</v>
          </cell>
          <cell r="D268">
            <v>0</v>
          </cell>
          <cell r="E268">
            <v>6</v>
          </cell>
          <cell r="F268">
            <v>2.64</v>
          </cell>
          <cell r="G268">
            <v>245</v>
          </cell>
          <cell r="H268">
            <v>495</v>
          </cell>
          <cell r="I268">
            <v>745</v>
          </cell>
          <cell r="J268">
            <v>0</v>
          </cell>
          <cell r="K268">
            <v>646.79999999999995</v>
          </cell>
          <cell r="L268">
            <v>1306.8</v>
          </cell>
          <cell r="M268">
            <v>1966.8</v>
          </cell>
          <cell r="O268">
            <v>245</v>
          </cell>
          <cell r="P268">
            <v>495</v>
          </cell>
          <cell r="Q268">
            <v>745</v>
          </cell>
        </row>
        <row r="269">
          <cell r="B269" t="str">
            <v>09485</v>
          </cell>
          <cell r="C269" t="str">
            <v>LAMINA OPAL LIMON 900G</v>
          </cell>
          <cell r="D269">
            <v>86.41</v>
          </cell>
          <cell r="E269">
            <v>4.29</v>
          </cell>
          <cell r="F269">
            <v>2.64</v>
          </cell>
          <cell r="G269">
            <v>103</v>
          </cell>
          <cell r="H269">
            <v>353</v>
          </cell>
          <cell r="I269">
            <v>603</v>
          </cell>
          <cell r="J269">
            <v>228.1224</v>
          </cell>
          <cell r="K269">
            <v>271.92</v>
          </cell>
          <cell r="L269">
            <v>931.92</v>
          </cell>
          <cell r="M269">
            <v>1591.92</v>
          </cell>
          <cell r="O269">
            <v>103</v>
          </cell>
          <cell r="P269">
            <v>353</v>
          </cell>
          <cell r="Q269">
            <v>603</v>
          </cell>
        </row>
        <row r="270">
          <cell r="B270" t="str">
            <v>09615</v>
          </cell>
          <cell r="C270" t="str">
            <v>COLOR.AMARILLO COSMENYL</v>
          </cell>
          <cell r="D270">
            <v>30.25</v>
          </cell>
          <cell r="E270">
            <v>0.28000000000000003</v>
          </cell>
          <cell r="F270">
            <v>36.119999999999997</v>
          </cell>
          <cell r="G270">
            <v>11</v>
          </cell>
          <cell r="H270">
            <v>26</v>
          </cell>
          <cell r="I270">
            <v>41</v>
          </cell>
          <cell r="J270">
            <v>1092.6300000000001</v>
          </cell>
          <cell r="K270">
            <v>397.32</v>
          </cell>
          <cell r="L270">
            <v>939.12</v>
          </cell>
          <cell r="M270">
            <v>1480.92</v>
          </cell>
          <cell r="O270">
            <v>11</v>
          </cell>
          <cell r="P270">
            <v>26</v>
          </cell>
          <cell r="Q270">
            <v>41</v>
          </cell>
        </row>
        <row r="271">
          <cell r="B271" t="str">
            <v>09477</v>
          </cell>
          <cell r="C271" t="str">
            <v>COLOR.AZUL ULTRAMAR 5008</v>
          </cell>
          <cell r="D271">
            <v>1118.7</v>
          </cell>
          <cell r="E271">
            <v>12.5</v>
          </cell>
          <cell r="F271">
            <v>4.1181999999999999</v>
          </cell>
          <cell r="G271">
            <v>387</v>
          </cell>
          <cell r="H271">
            <v>587</v>
          </cell>
          <cell r="I271">
            <v>787</v>
          </cell>
          <cell r="J271">
            <v>4607.0303400000003</v>
          </cell>
          <cell r="K271">
            <v>1593.7434000000001</v>
          </cell>
          <cell r="L271">
            <v>2417.3834000000002</v>
          </cell>
          <cell r="M271">
            <v>3241.0234</v>
          </cell>
          <cell r="O271">
            <v>387</v>
          </cell>
          <cell r="P271">
            <v>587</v>
          </cell>
          <cell r="Q271">
            <v>787</v>
          </cell>
        </row>
        <row r="272">
          <cell r="B272" t="str">
            <v>09476</v>
          </cell>
          <cell r="C272" t="str">
            <v>PERFUME EMERALD 2001 (BO</v>
          </cell>
          <cell r="D272">
            <v>2182</v>
          </cell>
          <cell r="E272">
            <v>35.909999999999997</v>
          </cell>
          <cell r="F272">
            <v>13.284000000000001</v>
          </cell>
          <cell r="G272">
            <v>474</v>
          </cell>
          <cell r="H272">
            <v>1014</v>
          </cell>
          <cell r="I272">
            <v>1554</v>
          </cell>
          <cell r="J272">
            <v>28985.687999999998</v>
          </cell>
          <cell r="K272">
            <v>6296.616</v>
          </cell>
          <cell r="L272">
            <v>13469.976000000001</v>
          </cell>
          <cell r="M272">
            <v>20643.335999999999</v>
          </cell>
          <cell r="O272">
            <v>474</v>
          </cell>
          <cell r="P272">
            <v>1014</v>
          </cell>
          <cell r="Q272">
            <v>1554</v>
          </cell>
        </row>
        <row r="273">
          <cell r="B273" t="str">
            <v>09480</v>
          </cell>
          <cell r="C273" t="str">
            <v>PERFUME GALAPAGOS K61354</v>
          </cell>
          <cell r="D273">
            <v>363.5</v>
          </cell>
          <cell r="E273">
            <v>3.3</v>
          </cell>
          <cell r="F273">
            <v>6.1360000000000001</v>
          </cell>
          <cell r="G273">
            <v>159</v>
          </cell>
          <cell r="H273">
            <v>249</v>
          </cell>
          <cell r="I273">
            <v>339</v>
          </cell>
          <cell r="J273">
            <v>2230.4360000000001</v>
          </cell>
          <cell r="K273">
            <v>975.62400000000002</v>
          </cell>
          <cell r="L273">
            <v>1527.864</v>
          </cell>
          <cell r="M273">
            <v>2080.1039999999998</v>
          </cell>
          <cell r="O273">
            <v>159</v>
          </cell>
          <cell r="P273">
            <v>249</v>
          </cell>
          <cell r="Q273">
            <v>339</v>
          </cell>
        </row>
        <row r="274">
          <cell r="B274" t="str">
            <v>09475</v>
          </cell>
          <cell r="C274" t="str">
            <v>PERFUME SOLILIMON UN250.</v>
          </cell>
          <cell r="D274">
            <v>2440</v>
          </cell>
          <cell r="E274">
            <v>43.62</v>
          </cell>
          <cell r="F274">
            <v>8.7463999999999995</v>
          </cell>
          <cell r="G274">
            <v>733</v>
          </cell>
          <cell r="H274">
            <v>1363</v>
          </cell>
          <cell r="I274">
            <v>1993</v>
          </cell>
          <cell r="J274">
            <v>21341.216</v>
          </cell>
          <cell r="K274">
            <v>6411.1112000000003</v>
          </cell>
          <cell r="L274">
            <v>11921.343199999999</v>
          </cell>
          <cell r="M274">
            <v>17431.575199999999</v>
          </cell>
          <cell r="O274">
            <v>733</v>
          </cell>
          <cell r="P274">
            <v>1363</v>
          </cell>
          <cell r="Q274">
            <v>1993</v>
          </cell>
        </row>
        <row r="275">
          <cell r="B275" t="str">
            <v>09474</v>
          </cell>
          <cell r="C275" t="str">
            <v>PERFUME XANTIA UN 233.29</v>
          </cell>
          <cell r="D275">
            <v>2013</v>
          </cell>
          <cell r="E275">
            <v>28.76</v>
          </cell>
          <cell r="F275">
            <v>10.119199999999999</v>
          </cell>
          <cell r="G275">
            <v>497</v>
          </cell>
          <cell r="H275">
            <v>997</v>
          </cell>
          <cell r="I275">
            <v>1497</v>
          </cell>
          <cell r="J275">
            <v>20369.9496</v>
          </cell>
          <cell r="K275">
            <v>5029.2424000000001</v>
          </cell>
          <cell r="L275">
            <v>10088.8424</v>
          </cell>
          <cell r="M275">
            <v>15148.4424</v>
          </cell>
          <cell r="O275">
            <v>497</v>
          </cell>
          <cell r="P275">
            <v>997</v>
          </cell>
          <cell r="Q275">
            <v>1497</v>
          </cell>
        </row>
        <row r="276">
          <cell r="B276" t="str">
            <v>06099</v>
          </cell>
          <cell r="C276" t="str">
            <v>TINOLUX BBS (BOLIVAR)</v>
          </cell>
          <cell r="D276">
            <v>1212.2</v>
          </cell>
          <cell r="E276">
            <v>8.4600000000000009</v>
          </cell>
          <cell r="F276">
            <v>29.8094</v>
          </cell>
          <cell r="G276">
            <v>268</v>
          </cell>
          <cell r="H276">
            <v>478</v>
          </cell>
          <cell r="I276">
            <v>688</v>
          </cell>
          <cell r="J276">
            <v>36134.954680000003</v>
          </cell>
          <cell r="K276">
            <v>7988.9192000000003</v>
          </cell>
          <cell r="L276">
            <v>14248.8932</v>
          </cell>
          <cell r="M276">
            <v>20508.867200000001</v>
          </cell>
          <cell r="O276">
            <v>268</v>
          </cell>
          <cell r="P276">
            <v>478</v>
          </cell>
          <cell r="Q276">
            <v>688</v>
          </cell>
        </row>
      </sheetData>
      <sheetData sheetId="7" refreshError="1">
        <row r="3">
          <cell r="A3" t="str">
            <v>ITEM</v>
          </cell>
          <cell r="B3" t="str">
            <v>DESCRIPCION</v>
          </cell>
          <cell r="C3" t="str">
            <v>UM</v>
          </cell>
          <cell r="D3" t="str">
            <v>COSTO UN</v>
          </cell>
          <cell r="E3" t="str">
            <v>GROSS</v>
          </cell>
          <cell r="F3" t="str">
            <v>$$$$</v>
          </cell>
          <cell r="G3" t="str">
            <v>LOCAL/  IMPORTADO</v>
          </cell>
          <cell r="H3" t="str">
            <v>PROVEEDOR</v>
          </cell>
        </row>
        <row r="4">
          <cell r="A4" t="str">
            <v>09242</v>
          </cell>
          <cell r="B4" t="str">
            <v>PERFUME LS 0446</v>
          </cell>
          <cell r="C4" t="str">
            <v>KG</v>
          </cell>
          <cell r="D4">
            <v>4.75</v>
          </cell>
          <cell r="E4">
            <v>74840.69</v>
          </cell>
          <cell r="F4">
            <v>355493.27750000003</v>
          </cell>
          <cell r="G4" t="str">
            <v>I</v>
          </cell>
          <cell r="H4" t="str">
            <v>QUEST</v>
          </cell>
        </row>
        <row r="5">
          <cell r="A5" t="str">
            <v>09057</v>
          </cell>
          <cell r="B5" t="str">
            <v>COLORANTE AZUL ULTRAMARI</v>
          </cell>
          <cell r="C5" t="str">
            <v>KG</v>
          </cell>
          <cell r="D5">
            <v>1.75</v>
          </cell>
          <cell r="E5">
            <v>132887.03</v>
          </cell>
          <cell r="F5">
            <v>232552.30249999999</v>
          </cell>
          <cell r="G5" t="str">
            <v>I</v>
          </cell>
          <cell r="H5" t="str">
            <v>PIGMENTOS</v>
          </cell>
        </row>
        <row r="6">
          <cell r="A6" t="str">
            <v>03363</v>
          </cell>
          <cell r="B6" t="str">
            <v>CARBONATO D/SODIO LIVIANO</v>
          </cell>
          <cell r="C6" t="str">
            <v>KG</v>
          </cell>
          <cell r="D6">
            <v>0.223</v>
          </cell>
          <cell r="E6">
            <v>618767.39</v>
          </cell>
          <cell r="F6">
            <v>137985.12797</v>
          </cell>
          <cell r="G6" t="str">
            <v>I</v>
          </cell>
          <cell r="H6" t="str">
            <v>MANUCHAR</v>
          </cell>
        </row>
        <row r="7">
          <cell r="A7" t="str">
            <v>03396</v>
          </cell>
          <cell r="B7" t="str">
            <v>DIOXIDO D/TITANIO</v>
          </cell>
          <cell r="C7" t="str">
            <v>KG</v>
          </cell>
          <cell r="D7">
            <v>2.25</v>
          </cell>
          <cell r="E7">
            <v>34054.839999999997</v>
          </cell>
          <cell r="F7">
            <v>76623.389999999985</v>
          </cell>
          <cell r="G7" t="str">
            <v>I</v>
          </cell>
          <cell r="H7" t="str">
            <v>KERR</v>
          </cell>
        </row>
        <row r="8">
          <cell r="A8" t="str">
            <v>07691</v>
          </cell>
          <cell r="B8" t="str">
            <v>PERFUME RJ 2285 ESTRELLA</v>
          </cell>
          <cell r="C8" t="str">
            <v>KG</v>
          </cell>
          <cell r="D8">
            <v>13.62</v>
          </cell>
          <cell r="E8">
            <v>4276.29</v>
          </cell>
          <cell r="F8">
            <v>58243.069799999997</v>
          </cell>
          <cell r="G8" t="str">
            <v>I</v>
          </cell>
          <cell r="H8" t="str">
            <v>TAKASAGO</v>
          </cell>
        </row>
        <row r="9">
          <cell r="A9" t="str">
            <v>03387</v>
          </cell>
          <cell r="B9" t="str">
            <v>ADPA</v>
          </cell>
          <cell r="C9" t="str">
            <v>KG</v>
          </cell>
          <cell r="D9">
            <v>3.74</v>
          </cell>
          <cell r="E9">
            <v>10857.51</v>
          </cell>
          <cell r="F9">
            <v>40607.087400000004</v>
          </cell>
          <cell r="G9" t="str">
            <v>I</v>
          </cell>
          <cell r="H9" t="str">
            <v>RHODIA</v>
          </cell>
        </row>
        <row r="10">
          <cell r="A10" t="str">
            <v>09127</v>
          </cell>
          <cell r="B10" t="str">
            <v>PERFUME LEO UN 132.628</v>
          </cell>
          <cell r="C10" t="str">
            <v>KG</v>
          </cell>
          <cell r="D10">
            <v>11.7</v>
          </cell>
          <cell r="E10">
            <v>2688</v>
          </cell>
          <cell r="F10">
            <v>31449.599999999999</v>
          </cell>
          <cell r="G10" t="str">
            <v>I</v>
          </cell>
          <cell r="H10" t="str">
            <v>FIRMENICH</v>
          </cell>
        </row>
        <row r="11">
          <cell r="A11" t="str">
            <v>09125</v>
          </cell>
          <cell r="B11" t="str">
            <v>PERFUME EMERALD 78</v>
          </cell>
          <cell r="C11" t="str">
            <v>KG</v>
          </cell>
          <cell r="D11">
            <v>15.25</v>
          </cell>
          <cell r="E11">
            <v>2038.57</v>
          </cell>
          <cell r="F11">
            <v>31088.192499999997</v>
          </cell>
          <cell r="G11" t="str">
            <v>I</v>
          </cell>
          <cell r="H11" t="str">
            <v>IFF</v>
          </cell>
        </row>
        <row r="12">
          <cell r="A12" t="str">
            <v>01204</v>
          </cell>
          <cell r="B12" t="str">
            <v>COLOFONIA WW</v>
          </cell>
          <cell r="C12" t="str">
            <v>KG</v>
          </cell>
          <cell r="D12">
            <v>0.79400000000000004</v>
          </cell>
          <cell r="E12">
            <v>32181.599999999999</v>
          </cell>
          <cell r="F12">
            <v>25552.190399999999</v>
          </cell>
          <cell r="G12" t="str">
            <v>I</v>
          </cell>
          <cell r="H12" t="str">
            <v>HARIMA</v>
          </cell>
        </row>
        <row r="13">
          <cell r="A13" t="str">
            <v>03429</v>
          </cell>
          <cell r="B13" t="str">
            <v>COLORANTE AMARILLO IRAGO</v>
          </cell>
          <cell r="C13" t="str">
            <v>GR</v>
          </cell>
          <cell r="D13">
            <v>1.9E-2</v>
          </cell>
          <cell r="E13">
            <v>161784</v>
          </cell>
          <cell r="F13">
            <v>3073.8959999999997</v>
          </cell>
          <cell r="G13" t="str">
            <v>I</v>
          </cell>
          <cell r="H13" t="str">
            <v>CIBA</v>
          </cell>
        </row>
        <row r="14">
          <cell r="A14" t="str">
            <v>09427</v>
          </cell>
          <cell r="B14" t="str">
            <v>LAUNDROSIL RT414</v>
          </cell>
          <cell r="C14" t="str">
            <v>KG</v>
          </cell>
          <cell r="D14">
            <v>1.1180000000000001</v>
          </cell>
          <cell r="E14">
            <v>1313.77</v>
          </cell>
          <cell r="F14">
            <v>1468.7948600000002</v>
          </cell>
          <cell r="G14" t="str">
            <v>I</v>
          </cell>
          <cell r="H14" t="str">
            <v>CEDE-FRANCE</v>
          </cell>
        </row>
        <row r="15">
          <cell r="A15" t="str">
            <v>02880</v>
          </cell>
          <cell r="B15" t="str">
            <v>ROJO MONOLITE CI12490</v>
          </cell>
          <cell r="C15" t="str">
            <v>GR</v>
          </cell>
          <cell r="D15">
            <v>0.19</v>
          </cell>
          <cell r="E15">
            <v>1075.2</v>
          </cell>
          <cell r="F15">
            <v>204.28800000000001</v>
          </cell>
          <cell r="G15" t="str">
            <v>I</v>
          </cell>
          <cell r="H15" t="str">
            <v>VERELA</v>
          </cell>
        </row>
        <row r="16">
          <cell r="F16">
            <v>994341.21693</v>
          </cell>
        </row>
        <row r="17">
          <cell r="A17" t="str">
            <v>03430</v>
          </cell>
          <cell r="B17" t="str">
            <v>ESTEARINA D/PALMA</v>
          </cell>
          <cell r="C17" t="str">
            <v>KG</v>
          </cell>
          <cell r="D17">
            <v>0.43240000000000001</v>
          </cell>
          <cell r="E17">
            <v>6993046.3499999996</v>
          </cell>
          <cell r="F17">
            <v>3023793.24174</v>
          </cell>
          <cell r="G17" t="str">
            <v>L</v>
          </cell>
          <cell r="H17" t="str">
            <v>LF</v>
          </cell>
        </row>
        <row r="18">
          <cell r="A18" t="str">
            <v>03493</v>
          </cell>
          <cell r="B18" t="str">
            <v>ACEITE DEOD D/PALMA</v>
          </cell>
          <cell r="C18" t="str">
            <v>KG</v>
          </cell>
          <cell r="D18">
            <v>0.47443000000000002</v>
          </cell>
          <cell r="E18">
            <v>3171297.99</v>
          </cell>
          <cell r="F18">
            <v>1504558.9053957001</v>
          </cell>
          <cell r="G18" t="str">
            <v>L</v>
          </cell>
          <cell r="H18" t="str">
            <v>LF</v>
          </cell>
        </row>
        <row r="19">
          <cell r="A19" t="str">
            <v>03437</v>
          </cell>
          <cell r="B19" t="str">
            <v>SODA CAUSTICA 50%</v>
          </cell>
          <cell r="C19" t="str">
            <v>KG</v>
          </cell>
          <cell r="D19">
            <v>0.20169999999999999</v>
          </cell>
          <cell r="E19">
            <v>4604767</v>
          </cell>
          <cell r="F19">
            <v>928781.50390000001</v>
          </cell>
          <cell r="G19" t="str">
            <v>L</v>
          </cell>
          <cell r="H19" t="str">
            <v>PROQUIMSA</v>
          </cell>
        </row>
        <row r="20">
          <cell r="A20" t="str">
            <v>03431</v>
          </cell>
          <cell r="B20" t="str">
            <v>ACIDOS GRASOS</v>
          </cell>
          <cell r="C20" t="str">
            <v>KG</v>
          </cell>
          <cell r="D20">
            <v>0.30549999999999999</v>
          </cell>
          <cell r="E20">
            <v>1997987.7</v>
          </cell>
          <cell r="F20">
            <v>610385.24234999996</v>
          </cell>
          <cell r="G20" t="str">
            <v>L</v>
          </cell>
          <cell r="H20" t="str">
            <v>LF</v>
          </cell>
        </row>
        <row r="21">
          <cell r="A21" t="str">
            <v>03312</v>
          </cell>
          <cell r="B21" t="str">
            <v>ACEITE CRUDO D/PALMISTE</v>
          </cell>
          <cell r="C21" t="str">
            <v>KG</v>
          </cell>
          <cell r="D21">
            <v>0.41399999999999998</v>
          </cell>
          <cell r="E21">
            <v>1172339.07</v>
          </cell>
          <cell r="F21">
            <v>485348.37498000002</v>
          </cell>
          <cell r="G21" t="str">
            <v>L</v>
          </cell>
          <cell r="H21" t="str">
            <v>LF</v>
          </cell>
        </row>
        <row r="22">
          <cell r="A22" t="str">
            <v>01254</v>
          </cell>
          <cell r="B22" t="str">
            <v>2C BLANCO</v>
          </cell>
          <cell r="C22" t="str">
            <v>KG</v>
          </cell>
          <cell r="D22">
            <v>0.13700000000000001</v>
          </cell>
          <cell r="E22">
            <v>549600.17000000004</v>
          </cell>
          <cell r="F22">
            <v>75295.223290000009</v>
          </cell>
          <cell r="G22" t="str">
            <v>L</v>
          </cell>
          <cell r="H22" t="str">
            <v>CECAL</v>
          </cell>
        </row>
        <row r="23">
          <cell r="A23" t="str">
            <v>02749</v>
          </cell>
          <cell r="B23" t="str">
            <v>SULFATO D/ALUMINIO HIDRA</v>
          </cell>
          <cell r="C23" t="str">
            <v>KG</v>
          </cell>
          <cell r="D23">
            <v>0.29199999999999998</v>
          </cell>
          <cell r="E23">
            <v>199509.17</v>
          </cell>
          <cell r="F23">
            <v>58256.677640000002</v>
          </cell>
          <cell r="G23" t="str">
            <v>L</v>
          </cell>
          <cell r="H23" t="str">
            <v>PROQUIMSA</v>
          </cell>
        </row>
        <row r="24">
          <cell r="A24" t="str">
            <v>09069</v>
          </cell>
          <cell r="B24" t="str">
            <v>COLORANTE AZUL SOAPNYL</v>
          </cell>
          <cell r="C24" t="str">
            <v>KG</v>
          </cell>
          <cell r="D24">
            <v>12.3</v>
          </cell>
          <cell r="E24">
            <v>4694.21</v>
          </cell>
          <cell r="F24">
            <v>57738.783000000003</v>
          </cell>
          <cell r="G24" t="str">
            <v>L</v>
          </cell>
          <cell r="H24" t="str">
            <v>PAPER PLUS</v>
          </cell>
        </row>
        <row r="25">
          <cell r="A25" t="str">
            <v>03388</v>
          </cell>
          <cell r="B25" t="str">
            <v>CARBONATO D/CALCIO NORMA</v>
          </cell>
          <cell r="C25" t="str">
            <v>KG</v>
          </cell>
          <cell r="D25">
            <v>7.1999999999999995E-2</v>
          </cell>
          <cell r="E25">
            <v>720126.82</v>
          </cell>
          <cell r="F25">
            <v>51849.131039999993</v>
          </cell>
          <cell r="G25" t="str">
            <v>L</v>
          </cell>
          <cell r="H25" t="str">
            <v>PRECAL S.A.</v>
          </cell>
        </row>
        <row r="26">
          <cell r="A26" t="str">
            <v>06603</v>
          </cell>
          <cell r="B26" t="str">
            <v>COLORANTE VERDE COLANYL/</v>
          </cell>
          <cell r="C26" t="str">
            <v>GR</v>
          </cell>
          <cell r="D26">
            <v>1.4E-2</v>
          </cell>
          <cell r="E26">
            <v>949443</v>
          </cell>
          <cell r="F26">
            <v>13292.202000000001</v>
          </cell>
          <cell r="G26" t="str">
            <v>L</v>
          </cell>
          <cell r="H26" t="str">
            <v>PAPER PLUS</v>
          </cell>
        </row>
        <row r="27">
          <cell r="A27" t="str">
            <v>07368</v>
          </cell>
          <cell r="B27" t="str">
            <v>SILICATO PIEDRA RELACION</v>
          </cell>
          <cell r="C27" t="str">
            <v>KG</v>
          </cell>
          <cell r="D27">
            <v>0.28649999999999998</v>
          </cell>
          <cell r="E27">
            <v>75161</v>
          </cell>
          <cell r="F27">
            <v>21533.626499999998</v>
          </cell>
          <cell r="G27" t="str">
            <v>L</v>
          </cell>
          <cell r="H27" t="str">
            <v>MESILSA</v>
          </cell>
        </row>
        <row r="28">
          <cell r="A28" t="str">
            <v>03410</v>
          </cell>
          <cell r="B28" t="str">
            <v>EDTA NERVANAID B-65/TRIL</v>
          </cell>
          <cell r="C28" t="str">
            <v>KG</v>
          </cell>
          <cell r="D28">
            <v>2.1</v>
          </cell>
          <cell r="E28">
            <v>6287.83</v>
          </cell>
          <cell r="F28">
            <v>13204.443000000001</v>
          </cell>
          <cell r="G28" t="str">
            <v>L</v>
          </cell>
          <cell r="H28" t="str">
            <v>PROQUIMSA</v>
          </cell>
        </row>
        <row r="29">
          <cell r="A29" t="str">
            <v>03438</v>
          </cell>
          <cell r="B29" t="str">
            <v>ROJO COLANIL CI 12370/RO</v>
          </cell>
          <cell r="C29" t="str">
            <v>KG</v>
          </cell>
          <cell r="D29">
            <v>14.6</v>
          </cell>
          <cell r="E29">
            <v>855.26</v>
          </cell>
          <cell r="F29">
            <v>12486.796</v>
          </cell>
          <cell r="G29" t="str">
            <v>L</v>
          </cell>
          <cell r="H29" t="str">
            <v>PAPER PLUS</v>
          </cell>
        </row>
        <row r="30">
          <cell r="A30" t="str">
            <v>09126</v>
          </cell>
          <cell r="B30" t="str">
            <v>COLORANTE AZUL IRAGON P-</v>
          </cell>
          <cell r="C30" t="str">
            <v>KG</v>
          </cell>
          <cell r="D30">
            <v>27.69</v>
          </cell>
          <cell r="E30">
            <v>364.5</v>
          </cell>
          <cell r="F30">
            <v>10093.005000000001</v>
          </cell>
          <cell r="G30" t="str">
            <v>L</v>
          </cell>
          <cell r="H30" t="str">
            <v>QUIFATEX</v>
          </cell>
        </row>
        <row r="31">
          <cell r="A31" t="str">
            <v>03386</v>
          </cell>
          <cell r="B31" t="str">
            <v>HIDROSULFITO D/SODIO</v>
          </cell>
          <cell r="C31" t="str">
            <v>KG</v>
          </cell>
          <cell r="D31">
            <v>1.3</v>
          </cell>
          <cell r="E31">
            <v>2885.7</v>
          </cell>
          <cell r="F31">
            <v>3751.41</v>
          </cell>
          <cell r="G31" t="str">
            <v>L</v>
          </cell>
          <cell r="H31" t="str">
            <v>HOLANDA ECUADOR</v>
          </cell>
        </row>
        <row r="32">
          <cell r="A32" t="str">
            <v>03313</v>
          </cell>
          <cell r="B32" t="str">
            <v>FORMALINA</v>
          </cell>
          <cell r="C32" t="str">
            <v>KG</v>
          </cell>
          <cell r="D32">
            <v>0.63</v>
          </cell>
          <cell r="E32">
            <v>1363.04</v>
          </cell>
          <cell r="F32">
            <v>858.71519999999998</v>
          </cell>
          <cell r="G32" t="str">
            <v>L</v>
          </cell>
          <cell r="H32" t="str">
            <v>HOLANDA ECUADOR</v>
          </cell>
        </row>
        <row r="33">
          <cell r="F33">
            <v>6871227.2810357008</v>
          </cell>
        </row>
        <row r="34">
          <cell r="F34">
            <v>7865568.4979657009</v>
          </cell>
        </row>
      </sheetData>
      <sheetData sheetId="8" refreshError="1">
        <row r="3">
          <cell r="A3" t="str">
            <v>ITEM</v>
          </cell>
          <cell r="B3" t="str">
            <v>DESCRIPCION</v>
          </cell>
          <cell r="C3" t="str">
            <v>UM</v>
          </cell>
          <cell r="D3" t="str">
            <v>COSTO UN</v>
          </cell>
          <cell r="E3" t="str">
            <v>GROSS</v>
          </cell>
          <cell r="F3" t="str">
            <v>$$$$</v>
          </cell>
        </row>
        <row r="4">
          <cell r="A4" t="str">
            <v>09334</v>
          </cell>
          <cell r="B4" t="str">
            <v>CAJA GEN.LAGARTO 250Gx60</v>
          </cell>
          <cell r="C4" t="str">
            <v>UN</v>
          </cell>
          <cell r="D4">
            <v>0.24</v>
          </cell>
          <cell r="E4">
            <v>1122559</v>
          </cell>
          <cell r="F4">
            <v>269414.15999999997</v>
          </cell>
          <cell r="G4">
            <v>0.29188494312140401</v>
          </cell>
          <cell r="H4">
            <v>0.29188494312140401</v>
          </cell>
        </row>
        <row r="5">
          <cell r="A5" t="str">
            <v>09524</v>
          </cell>
          <cell r="B5" t="str">
            <v>LAMINA LAG.SUPER AGENTE</v>
          </cell>
          <cell r="C5" t="str">
            <v>KG</v>
          </cell>
          <cell r="D5">
            <v>3.55</v>
          </cell>
          <cell r="E5">
            <v>37553.699999999997</v>
          </cell>
          <cell r="F5">
            <v>133315.63499999998</v>
          </cell>
          <cell r="G5">
            <v>0.14443497156633808</v>
          </cell>
          <cell r="H5">
            <v>0.43631991468774212</v>
          </cell>
        </row>
        <row r="6">
          <cell r="A6" t="str">
            <v>08186</v>
          </cell>
          <cell r="B6" t="str">
            <v>ETIQ.A6 P/CAJAS-FUNDONES</v>
          </cell>
          <cell r="C6" t="str">
            <v>UN</v>
          </cell>
          <cell r="D6">
            <v>1.78E-2</v>
          </cell>
          <cell r="E6">
            <v>4167166</v>
          </cell>
          <cell r="F6">
            <v>74175.554799999998</v>
          </cell>
          <cell r="G6">
            <v>8.0362248197335243E-2</v>
          </cell>
          <cell r="H6">
            <v>0.5166821628850774</v>
          </cell>
        </row>
        <row r="7">
          <cell r="A7" t="str">
            <v>09525</v>
          </cell>
          <cell r="B7" t="str">
            <v>LAMINA LAG.AZUL AGENTE</v>
          </cell>
          <cell r="C7" t="str">
            <v>KG</v>
          </cell>
          <cell r="D7">
            <v>3.55</v>
          </cell>
          <cell r="E7">
            <v>20058.419999999998</v>
          </cell>
          <cell r="F7">
            <v>71207.390999999989</v>
          </cell>
          <cell r="G7">
            <v>7.7146521444376101E-2</v>
          </cell>
          <cell r="H7">
            <v>0.59382868432945346</v>
          </cell>
        </row>
        <row r="8">
          <cell r="A8" t="str">
            <v>09374</v>
          </cell>
          <cell r="B8" t="str">
            <v>CAJA GEN.250Gx24UN(EXP)</v>
          </cell>
          <cell r="C8" t="str">
            <v>UN</v>
          </cell>
          <cell r="D8">
            <v>0.14199999999999999</v>
          </cell>
          <cell r="E8">
            <v>481000</v>
          </cell>
          <cell r="F8">
            <v>68302</v>
          </cell>
          <cell r="G8">
            <v>7.3998803125560064E-2</v>
          </cell>
          <cell r="H8">
            <v>0.66782748745501352</v>
          </cell>
        </row>
        <row r="9">
          <cell r="A9" t="str">
            <v>09335</v>
          </cell>
          <cell r="B9" t="str">
            <v>CAJA BRISA 250Gx60UN</v>
          </cell>
          <cell r="C9" t="str">
            <v>UN</v>
          </cell>
          <cell r="D9">
            <v>0.24</v>
          </cell>
          <cell r="E9">
            <v>161778</v>
          </cell>
          <cell r="F9">
            <v>38826.720000000001</v>
          </cell>
          <cell r="G9">
            <v>4.2065105110995954E-2</v>
          </cell>
          <cell r="H9">
            <v>0.70989259256600945</v>
          </cell>
        </row>
        <row r="10">
          <cell r="A10" t="str">
            <v>09438</v>
          </cell>
          <cell r="B10" t="str">
            <v>LAMINA BOPP BRISA VERDE</v>
          </cell>
          <cell r="C10" t="str">
            <v>KG</v>
          </cell>
          <cell r="D10">
            <v>4</v>
          </cell>
          <cell r="E10">
            <v>9683.3799999999992</v>
          </cell>
          <cell r="F10">
            <v>38733.519999999997</v>
          </cell>
          <cell r="G10">
            <v>4.1964131662908015E-2</v>
          </cell>
          <cell r="H10">
            <v>0.75185672422891747</v>
          </cell>
        </row>
        <row r="11">
          <cell r="A11" t="str">
            <v>08281</v>
          </cell>
          <cell r="B11" t="str">
            <v>CINTA TERMOTR.6PULx450MT</v>
          </cell>
          <cell r="C11" t="str">
            <v>UN</v>
          </cell>
          <cell r="D11">
            <v>35</v>
          </cell>
          <cell r="E11">
            <v>1053.95</v>
          </cell>
          <cell r="F11">
            <v>36888.25</v>
          </cell>
          <cell r="G11">
            <v>3.9964954897315469E-2</v>
          </cell>
          <cell r="H11">
            <v>0.79182167912623291</v>
          </cell>
        </row>
        <row r="12">
          <cell r="A12" t="str">
            <v>09130</v>
          </cell>
          <cell r="B12" t="str">
            <v>CAJA BARRA 350Gx28UN</v>
          </cell>
          <cell r="C12" t="str">
            <v>UN</v>
          </cell>
          <cell r="D12">
            <v>0.14000000000000001</v>
          </cell>
          <cell r="E12">
            <v>254744</v>
          </cell>
          <cell r="F12">
            <v>35664.160000000003</v>
          </cell>
          <cell r="G12">
            <v>3.8638768330041207E-2</v>
          </cell>
          <cell r="H12">
            <v>0.83046044745627412</v>
          </cell>
        </row>
        <row r="13">
          <cell r="A13" t="str">
            <v>09441</v>
          </cell>
          <cell r="B13" t="str">
            <v>LAMINA BOPP BRISA VERDE EXPORT</v>
          </cell>
          <cell r="C13" t="str">
            <v>KG</v>
          </cell>
          <cell r="D13">
            <v>4</v>
          </cell>
          <cell r="E13">
            <v>6296.85</v>
          </cell>
          <cell r="F13">
            <v>25187.4</v>
          </cell>
          <cell r="G13">
            <v>2.7288182686374216E-2</v>
          </cell>
          <cell r="H13">
            <v>0.85774863014264835</v>
          </cell>
        </row>
        <row r="14">
          <cell r="A14" t="str">
            <v>09526</v>
          </cell>
          <cell r="B14" t="str">
            <v>LAMINA LAG.DELIC AGENTE</v>
          </cell>
          <cell r="C14" t="str">
            <v>KG</v>
          </cell>
          <cell r="D14">
            <v>3.55</v>
          </cell>
          <cell r="E14">
            <v>4513.38</v>
          </cell>
          <cell r="F14">
            <v>16022.499</v>
          </cell>
          <cell r="G14">
            <v>1.7358873079565504E-2</v>
          </cell>
          <cell r="H14">
            <v>0.87510750322221387</v>
          </cell>
        </row>
        <row r="15">
          <cell r="A15" t="str">
            <v>05440</v>
          </cell>
          <cell r="B15" t="str">
            <v>CINTA SCOTCH 48MMx1000MT</v>
          </cell>
          <cell r="C15" t="str">
            <v>RL</v>
          </cell>
          <cell r="D15">
            <v>6.8</v>
          </cell>
          <cell r="E15">
            <v>1973.18</v>
          </cell>
          <cell r="F15">
            <v>13417.624</v>
          </cell>
          <cell r="G15">
            <v>1.4536735626903894E-2</v>
          </cell>
          <cell r="H15">
            <v>0.88964423884911781</v>
          </cell>
        </row>
        <row r="16">
          <cell r="A16" t="str">
            <v>07533</v>
          </cell>
          <cell r="B16" t="str">
            <v>LAMINA PE ESTRELLA 350G</v>
          </cell>
          <cell r="C16" t="str">
            <v>KG</v>
          </cell>
          <cell r="D16">
            <v>3</v>
          </cell>
          <cell r="E16">
            <v>4096.71</v>
          </cell>
          <cell r="F16">
            <v>12290.130000000001</v>
          </cell>
          <cell r="G16">
            <v>1.3315201754817423E-2</v>
          </cell>
          <cell r="H16">
            <v>0.90295944060393518</v>
          </cell>
        </row>
        <row r="17">
          <cell r="A17" t="str">
            <v>09440</v>
          </cell>
          <cell r="B17" t="str">
            <v>LAMINA BOPP BRISA MIEL</v>
          </cell>
          <cell r="C17" t="str">
            <v>KG</v>
          </cell>
          <cell r="D17">
            <v>4</v>
          </cell>
          <cell r="E17">
            <v>3064.63</v>
          </cell>
          <cell r="F17">
            <v>12258.52</v>
          </cell>
          <cell r="G17">
            <v>1.3280955288142961E-2</v>
          </cell>
          <cell r="H17">
            <v>0.91624039589207817</v>
          </cell>
        </row>
        <row r="18">
          <cell r="A18" t="str">
            <v>09275</v>
          </cell>
          <cell r="B18" t="str">
            <v>CAJA BARRA 250Gx28UN</v>
          </cell>
          <cell r="C18" t="str">
            <v>UN</v>
          </cell>
          <cell r="D18">
            <v>0.11899999999999999</v>
          </cell>
          <cell r="E18">
            <v>98048</v>
          </cell>
          <cell r="F18">
            <v>11667.712</v>
          </cell>
          <cell r="G18">
            <v>1.2640870299753077E-2</v>
          </cell>
          <cell r="H18">
            <v>0.9288812661918312</v>
          </cell>
        </row>
        <row r="19">
          <cell r="A19" t="str">
            <v>09629</v>
          </cell>
          <cell r="B19" t="str">
            <v>LAMINA DEJA BARR FL 350G</v>
          </cell>
          <cell r="C19" t="str">
            <v>KG</v>
          </cell>
          <cell r="D19">
            <v>3.5</v>
          </cell>
          <cell r="E19">
            <v>3245.07</v>
          </cell>
          <cell r="F19">
            <v>11357.745000000001</v>
          </cell>
          <cell r="G19">
            <v>1.2305050162591348E-2</v>
          </cell>
          <cell r="H19">
            <v>0.94118631635442251</v>
          </cell>
        </row>
        <row r="20">
          <cell r="A20" t="str">
            <v>09274</v>
          </cell>
          <cell r="B20" t="str">
            <v>LAMINA PE ESTRELLA 250G</v>
          </cell>
          <cell r="C20" t="str">
            <v>KG</v>
          </cell>
          <cell r="D20">
            <v>3</v>
          </cell>
          <cell r="E20">
            <v>3294.41</v>
          </cell>
          <cell r="F20">
            <v>9883.23</v>
          </cell>
          <cell r="G20">
            <v>1.0707551623885522E-2</v>
          </cell>
          <cell r="H20">
            <v>0.95189386797830799</v>
          </cell>
        </row>
        <row r="21">
          <cell r="A21" t="str">
            <v>09947</v>
          </cell>
          <cell r="B21" t="str">
            <v>LAMINA OMO BARRA FL 350G</v>
          </cell>
          <cell r="C21" t="str">
            <v>KG</v>
          </cell>
          <cell r="D21">
            <v>3.5</v>
          </cell>
          <cell r="E21">
            <v>2614.13</v>
          </cell>
          <cell r="F21">
            <v>9149.4549999999999</v>
          </cell>
          <cell r="G21">
            <v>9.9125753162597162E-3</v>
          </cell>
          <cell r="H21">
            <v>0.96180644329456766</v>
          </cell>
        </row>
        <row r="22">
          <cell r="A22" t="str">
            <v>09439</v>
          </cell>
          <cell r="B22" t="str">
            <v>LAMINA BOPP BRISA AZUL</v>
          </cell>
          <cell r="C22" t="str">
            <v>KG</v>
          </cell>
          <cell r="D22">
            <v>4</v>
          </cell>
          <cell r="E22">
            <v>2154.8200000000002</v>
          </cell>
          <cell r="F22">
            <v>8619.2800000000007</v>
          </cell>
          <cell r="G22">
            <v>9.3381804896500459E-3</v>
          </cell>
          <cell r="H22">
            <v>0.97114462378421773</v>
          </cell>
        </row>
        <row r="23">
          <cell r="A23" t="str">
            <v>09442</v>
          </cell>
          <cell r="B23" t="str">
            <v>SOLVENTE J-1000</v>
          </cell>
          <cell r="C23" t="str">
            <v>LT</v>
          </cell>
          <cell r="D23">
            <v>20</v>
          </cell>
          <cell r="E23">
            <v>300.06</v>
          </cell>
          <cell r="F23">
            <v>6001.2</v>
          </cell>
          <cell r="G23">
            <v>6.5017366594991516E-3</v>
          </cell>
          <cell r="H23">
            <v>0.97764636044371689</v>
          </cell>
        </row>
        <row r="24">
          <cell r="A24" t="str">
            <v>05758</v>
          </cell>
          <cell r="B24" t="str">
            <v>LAMINA STRECH 38.1x457.2</v>
          </cell>
          <cell r="C24" t="str">
            <v>KG</v>
          </cell>
          <cell r="D24">
            <v>2.2000000000000002</v>
          </cell>
          <cell r="E24">
            <v>2693.73</v>
          </cell>
          <cell r="F24">
            <v>5926.2060000000001</v>
          </cell>
          <cell r="G24">
            <v>6.4204877027834156E-3</v>
          </cell>
          <cell r="H24">
            <v>0.98406684814650025</v>
          </cell>
        </row>
        <row r="25">
          <cell r="A25" t="str">
            <v>08185</v>
          </cell>
          <cell r="B25" t="str">
            <v>ETIQ.A5 P/PALLETS</v>
          </cell>
          <cell r="C25" t="str">
            <v>UN</v>
          </cell>
          <cell r="D25">
            <v>3.3599999999999998E-2</v>
          </cell>
          <cell r="E25">
            <v>171644.1</v>
          </cell>
          <cell r="F25">
            <v>5767.2417599999999</v>
          </cell>
          <cell r="G25">
            <v>6.2482648762224903E-3</v>
          </cell>
          <cell r="H25">
            <v>0.99031511302272279</v>
          </cell>
        </row>
        <row r="26">
          <cell r="A26" t="str">
            <v>06343</v>
          </cell>
          <cell r="B26" t="str">
            <v>TINTA J-1000 (S-4)</v>
          </cell>
          <cell r="C26" t="str">
            <v>LT</v>
          </cell>
          <cell r="D26">
            <v>95</v>
          </cell>
          <cell r="E26">
            <v>49.93</v>
          </cell>
          <cell r="F26">
            <v>4743.3500000000004</v>
          </cell>
          <cell r="G26">
            <v>5.1389743024453953E-3</v>
          </cell>
          <cell r="H26">
            <v>0.99545408732516816</v>
          </cell>
        </row>
        <row r="27">
          <cell r="A27" t="str">
            <v>06053</v>
          </cell>
          <cell r="B27" t="str">
            <v>SOLVENTE VIDEO JET</v>
          </cell>
          <cell r="C27" t="str">
            <v>LT</v>
          </cell>
          <cell r="D27">
            <v>23.86</v>
          </cell>
          <cell r="E27">
            <v>141.12</v>
          </cell>
          <cell r="F27">
            <v>3367.1232</v>
          </cell>
          <cell r="G27">
            <v>3.6479617987219379E-3</v>
          </cell>
          <cell r="H27">
            <v>0.99910204912389011</v>
          </cell>
        </row>
        <row r="28">
          <cell r="A28" t="str">
            <v>06052</v>
          </cell>
          <cell r="B28" t="str">
            <v>TINTA VIDEO JET</v>
          </cell>
          <cell r="C28" t="str">
            <v>LT</v>
          </cell>
          <cell r="D28">
            <v>142.65440000000001</v>
          </cell>
          <cell r="E28">
            <v>5.81</v>
          </cell>
          <cell r="F28">
            <v>828.82206399999995</v>
          </cell>
          <cell r="G28">
            <v>8.9795087610986999E-4</v>
          </cell>
          <cell r="H28">
            <v>1</v>
          </cell>
        </row>
        <row r="29">
          <cell r="F29">
            <v>923014.92882399983</v>
          </cell>
        </row>
      </sheetData>
      <sheetData sheetId="9"/>
      <sheetData sheetId="10" refreshError="1"/>
      <sheetData sheetId="11"/>
      <sheetData sheetId="12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 LUP"/>
      <sheetName val="Asist 1"/>
      <sheetName val="Asist 2"/>
      <sheetName val="Asist 3"/>
      <sheetName val="Asist 4"/>
      <sheetName val="NO MODIFICAR"/>
      <sheetName val="Asist 5"/>
      <sheetName val="Asist 6"/>
      <sheetName val="Asist 7"/>
      <sheetName val="Asist 8"/>
      <sheetName val="Asist 9"/>
      <sheetName val="Asist 10"/>
      <sheetName val="Estadistica Lineas"/>
      <sheetName val="Estadistica Personal"/>
      <sheetName val="ANALISIS DE C&amp;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4">
          <cell r="N4" t="str">
            <v>Abad Trivino,Edison Geovanny</v>
          </cell>
          <cell r="U4">
            <v>1</v>
          </cell>
        </row>
        <row r="5">
          <cell r="N5" t="str">
            <v>Abeiga Vera,Priscila Alexandra</v>
          </cell>
          <cell r="U5">
            <v>2</v>
          </cell>
        </row>
        <row r="6">
          <cell r="N6" t="str">
            <v>Acuna Merchan,Cynthia Karina</v>
          </cell>
          <cell r="T6" t="str">
            <v>Marzo</v>
          </cell>
          <cell r="U6">
            <v>3</v>
          </cell>
        </row>
        <row r="7">
          <cell r="N7" t="str">
            <v>Aguilar Mera,Cesar Augusto</v>
          </cell>
          <cell r="T7" t="str">
            <v>Abril</v>
          </cell>
          <cell r="U7">
            <v>4</v>
          </cell>
        </row>
        <row r="8">
          <cell r="N8" t="str">
            <v>Aguilar Sani,Armando Gabriel</v>
          </cell>
          <cell r="T8" t="str">
            <v>Mayo</v>
          </cell>
          <cell r="U8">
            <v>5</v>
          </cell>
        </row>
        <row r="9">
          <cell r="N9" t="str">
            <v>Alarcon Campuzano,Juan Carlos</v>
          </cell>
          <cell r="T9" t="str">
            <v>Junio</v>
          </cell>
          <cell r="U9">
            <v>6</v>
          </cell>
        </row>
        <row r="10">
          <cell r="N10" t="str">
            <v>Alava Cevallos,Mariela Eduviges</v>
          </cell>
          <cell r="T10" t="str">
            <v>Julio</v>
          </cell>
          <cell r="U10">
            <v>7</v>
          </cell>
        </row>
        <row r="11">
          <cell r="N11" t="str">
            <v>Alban Layana,Carlos Armando</v>
          </cell>
          <cell r="T11" t="str">
            <v>Agosto</v>
          </cell>
          <cell r="U11">
            <v>8</v>
          </cell>
        </row>
        <row r="12">
          <cell r="N12" t="str">
            <v>Alcivar Loor,Segundo Emilio</v>
          </cell>
          <cell r="T12" t="str">
            <v>Septiembre</v>
          </cell>
          <cell r="U12">
            <v>9</v>
          </cell>
        </row>
        <row r="13">
          <cell r="N13" t="str">
            <v>Alvarado Ruiz,Apolonia Josefina</v>
          </cell>
          <cell r="T13" t="str">
            <v>Octubre</v>
          </cell>
          <cell r="U13">
            <v>10</v>
          </cell>
        </row>
        <row r="14">
          <cell r="N14" t="str">
            <v>Alvarado Sanchez,Nancy Olaya</v>
          </cell>
          <cell r="T14" t="str">
            <v>Noviembre</v>
          </cell>
          <cell r="U14">
            <v>11</v>
          </cell>
        </row>
        <row r="15">
          <cell r="N15" t="str">
            <v>Alvarez Villon,Franklin Dario</v>
          </cell>
          <cell r="T15" t="str">
            <v>Diciembre</v>
          </cell>
          <cell r="U15">
            <v>12</v>
          </cell>
        </row>
        <row r="16">
          <cell r="N16" t="str">
            <v>Amador Rodriguez,Sergio Rafael</v>
          </cell>
          <cell r="U16">
            <v>13</v>
          </cell>
        </row>
        <row r="17">
          <cell r="N17" t="str">
            <v>Anchala Castro,Marco Antonio</v>
          </cell>
          <cell r="U17">
            <v>14</v>
          </cell>
        </row>
        <row r="18">
          <cell r="N18" t="str">
            <v>Andrade Rodriguez,Javier David</v>
          </cell>
          <cell r="U18">
            <v>15</v>
          </cell>
        </row>
        <row r="19">
          <cell r="N19" t="str">
            <v>Anzoategui Gomez,Maria Elizabeth</v>
          </cell>
          <cell r="U19">
            <v>16</v>
          </cell>
        </row>
        <row r="20">
          <cell r="N20" t="str">
            <v>Araujo Guerrero,Gardenia Teodora</v>
          </cell>
          <cell r="U20">
            <v>17</v>
          </cell>
        </row>
        <row r="21">
          <cell r="N21" t="str">
            <v>Arce Jama,Miguel Angel</v>
          </cell>
          <cell r="U21">
            <v>18</v>
          </cell>
        </row>
        <row r="22">
          <cell r="N22" t="str">
            <v>Arevalo Leon,Sandra Lorena</v>
          </cell>
          <cell r="U22">
            <v>19</v>
          </cell>
        </row>
        <row r="23">
          <cell r="N23" t="str">
            <v>Arias Mejia,Wellington Enrique</v>
          </cell>
          <cell r="U23">
            <v>20</v>
          </cell>
        </row>
        <row r="24">
          <cell r="N24" t="str">
            <v>Armas Aguirre,Marcos Bolivar</v>
          </cell>
          <cell r="U24">
            <v>21</v>
          </cell>
        </row>
        <row r="25">
          <cell r="N25" t="str">
            <v>Armijos Becilla,Luis Ernesto</v>
          </cell>
          <cell r="U25">
            <v>22</v>
          </cell>
        </row>
        <row r="26">
          <cell r="N26" t="str">
            <v>Arreaga Montoya,Diego Armando</v>
          </cell>
          <cell r="U26">
            <v>23</v>
          </cell>
        </row>
        <row r="27">
          <cell r="N27" t="str">
            <v>Arreaga Velasquez,Carlos Vicente</v>
          </cell>
          <cell r="U27">
            <v>24</v>
          </cell>
        </row>
        <row r="28">
          <cell r="N28" t="str">
            <v>Aviles Jama,Perfecto Armando</v>
          </cell>
          <cell r="U28">
            <v>25</v>
          </cell>
        </row>
        <row r="29">
          <cell r="N29" t="str">
            <v>Balon Ocampo,Jimmy Fernando</v>
          </cell>
          <cell r="U29">
            <v>26</v>
          </cell>
        </row>
        <row r="30">
          <cell r="N30" t="str">
            <v>Balon Vargas,Gaston Adolfo</v>
          </cell>
          <cell r="U30">
            <v>27</v>
          </cell>
        </row>
        <row r="31">
          <cell r="N31" t="str">
            <v>Baque Bustamante,Marcos Aurelio</v>
          </cell>
          <cell r="U31">
            <v>28</v>
          </cell>
        </row>
        <row r="32">
          <cell r="N32" t="str">
            <v>Baque Quinde,Jimmy Jesus</v>
          </cell>
          <cell r="U32">
            <v>29</v>
          </cell>
        </row>
        <row r="33">
          <cell r="N33" t="str">
            <v>BAQUERIZO BYRON</v>
          </cell>
          <cell r="U33">
            <v>30</v>
          </cell>
        </row>
        <row r="34">
          <cell r="N34" t="str">
            <v>Baquerizo Chiquito,Jimmy Reinaldo</v>
          </cell>
          <cell r="U34">
            <v>31</v>
          </cell>
        </row>
        <row r="35">
          <cell r="N35" t="str">
            <v>Baquerizo Gonzalez,Walter Orlando</v>
          </cell>
        </row>
        <row r="36">
          <cell r="N36" t="str">
            <v>Barahona Lino,Angel Ricardo</v>
          </cell>
        </row>
        <row r="37">
          <cell r="N37" t="str">
            <v>Barahona Lino,Antonio Segundo</v>
          </cell>
        </row>
        <row r="38">
          <cell r="N38" t="str">
            <v>Barahona Lino,Luis Andres</v>
          </cell>
        </row>
        <row r="39">
          <cell r="N39" t="str">
            <v>Barcos Matamoros,Omar Guillermo</v>
          </cell>
        </row>
        <row r="40">
          <cell r="N40" t="str">
            <v>Barragan Candy</v>
          </cell>
        </row>
        <row r="41">
          <cell r="N41" t="str">
            <v>Barreto Matamoros,Luis Christian</v>
          </cell>
        </row>
        <row r="42">
          <cell r="N42" t="str">
            <v>Barreto Meza,Hugo</v>
          </cell>
        </row>
        <row r="43">
          <cell r="N43" t="str">
            <v>Barzallo Paredes,Luis Eulogio</v>
          </cell>
        </row>
        <row r="44">
          <cell r="N44" t="str">
            <v>Basantes Paguay,Jonathan Julio</v>
          </cell>
        </row>
        <row r="45">
          <cell r="N45" t="str">
            <v>Basilio Maldonado,Oscar Eduardo</v>
          </cell>
        </row>
        <row r="46">
          <cell r="N46" t="str">
            <v>Bautista Caicedo,Jimmy Fabricio</v>
          </cell>
        </row>
        <row r="47">
          <cell r="N47" t="str">
            <v>Bazan Hidalgo,Winston Alexis</v>
          </cell>
        </row>
        <row r="48">
          <cell r="N48" t="str">
            <v>Beltran Chavez,Victor Hugo</v>
          </cell>
        </row>
        <row r="49">
          <cell r="N49" t="str">
            <v>Blacio Alarcon,Marlon Stalin</v>
          </cell>
        </row>
        <row r="50">
          <cell r="N50" t="str">
            <v>Bonilla Haro,Jorge Patricio</v>
          </cell>
        </row>
        <row r="51">
          <cell r="N51" t="str">
            <v>Borja Cedeno,Nestor Javier</v>
          </cell>
        </row>
        <row r="52">
          <cell r="N52" t="str">
            <v>Bravo Macias,Washington Maximo</v>
          </cell>
        </row>
        <row r="53">
          <cell r="N53" t="str">
            <v>Brown Porozo,Yamira Ortelia</v>
          </cell>
        </row>
        <row r="54">
          <cell r="N54" t="str">
            <v>Buenano Cercado,Kevin Israel</v>
          </cell>
        </row>
        <row r="55">
          <cell r="N55" t="str">
            <v>Burgos Castro,Ruth Carolina</v>
          </cell>
        </row>
        <row r="56">
          <cell r="N56" t="str">
            <v>Burgos Pacheco,Ricardo Enrique</v>
          </cell>
        </row>
        <row r="57">
          <cell r="N57" t="str">
            <v>Burgos Sanchez,Angel Adolfo</v>
          </cell>
        </row>
        <row r="58">
          <cell r="N58" t="str">
            <v>Bustamante Martinez,Vicente Ivan</v>
          </cell>
        </row>
        <row r="59">
          <cell r="N59" t="str">
            <v>Cabrera Ortiz,Miguel Angel</v>
          </cell>
        </row>
        <row r="60">
          <cell r="N60" t="str">
            <v>Cabrera Pihuave,Alberto Paul</v>
          </cell>
        </row>
        <row r="61">
          <cell r="N61" t="str">
            <v>Caguana Macas,Ronald Camilo</v>
          </cell>
        </row>
        <row r="62">
          <cell r="N62" t="str">
            <v>Caicedo Barzola,Edwin Nixon</v>
          </cell>
        </row>
        <row r="63">
          <cell r="N63" t="str">
            <v>Caicedo Ronquillo,Manuel Antonio</v>
          </cell>
        </row>
        <row r="64">
          <cell r="N64" t="str">
            <v>Campoverde Pita,Luis Alejandro</v>
          </cell>
        </row>
        <row r="65">
          <cell r="N65" t="str">
            <v>Canas Caleno,Concepcion Clemencia</v>
          </cell>
        </row>
        <row r="66">
          <cell r="N66" t="str">
            <v>Cano Aguirre,Lina Mercedes</v>
          </cell>
        </row>
        <row r="67">
          <cell r="N67" t="str">
            <v>Cantos Freire,Angel Antonio</v>
          </cell>
        </row>
        <row r="68">
          <cell r="N68" t="str">
            <v>Carpio Tandazo,Luis German</v>
          </cell>
        </row>
        <row r="69">
          <cell r="N69" t="str">
            <v>Carvajal Rivadeneira,Antonio Fernando</v>
          </cell>
        </row>
        <row r="70">
          <cell r="N70" t="str">
            <v>Castellano Artos,Nilo Ramiro</v>
          </cell>
        </row>
        <row r="71">
          <cell r="N71" t="str">
            <v>Castro Narea,Jose Miguel</v>
          </cell>
        </row>
        <row r="72">
          <cell r="N72" t="str">
            <v>Castro Pacheco,Jaime Alberto</v>
          </cell>
        </row>
        <row r="73">
          <cell r="N73" t="str">
            <v>Castro Vaca,Christian Geomar</v>
          </cell>
        </row>
        <row r="74">
          <cell r="N74" t="str">
            <v>Cavero Cornejo,Marco Felipe</v>
          </cell>
        </row>
        <row r="75">
          <cell r="N75" t="str">
            <v>Cedeno Lugo,Frowen Gabriel</v>
          </cell>
        </row>
        <row r="76">
          <cell r="N76" t="str">
            <v>Centeno Zambrano,Nexar Juvenal</v>
          </cell>
        </row>
        <row r="77">
          <cell r="N77" t="str">
            <v>Cercado Anzules,Orlyn Esteban</v>
          </cell>
        </row>
        <row r="78">
          <cell r="N78" t="str">
            <v>Cercado Vera,Alex Pedro</v>
          </cell>
        </row>
        <row r="79">
          <cell r="N79" t="str">
            <v>Chaglia Rodriguez,Juan</v>
          </cell>
        </row>
        <row r="80">
          <cell r="N80" t="str">
            <v>Chalen Alvarado,Bolivar Enrique</v>
          </cell>
        </row>
        <row r="81">
          <cell r="N81" t="str">
            <v>Chancay Lino,Victor Wilmer</v>
          </cell>
        </row>
        <row r="82">
          <cell r="N82" t="str">
            <v>Chavalie Olvera,Juan Manuel</v>
          </cell>
        </row>
        <row r="83">
          <cell r="N83" t="str">
            <v>Chavez Calvache,Jefferson Javier</v>
          </cell>
        </row>
        <row r="84">
          <cell r="N84" t="str">
            <v>Chenche Barre,Ilmer Manuel</v>
          </cell>
        </row>
        <row r="85">
          <cell r="N85" t="str">
            <v>Choez Baque,Maria Fernanda</v>
          </cell>
        </row>
        <row r="86">
          <cell r="N86" t="str">
            <v>Cifuentes Carrera,Patricia P</v>
          </cell>
        </row>
        <row r="87">
          <cell r="N87" t="str">
            <v>Contreras Chipre,William Fernando</v>
          </cell>
        </row>
        <row r="88">
          <cell r="N88" t="str">
            <v>Contreras Lopez,Miguel Alberto</v>
          </cell>
        </row>
        <row r="89">
          <cell r="N89" t="str">
            <v>Coronel Brito,Freddy Patricio</v>
          </cell>
        </row>
        <row r="90">
          <cell r="N90" t="str">
            <v>Coronel Caicedo,Moises Adriano</v>
          </cell>
        </row>
        <row r="91">
          <cell r="N91" t="str">
            <v>Coronel Coello,Javier Naimes</v>
          </cell>
        </row>
        <row r="92">
          <cell r="N92" t="str">
            <v>Cortez Murrieta,Karen Carolina</v>
          </cell>
        </row>
        <row r="93">
          <cell r="N93" t="str">
            <v>Cruz Arias,Henry William</v>
          </cell>
        </row>
        <row r="94">
          <cell r="N94" t="str">
            <v>Cruz Hasing,Cesar Samuel</v>
          </cell>
        </row>
        <row r="95">
          <cell r="N95" t="str">
            <v>Cruz Orosco,David Alberto</v>
          </cell>
        </row>
        <row r="96">
          <cell r="N96" t="str">
            <v>Cruz Pina,Sergio Benito</v>
          </cell>
        </row>
        <row r="97">
          <cell r="N97" t="str">
            <v>Cruz Quezada,Juan Javier</v>
          </cell>
        </row>
        <row r="98">
          <cell r="N98" t="str">
            <v>Davila Santana,Wilson Nelson</v>
          </cell>
        </row>
        <row r="99">
          <cell r="N99" t="str">
            <v>De La Torre Moreno,Erika Johanna</v>
          </cell>
        </row>
        <row r="100">
          <cell r="N100" t="str">
            <v>Del Rosario Tumbaco,Cesar Washington</v>
          </cell>
        </row>
        <row r="101">
          <cell r="N101" t="str">
            <v>Delgado Chalen,Victor Hugo</v>
          </cell>
        </row>
        <row r="102">
          <cell r="N102" t="str">
            <v>Delgado Ruiz,Gregorio Leonardo</v>
          </cell>
        </row>
        <row r="103">
          <cell r="N103" t="str">
            <v>Dimitrakis Paola</v>
          </cell>
        </row>
        <row r="104">
          <cell r="N104" t="str">
            <v>Duarte Franco,Edgar Javier</v>
          </cell>
        </row>
        <row r="105">
          <cell r="N105" t="str">
            <v>Dumas Pozo,Medardo Javier</v>
          </cell>
        </row>
        <row r="106">
          <cell r="N106" t="str">
            <v>Erazo Mendoza,Segundo Washington</v>
          </cell>
        </row>
        <row r="107">
          <cell r="N107" t="str">
            <v>Espinales Asitimbay,Victor Manuel</v>
          </cell>
        </row>
        <row r="108">
          <cell r="N108" t="str">
            <v>Espinoza Bueno,Carlos Jose</v>
          </cell>
        </row>
        <row r="109">
          <cell r="N109" t="str">
            <v>Estrella Frere,Gustavo Adolfo</v>
          </cell>
        </row>
        <row r="110">
          <cell r="N110" t="str">
            <v>Farias Alcivar,Marcelina Alexandra</v>
          </cell>
        </row>
        <row r="111">
          <cell r="N111" t="str">
            <v>Farino Noboa,Douglas Ivan</v>
          </cell>
        </row>
        <row r="112">
          <cell r="N112" t="str">
            <v>Figueroa Munoz,Ricardo</v>
          </cell>
        </row>
        <row r="113">
          <cell r="N113" t="str">
            <v>Figueroa Pincay,Ever Edwin</v>
          </cell>
        </row>
        <row r="114">
          <cell r="N114" t="str">
            <v>Flores Huerta,Jorge Luis</v>
          </cell>
        </row>
        <row r="115">
          <cell r="N115" t="str">
            <v>Francis Orejuela,Elpidio Washington</v>
          </cell>
        </row>
        <row r="116">
          <cell r="N116" t="str">
            <v>Freres Villamar,Christian Francisco</v>
          </cell>
        </row>
        <row r="117">
          <cell r="N117" t="str">
            <v>Gallegos Garces,Jenny Priscila</v>
          </cell>
        </row>
        <row r="118">
          <cell r="N118" t="str">
            <v>Ganchozo Chiquito,Jefferson Stalin</v>
          </cell>
        </row>
        <row r="119">
          <cell r="N119" t="str">
            <v>Garcia Cedeno,Jose Luis</v>
          </cell>
        </row>
        <row r="120">
          <cell r="N120" t="str">
            <v>Garcia Suco,Paola Elizabeth</v>
          </cell>
        </row>
        <row r="121">
          <cell r="N121" t="str">
            <v>German Martinez,Danny Ernesto</v>
          </cell>
        </row>
        <row r="122">
          <cell r="N122" t="str">
            <v>Gomez Saltos,Jinsop Sandro</v>
          </cell>
        </row>
        <row r="123">
          <cell r="N123" t="str">
            <v>Gonzalez Gallegos,Steven Leonardo</v>
          </cell>
        </row>
        <row r="124">
          <cell r="N124" t="str">
            <v>Gonzalez Quimis,Enmanuel</v>
          </cell>
        </row>
        <row r="125">
          <cell r="N125" t="str">
            <v>Gonzalez Sanchez,Marcos Alfredo</v>
          </cell>
        </row>
        <row r="126">
          <cell r="N126" t="str">
            <v>Granda Granda,Hugo Alfredo</v>
          </cell>
        </row>
        <row r="127">
          <cell r="N127" t="str">
            <v>Guadalupe Moyano,Edmundo Rafael</v>
          </cell>
        </row>
        <row r="128">
          <cell r="N128" t="str">
            <v>Guillen Clemente,Juan Enrique</v>
          </cell>
        </row>
        <row r="129">
          <cell r="N129" t="str">
            <v>Gutierrez Flores,Jimmy Pascual</v>
          </cell>
        </row>
        <row r="130">
          <cell r="N130" t="str">
            <v>Hermenejildo Ascencio,Juan Carlos</v>
          </cell>
        </row>
        <row r="131">
          <cell r="N131" t="str">
            <v>Hernandez Castaneda,Jenny A</v>
          </cell>
        </row>
        <row r="132">
          <cell r="N132" t="str">
            <v>Herrera Anastacio,Gonzalo Xavier</v>
          </cell>
        </row>
        <row r="133">
          <cell r="N133" t="str">
            <v>Herrera Morales,Narcisa Del Rocio</v>
          </cell>
        </row>
        <row r="134">
          <cell r="N134" t="str">
            <v>Hidrovo Caceres,Ana Pamela</v>
          </cell>
        </row>
        <row r="135">
          <cell r="N135" t="str">
            <v>Huilcapi Rodriguez,Carlos Eddie</v>
          </cell>
        </row>
        <row r="136">
          <cell r="N136" t="str">
            <v>Hurel Salazar,Sandra Cristhina</v>
          </cell>
        </row>
        <row r="137">
          <cell r="N137" t="str">
            <v>Intriago Loor,Jorge Frankz</v>
          </cell>
        </row>
        <row r="138">
          <cell r="N138" t="str">
            <v>Iturralde Del Salto,Sara Elizabeth</v>
          </cell>
        </row>
        <row r="139">
          <cell r="N139" t="str">
            <v>Jaramillo Leon,Catalina Luisa</v>
          </cell>
        </row>
        <row r="140">
          <cell r="N140" t="str">
            <v>Jimenez Aguilar,Andres Reinaldo</v>
          </cell>
        </row>
        <row r="141">
          <cell r="N141" t="str">
            <v>Jimenez Yagual,Jimmy Oswaldo</v>
          </cell>
        </row>
        <row r="142">
          <cell r="N142" t="str">
            <v>Jurado Mantuano,Jose Luis</v>
          </cell>
        </row>
        <row r="143">
          <cell r="N143" t="str">
            <v>Jurado Mantuano,Ruben Dario</v>
          </cell>
        </row>
        <row r="144">
          <cell r="N144" t="str">
            <v>Kenezevich Rosales,Raymundo H</v>
          </cell>
        </row>
        <row r="145">
          <cell r="N145" t="str">
            <v>Ladines Cruz,Orlando Alberto</v>
          </cell>
        </row>
        <row r="146">
          <cell r="N146" t="str">
            <v>Landivar Medranda,Paulova Cinthia</v>
          </cell>
        </row>
        <row r="147">
          <cell r="N147" t="str">
            <v>Larrea Alvarado,Pedro Roberto</v>
          </cell>
        </row>
        <row r="148">
          <cell r="N148" t="str">
            <v>Latorre Cruz,Luis Alberto</v>
          </cell>
        </row>
        <row r="149">
          <cell r="N149" t="str">
            <v>Lecaro Avila,Azucena Carolina</v>
          </cell>
        </row>
        <row r="150">
          <cell r="N150" t="str">
            <v>Lescano Lopez,Richard Wladimir</v>
          </cell>
        </row>
        <row r="151">
          <cell r="N151" t="str">
            <v>Lindao Quijije,Christian Wellington</v>
          </cell>
        </row>
        <row r="152">
          <cell r="N152" t="str">
            <v>Lindao Veliz,Gonzalo Geovanny</v>
          </cell>
        </row>
        <row r="153">
          <cell r="N153" t="str">
            <v>Lindao Villon,William Edwin</v>
          </cell>
        </row>
        <row r="154">
          <cell r="N154" t="str">
            <v>Loor Vera,Julio Cesar</v>
          </cell>
        </row>
        <row r="155">
          <cell r="N155" t="str">
            <v>Lopez Lopez,Fernando Emilio</v>
          </cell>
        </row>
        <row r="156">
          <cell r="N156" t="str">
            <v>Lozano Peralta,Oswaldo Stalyn</v>
          </cell>
        </row>
        <row r="157">
          <cell r="N157" t="str">
            <v>Lucero Macias,Samantha Cristina</v>
          </cell>
        </row>
        <row r="158">
          <cell r="N158" t="str">
            <v>Luna Chamber,Carlos Edinson</v>
          </cell>
        </row>
        <row r="159">
          <cell r="N159" t="str">
            <v>Luzardo Mera,David Leonardo</v>
          </cell>
        </row>
        <row r="160">
          <cell r="N160" t="str">
            <v>Macias Cercado,Johnny Alexi</v>
          </cell>
        </row>
        <row r="161">
          <cell r="N161" t="str">
            <v>Macias Lopez,Vicente Arcadio</v>
          </cell>
        </row>
        <row r="162">
          <cell r="N162" t="str">
            <v>Macias Macias,Holger Andres</v>
          </cell>
        </row>
        <row r="163">
          <cell r="N163" t="str">
            <v>Manrique Toala,Carlos Julio</v>
          </cell>
        </row>
        <row r="164">
          <cell r="N164" t="str">
            <v>Mariduena Noboa,Jesus Rafael</v>
          </cell>
        </row>
        <row r="165">
          <cell r="N165" t="str">
            <v>Marino Zambrano,Jairon Jacinto</v>
          </cell>
        </row>
        <row r="166">
          <cell r="N166" t="str">
            <v>Martinez Sarcos,Jorge Hilario</v>
          </cell>
        </row>
        <row r="167">
          <cell r="N167" t="str">
            <v>Mendez Gamarra,Mario Enrique</v>
          </cell>
        </row>
        <row r="168">
          <cell r="N168" t="str">
            <v>Mendez Vasquez,Cristian Mauricio</v>
          </cell>
        </row>
        <row r="169">
          <cell r="N169" t="str">
            <v>Mendieta Cedeño,Jorge Andres</v>
          </cell>
        </row>
        <row r="170">
          <cell r="N170" t="str">
            <v>Mendoza Alvarado,Jose Maria</v>
          </cell>
        </row>
        <row r="171">
          <cell r="N171" t="str">
            <v>Mendoza Chavez,Nancy Alexandra</v>
          </cell>
        </row>
        <row r="172">
          <cell r="N172" t="str">
            <v>Mendoza Mera,Krystel Margarita</v>
          </cell>
        </row>
        <row r="173">
          <cell r="N173" t="str">
            <v>Mendoza Rojas,Juan Carlos</v>
          </cell>
        </row>
        <row r="174">
          <cell r="N174" t="str">
            <v>Mero Holguin,Guillermo Adalberto</v>
          </cell>
        </row>
        <row r="175">
          <cell r="N175" t="str">
            <v>Miranda Macias,Walter Justo</v>
          </cell>
        </row>
        <row r="176">
          <cell r="N176" t="str">
            <v>Miranda Quinde,Isabel Dolores</v>
          </cell>
        </row>
        <row r="177">
          <cell r="N177" t="str">
            <v>Mite Saltos,Javier Valentin</v>
          </cell>
        </row>
        <row r="178">
          <cell r="N178" t="str">
            <v>Molina Lema,Jose Manuel</v>
          </cell>
        </row>
        <row r="179">
          <cell r="N179" t="str">
            <v>Monserrate Campuzano,Mariela Elizabeth</v>
          </cell>
        </row>
        <row r="180">
          <cell r="N180" t="str">
            <v>Montalvan Zapata,Roberto Carlos</v>
          </cell>
        </row>
        <row r="181">
          <cell r="N181" t="str">
            <v>Montero Rodriguez,Christian Johnn</v>
          </cell>
        </row>
        <row r="182">
          <cell r="N182" t="str">
            <v>Montes Vasquez,Luis Javier</v>
          </cell>
        </row>
        <row r="183">
          <cell r="N183" t="str">
            <v>Montoya Caicedo,Arecio Secundino</v>
          </cell>
        </row>
        <row r="184">
          <cell r="N184" t="str">
            <v>Mora Lopez,Alvaro Santiago</v>
          </cell>
        </row>
        <row r="185">
          <cell r="N185" t="str">
            <v>Mora Mendez,Stalin Joseph</v>
          </cell>
        </row>
        <row r="186">
          <cell r="N186" t="str">
            <v>Mora Pinela,Angel Isidro</v>
          </cell>
        </row>
        <row r="187">
          <cell r="N187" t="str">
            <v>Mora Veliz,Cristian Jose</v>
          </cell>
        </row>
        <row r="188">
          <cell r="N188" t="str">
            <v>Morales Quiroz,Rafael Eduardo</v>
          </cell>
        </row>
        <row r="189">
          <cell r="N189" t="str">
            <v>Moran Alvarez,David Fernando</v>
          </cell>
        </row>
        <row r="190">
          <cell r="N190" t="str">
            <v>Moran Antony</v>
          </cell>
        </row>
        <row r="191">
          <cell r="N191" t="str">
            <v>Moran Torres,Wilmer Enrique</v>
          </cell>
        </row>
        <row r="192">
          <cell r="N192" t="str">
            <v>Moreno Briones,Stalyn Humberto</v>
          </cell>
        </row>
        <row r="193">
          <cell r="N193" t="str">
            <v>Moreno Jimenez,Robert Alfonso</v>
          </cell>
        </row>
        <row r="194">
          <cell r="N194" t="str">
            <v>Mosquera Velez,Carlos Eduardo</v>
          </cell>
        </row>
        <row r="195">
          <cell r="N195" t="str">
            <v>Moya Carrillo,Daniel Hernan</v>
          </cell>
        </row>
        <row r="196">
          <cell r="N196" t="str">
            <v>Munoz Aviles,Geovanni Nazario</v>
          </cell>
        </row>
        <row r="197">
          <cell r="N197" t="str">
            <v>Munoz Becerra,Monica Nathaly</v>
          </cell>
        </row>
        <row r="198">
          <cell r="N198" t="str">
            <v>Munoz Zambrano,Edna Maria</v>
          </cell>
        </row>
        <row r="199">
          <cell r="N199" t="str">
            <v>Navia Paredes,Angela Michell</v>
          </cell>
        </row>
        <row r="200">
          <cell r="N200" t="str">
            <v>Nazareno Coloma,Saulo Joel</v>
          </cell>
        </row>
        <row r="201">
          <cell r="N201" t="str">
            <v>Neumane Roca,Ricardo Jose</v>
          </cell>
        </row>
        <row r="202">
          <cell r="N202" t="str">
            <v>Ordonez Torres,Johnny Rodolfo</v>
          </cell>
        </row>
        <row r="203">
          <cell r="N203" t="str">
            <v>Orellana Pinto,Oscar Vinicio</v>
          </cell>
        </row>
        <row r="204">
          <cell r="N204" t="str">
            <v>Orrala Penafiel,Holger Oswaldo</v>
          </cell>
        </row>
        <row r="205">
          <cell r="N205" t="str">
            <v>Orrala Quinde,Benito Catalino</v>
          </cell>
        </row>
        <row r="206">
          <cell r="N206" t="str">
            <v>Ortega Peralta,Jorge Fidel</v>
          </cell>
        </row>
        <row r="207">
          <cell r="N207" t="str">
            <v>Ortiz Herbas,Isabel Maria</v>
          </cell>
        </row>
        <row r="208">
          <cell r="N208" t="str">
            <v>Osorio Alvarez,Antonio Francisco</v>
          </cell>
        </row>
        <row r="209">
          <cell r="N209" t="str">
            <v>Pacheco Vera,Manuel Agustin</v>
          </cell>
        </row>
        <row r="210">
          <cell r="N210" t="str">
            <v>Parra Aguilar,Luis Eduardo</v>
          </cell>
        </row>
        <row r="211">
          <cell r="N211" t="str">
            <v>Parra Salgado,Jorge Rafael</v>
          </cell>
        </row>
        <row r="212">
          <cell r="N212" t="str">
            <v>Pazmino Castro,Freddy Ernesto</v>
          </cell>
        </row>
        <row r="213">
          <cell r="N213" t="str">
            <v>Pazmino Martinez,Miguel Angel</v>
          </cell>
        </row>
        <row r="214">
          <cell r="N214" t="str">
            <v>Pelaez Castillo,Preisler Jose</v>
          </cell>
        </row>
        <row r="215">
          <cell r="N215" t="str">
            <v>Pelay Penaherrera,Leonidas Leopoldo</v>
          </cell>
        </row>
        <row r="216">
          <cell r="N216" t="str">
            <v>Peralta Guerrero,Jose Modesto</v>
          </cell>
        </row>
        <row r="217">
          <cell r="N217" t="str">
            <v>Peralta Quinto,Rene Rolando</v>
          </cell>
        </row>
        <row r="218">
          <cell r="N218" t="str">
            <v>Peredo Esmeraldas,Peter Douglas</v>
          </cell>
        </row>
        <row r="219">
          <cell r="N219" t="str">
            <v>Perez Ceballos,Martha Helena</v>
          </cell>
        </row>
        <row r="220">
          <cell r="N220" t="str">
            <v>Perez Morales,Joaquin Eugenio</v>
          </cell>
        </row>
        <row r="221">
          <cell r="N221" t="str">
            <v>Perez Oyola,Christian Oswaldo</v>
          </cell>
        </row>
        <row r="222">
          <cell r="N222" t="str">
            <v>Pesantes Desiderio,Diego Armando</v>
          </cell>
        </row>
        <row r="223">
          <cell r="N223" t="str">
            <v>Pesantes Hill,Jorge Fernando</v>
          </cell>
        </row>
        <row r="224">
          <cell r="N224" t="str">
            <v>Pico Cabrera,Jaime Alexander</v>
          </cell>
        </row>
        <row r="225">
          <cell r="N225" t="str">
            <v>Pico Figueroa,Franklin Ivan</v>
          </cell>
        </row>
        <row r="226">
          <cell r="N226" t="str">
            <v>Pineda Veliz,Washington Joaquin</v>
          </cell>
        </row>
        <row r="227">
          <cell r="N227" t="str">
            <v>Pinela Lugo,Eric Javier</v>
          </cell>
        </row>
        <row r="228">
          <cell r="N228" t="str">
            <v>Pita Jimenez,Karina Isabel</v>
          </cell>
        </row>
        <row r="229">
          <cell r="N229" t="str">
            <v>Plaza Suarez,Yesenia de Lourdes</v>
          </cell>
        </row>
        <row r="230">
          <cell r="N230" t="str">
            <v>Pluas Holguin,Wimper Freddy</v>
          </cell>
        </row>
        <row r="231">
          <cell r="N231" t="str">
            <v>Pluas Olvera,Gina Maribel</v>
          </cell>
        </row>
        <row r="232">
          <cell r="N232" t="str">
            <v>Ponce Parra,Oscar Andres</v>
          </cell>
        </row>
        <row r="233">
          <cell r="N233" t="str">
            <v>Pozo Beltran,Juan Guido</v>
          </cell>
        </row>
        <row r="234">
          <cell r="N234" t="str">
            <v>Prado Salazar,Jose Gabriel</v>
          </cell>
        </row>
        <row r="235">
          <cell r="N235" t="str">
            <v>Quezada Carrion,Edwin Walter</v>
          </cell>
        </row>
        <row r="236">
          <cell r="N236" t="str">
            <v>Quijije Lopez,Roberth Alberto</v>
          </cell>
        </row>
        <row r="237">
          <cell r="N237" t="str">
            <v>Quinde Mendoza,Ingrid Jacqueline</v>
          </cell>
        </row>
        <row r="238">
          <cell r="N238" t="str">
            <v>Quinde Oviedo,Vicente Manuel</v>
          </cell>
        </row>
        <row r="239">
          <cell r="N239" t="str">
            <v>Quinde Quinde,Miguel Efren</v>
          </cell>
        </row>
        <row r="240">
          <cell r="N240" t="str">
            <v>Quinde Reyes,Francisco Javier</v>
          </cell>
        </row>
        <row r="241">
          <cell r="N241" t="str">
            <v>Quinonez Arroyo,Pepe Benigno</v>
          </cell>
        </row>
        <row r="242">
          <cell r="N242" t="str">
            <v>Quintero Torres,Hector Fabian</v>
          </cell>
        </row>
        <row r="243">
          <cell r="N243" t="str">
            <v>Quinto Villamar,Andres Jose</v>
          </cell>
        </row>
        <row r="244">
          <cell r="N244" t="str">
            <v>Quiroga Bohorquez,Oswaldo Winston</v>
          </cell>
        </row>
        <row r="245">
          <cell r="N245" t="str">
            <v>Quitio Bonifaz,Miguel Angel</v>
          </cell>
        </row>
        <row r="246">
          <cell r="N246" t="str">
            <v>Ramirez Cedeno,Manuel Alejandro</v>
          </cell>
        </row>
        <row r="247">
          <cell r="N247" t="str">
            <v>Ramirez Jimenez,Nelson Giovanny</v>
          </cell>
        </row>
        <row r="248">
          <cell r="N248" t="str">
            <v>Ramirez Rojas,Ronney Rafael</v>
          </cell>
        </row>
        <row r="249">
          <cell r="N249" t="str">
            <v>Rangel Pesantes,Cesar Augusto</v>
          </cell>
        </row>
        <row r="250">
          <cell r="N250" t="str">
            <v>Recalde Mogollones,Fabricio Jose</v>
          </cell>
        </row>
        <row r="251">
          <cell r="N251" t="str">
            <v>Regalado Delgado,Fabricio Yasling</v>
          </cell>
        </row>
        <row r="252">
          <cell r="N252" t="str">
            <v>Reinoso Gallardo,Rodolfo Mariano</v>
          </cell>
        </row>
        <row r="253">
          <cell r="N253" t="str">
            <v>Rendon Ortega,Danny Eduardo</v>
          </cell>
        </row>
        <row r="254">
          <cell r="N254" t="str">
            <v>Reyes Burgos,Paul Rene</v>
          </cell>
        </row>
        <row r="255">
          <cell r="N255" t="str">
            <v>Reyes Yagual,Eduardo Sixto</v>
          </cell>
        </row>
        <row r="256">
          <cell r="N256" t="str">
            <v>Reyes Yagual,Tito Rigoberto</v>
          </cell>
        </row>
        <row r="257">
          <cell r="N257" t="str">
            <v>Reyna Quintana,Edison Armando</v>
          </cell>
        </row>
        <row r="258">
          <cell r="N258" t="str">
            <v>Riera Moran,Carlos Antonio</v>
          </cell>
        </row>
        <row r="259">
          <cell r="N259" t="str">
            <v>Rivas Pincay,Aurelio Enrique</v>
          </cell>
        </row>
        <row r="260">
          <cell r="N260" t="str">
            <v>Rivas Pincay,Jimmy Enrique</v>
          </cell>
        </row>
        <row r="261">
          <cell r="N261" t="str">
            <v>Rivera Chipre,Cruz Herlinda</v>
          </cell>
        </row>
        <row r="262">
          <cell r="N262" t="str">
            <v>Rivera Pita,Vicente Javier</v>
          </cell>
        </row>
        <row r="263">
          <cell r="N263" t="str">
            <v>Rodriguez Cedeno,Rosa Elena</v>
          </cell>
        </row>
        <row r="264">
          <cell r="N264" t="str">
            <v>Rodriguez Godoy,Jefferson Geovanny</v>
          </cell>
        </row>
        <row r="265">
          <cell r="N265" t="str">
            <v>Rojas Suarez,Alex Eduardo</v>
          </cell>
        </row>
        <row r="266">
          <cell r="N266" t="str">
            <v>Rolando Farfan,Maria Auxiliadora</v>
          </cell>
        </row>
        <row r="267">
          <cell r="N267" t="str">
            <v>Ronquillo Ceme,Luis Felipe</v>
          </cell>
        </row>
        <row r="268">
          <cell r="N268" t="str">
            <v>Ronquillo Munoz,Jefferson Andres</v>
          </cell>
        </row>
        <row r="269">
          <cell r="N269" t="str">
            <v>Rosado Briones,Wilfrido Benigno</v>
          </cell>
        </row>
        <row r="270">
          <cell r="N270" t="str">
            <v>Ruiz Maldonado,Danny Javier</v>
          </cell>
        </row>
        <row r="271">
          <cell r="N271" t="str">
            <v>Salazar Carrasco,Erica Lorena</v>
          </cell>
        </row>
        <row r="272">
          <cell r="N272" t="str">
            <v>Salazar Guevara,Sandra Elizabeth</v>
          </cell>
        </row>
        <row r="273">
          <cell r="N273" t="str">
            <v>Salazar Sanchez,Mariana Ofelia</v>
          </cell>
        </row>
        <row r="274">
          <cell r="N274" t="str">
            <v>Salcedo Cruz,David Alejandro</v>
          </cell>
        </row>
        <row r="275">
          <cell r="N275" t="str">
            <v>Sanchez Cepeda,Priscillo Francisco</v>
          </cell>
        </row>
        <row r="276">
          <cell r="N276" t="str">
            <v>Sanchez Quimi,Danny Stalyn</v>
          </cell>
        </row>
        <row r="277">
          <cell r="N277" t="str">
            <v>Santana Cevallos,Juan Inocencio</v>
          </cell>
        </row>
        <row r="278">
          <cell r="N278" t="str">
            <v>Santana Moran,Carlos Armando</v>
          </cell>
        </row>
        <row r="279">
          <cell r="N279" t="str">
            <v>Santos Holguin,Vicente Enrique</v>
          </cell>
        </row>
        <row r="280">
          <cell r="N280" t="str">
            <v>San-Wong Macias,Zully Paola</v>
          </cell>
        </row>
        <row r="281">
          <cell r="N281" t="str">
            <v>Sares Ortega,Christian Enrique</v>
          </cell>
        </row>
        <row r="282">
          <cell r="N282" t="str">
            <v>Silva Anchundia,Ivan Fernando</v>
          </cell>
        </row>
        <row r="283">
          <cell r="N283" t="str">
            <v>Silva Arellano,Josue Alfredo</v>
          </cell>
        </row>
        <row r="284">
          <cell r="N284" t="str">
            <v>Silva Cevallos,Ivan Ramiro</v>
          </cell>
        </row>
        <row r="285">
          <cell r="N285" t="str">
            <v>Solis Chiquito,Joffre Emilio</v>
          </cell>
        </row>
        <row r="286">
          <cell r="N286" t="str">
            <v>Solis Jama,Frixon Gusman</v>
          </cell>
        </row>
        <row r="287">
          <cell r="N287" t="str">
            <v>Solis Vera,Pedro Gregorio</v>
          </cell>
        </row>
        <row r="288">
          <cell r="N288" t="str">
            <v>Suarez Quimi,Walter Yoni</v>
          </cell>
        </row>
        <row r="289">
          <cell r="N289" t="str">
            <v>Suarez Yagual,Justo Alberto</v>
          </cell>
        </row>
        <row r="290">
          <cell r="N290" t="str">
            <v>Tapia Ruben</v>
          </cell>
        </row>
        <row r="291">
          <cell r="N291" t="str">
            <v>Tapia Trelles,Jenny Patricia</v>
          </cell>
        </row>
        <row r="292">
          <cell r="N292" t="str">
            <v>Teran Jaramillo,Mario Ricardo</v>
          </cell>
        </row>
        <row r="293">
          <cell r="N293" t="str">
            <v>Tomala Orrala,Pedro Javier</v>
          </cell>
        </row>
        <row r="294">
          <cell r="N294" t="str">
            <v>Tomala Perero,Eduardo Leonardo</v>
          </cell>
        </row>
        <row r="295">
          <cell r="N295" t="str">
            <v>Torres Quinonez,Jose Pablo</v>
          </cell>
        </row>
        <row r="296">
          <cell r="N296" t="str">
            <v>Torres Reinozo,Vicente Nicolas</v>
          </cell>
        </row>
        <row r="297">
          <cell r="N297" t="str">
            <v>Tumbaco Flores,Freddy Giovanni</v>
          </cell>
        </row>
        <row r="298">
          <cell r="N298" t="str">
            <v>Ulloa Apraez,Alexandra Ana</v>
          </cell>
        </row>
        <row r="299">
          <cell r="N299" t="str">
            <v>Utreras Bernardino,Julio Wellington</v>
          </cell>
        </row>
        <row r="300">
          <cell r="N300" t="str">
            <v>Valencia Carvajal,Oscar Alejandro</v>
          </cell>
        </row>
        <row r="301">
          <cell r="N301" t="str">
            <v>Valero Aguirre,Darwin Domingo</v>
          </cell>
        </row>
        <row r="302">
          <cell r="N302" t="str">
            <v>Vargas Alvarado,Carlos Xavier</v>
          </cell>
        </row>
        <row r="303">
          <cell r="N303" t="str">
            <v>Vasquez Almeida,Manuel Enrique</v>
          </cell>
        </row>
        <row r="304">
          <cell r="N304" t="str">
            <v>Vega Mateo,Victor German</v>
          </cell>
        </row>
        <row r="305">
          <cell r="N305" t="str">
            <v>Vejarano Hasing,Jose Fernando</v>
          </cell>
        </row>
        <row r="306">
          <cell r="N306" t="str">
            <v>Velasquez Cedeno,Jenny Ruth</v>
          </cell>
        </row>
        <row r="307">
          <cell r="N307" t="str">
            <v>Velez Velez,Sandra Monserrate</v>
          </cell>
        </row>
        <row r="308">
          <cell r="N308" t="str">
            <v>Veloz Lopez,Winston Jefferson</v>
          </cell>
        </row>
        <row r="309">
          <cell r="N309" t="str">
            <v>Vera Castro,Alfredo Daniel</v>
          </cell>
        </row>
        <row r="310">
          <cell r="N310" t="str">
            <v>Viejo Montiel,Pedro Javier</v>
          </cell>
        </row>
        <row r="311">
          <cell r="N311" t="str">
            <v>Villamar Alvarado,Sandro Francisco</v>
          </cell>
        </row>
        <row r="312">
          <cell r="N312" t="str">
            <v>Villamar Castillo,Jaime Juvenal</v>
          </cell>
        </row>
        <row r="313">
          <cell r="N313" t="str">
            <v>Villon Sanchez,Joe Gaspar</v>
          </cell>
        </row>
        <row r="314">
          <cell r="N314" t="str">
            <v>Weir Banguera,Dario Roberto</v>
          </cell>
        </row>
        <row r="315">
          <cell r="N315" t="str">
            <v>Yagual Gonzalez,Geovanny Hilario</v>
          </cell>
        </row>
        <row r="316">
          <cell r="N316" t="str">
            <v>Yagual Parrales,Silvia Mabel</v>
          </cell>
        </row>
        <row r="317">
          <cell r="N317" t="str">
            <v>Yanez Gomez,Carlos Segundo</v>
          </cell>
        </row>
        <row r="318">
          <cell r="N318" t="str">
            <v>Zambrano Barros,Gustavo Fabrizio</v>
          </cell>
        </row>
        <row r="319">
          <cell r="N319" t="str">
            <v>Zambrano Macias,Yul Brinner</v>
          </cell>
        </row>
        <row r="320">
          <cell r="N320" t="str">
            <v>Zambrano Moreira,Victoria Janett</v>
          </cell>
        </row>
        <row r="321">
          <cell r="N321" t="str">
            <v>Zambrano Quinonez,Fernanda</v>
          </cell>
        </row>
        <row r="322">
          <cell r="N322" t="str">
            <v>Zambrano Torres,Manuel Arturo</v>
          </cell>
        </row>
        <row r="323">
          <cell r="N323" t="str">
            <v>Zurita Rojas,Christian Manuel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.PERSONAS MZO"/>
      <sheetName val="Personas Barras"/>
      <sheetName val="No.PERSONAS(b)"/>
      <sheetName val="HC"/>
      <sheetName val="No.Personas Polvos"/>
      <sheetName val="Personas Detergentes"/>
      <sheetName val="No.Personas Barras"/>
      <sheetName val="NSD BARS 1Q04"/>
      <sheetName val="POWDERS 1Q04"/>
      <sheetName val="DEPRECIACION 1Q"/>
      <sheetName val="Estadistica de Gtos Envasado"/>
      <sheetName val="Gtos asig.maquinas-Envasado"/>
      <sheetName val="Asig maq Tons"/>
      <sheetName val="PLAN PROY"/>
      <sheetName val="Calculo de Horas-Envasado"/>
      <sheetName val="Calculo de Horas-Proceso"/>
      <sheetName val="Gastos Proyectados"/>
      <sheetName val="Costo per ton"/>
      <sheetName val="SOLUTION WASH"/>
      <sheetName val="COMPARATIVO SOLUTION WASH"/>
      <sheetName val="COMEN(abril)"/>
      <sheetName val="KETCHUP"/>
      <sheetName val="cajas cobertur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"/>
      <sheetName val="Plan Produc 3Q"/>
      <sheetName val="CALENDAR"/>
      <sheetName val="TOTAL A.E."/>
      <sheetName val="Distribución Vol"/>
      <sheetName val="Simulación"/>
      <sheetName val="PROCESOS.DETERG"/>
      <sheetName val="ENV.DETERG"/>
      <sheetName val="Horas Maquina"/>
      <sheetName val="Balance Planta"/>
      <sheetName val="Tons Maquina"/>
      <sheetName val="FORMULAS"/>
      <sheetName val="RESUMEN"/>
      <sheetName val="Pamco"/>
      <sheetName val="Tarifas"/>
      <sheetName val="PERSONAL"/>
      <sheetName val="base"/>
      <sheetName val="EPQ Calc"/>
    </sheetNames>
    <sheetDataSet>
      <sheetData sheetId="0" refreshError="1"/>
      <sheetData sheetId="1"/>
      <sheetData sheetId="2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No.Personas"/>
      <sheetName val="SOLUTION WASH"/>
      <sheetName val="POWDERS sin AUT &amp; SULF "/>
      <sheetName val="NSD BARS "/>
      <sheetName val="HARD SOAP"/>
      <sheetName val="Grafico Polvos"/>
      <sheetName val="Grafico Barras"/>
      <sheetName val="Grafico Jabones"/>
      <sheetName val="COMENTARIOS "/>
      <sheetName val="De_Para"/>
      <sheetName val="3Qtr"/>
      <sheetName val="Full Year"/>
      <sheetName val="NPSTON"/>
    </sheetNames>
    <sheetDataSet>
      <sheetData sheetId="0" refreshError="1">
        <row r="3">
          <cell r="A3">
            <v>2006</v>
          </cell>
        </row>
        <row r="4">
          <cell r="A4" t="str">
            <v>Marzo</v>
          </cell>
        </row>
        <row r="5">
          <cell r="A5" t="str">
            <v>(Todas)</v>
          </cell>
        </row>
        <row r="7">
          <cell r="C7" t="str">
            <v>CeCo</v>
          </cell>
          <cell r="D7" t="str">
            <v>Description CeCo</v>
          </cell>
        </row>
        <row r="8">
          <cell r="C8">
            <v>30790210</v>
          </cell>
          <cell r="D8">
            <v>30790220</v>
          </cell>
          <cell r="E8">
            <v>30790440</v>
          </cell>
          <cell r="F8">
            <v>30790852</v>
          </cell>
          <cell r="G8">
            <v>30790872</v>
          </cell>
          <cell r="H8">
            <v>30790110</v>
          </cell>
          <cell r="I8">
            <v>30790100</v>
          </cell>
          <cell r="J8">
            <v>30790200</v>
          </cell>
          <cell r="K8">
            <v>30790310</v>
          </cell>
          <cell r="M8">
            <v>30790400</v>
          </cell>
          <cell r="N8">
            <v>30790410</v>
          </cell>
          <cell r="O8">
            <v>30790420</v>
          </cell>
          <cell r="P8">
            <v>30790851</v>
          </cell>
          <cell r="Q8">
            <v>30790870</v>
          </cell>
        </row>
        <row r="9">
          <cell r="A9" t="str">
            <v>Cuenta</v>
          </cell>
          <cell r="B9" t="str">
            <v>Descripcion Cuenta</v>
          </cell>
          <cell r="C9" t="str">
            <v>COCIMIENTO</v>
          </cell>
          <cell r="D9" t="str">
            <v>PROCESO LAVAR</v>
          </cell>
          <cell r="E9" t="str">
            <v>EMPAQUE LAVAR</v>
          </cell>
          <cell r="F9" t="str">
            <v>ADMINISTRACION JABONES</v>
          </cell>
          <cell r="G9" t="str">
            <v>SERVICIOS JABONES</v>
          </cell>
          <cell r="H9" t="str">
            <v>AUTOCLAVE</v>
          </cell>
          <cell r="I9" t="str">
            <v>SULFUREX</v>
          </cell>
          <cell r="J9" t="str">
            <v>PREPARACION Y SECADO</v>
          </cell>
          <cell r="K9" t="str">
            <v>PERFUMACION</v>
          </cell>
          <cell r="M9" t="str">
            <v>ENVASADO</v>
          </cell>
          <cell r="N9" t="str">
            <v xml:space="preserve">EMPAQUE BARRAS       </v>
          </cell>
          <cell r="O9" t="str">
            <v>PROCESO BARRAS</v>
          </cell>
          <cell r="P9" t="str">
            <v>ADMINISTRACION DETERG.</v>
          </cell>
          <cell r="Q9" t="str">
            <v>SERVICIOS PTA.DETERGENTE</v>
          </cell>
        </row>
        <row r="10">
          <cell r="A10">
            <v>41001001</v>
          </cell>
          <cell r="B10" t="str">
            <v>Sueldos</v>
          </cell>
          <cell r="F10">
            <v>964.76</v>
          </cell>
          <cell r="I10">
            <v>447.96</v>
          </cell>
          <cell r="J10">
            <v>2407.6799999999998</v>
          </cell>
          <cell r="M10">
            <v>729.17</v>
          </cell>
        </row>
        <row r="11">
          <cell r="A11">
            <v>41001003</v>
          </cell>
          <cell r="B11" t="str">
            <v>Hs extras sueldos</v>
          </cell>
          <cell r="F11">
            <v>690.1</v>
          </cell>
          <cell r="I11">
            <v>285.98</v>
          </cell>
          <cell r="J11">
            <v>2029</v>
          </cell>
          <cell r="M11">
            <v>548.53</v>
          </cell>
        </row>
        <row r="12">
          <cell r="A12">
            <v>41001009</v>
          </cell>
          <cell r="B12" t="str">
            <v>Indemnizaciones</v>
          </cell>
        </row>
        <row r="13">
          <cell r="A13">
            <v>41001011</v>
          </cell>
          <cell r="B13" t="str">
            <v>Bonif.especial.</v>
          </cell>
          <cell r="F13">
            <v>10</v>
          </cell>
          <cell r="I13">
            <v>5</v>
          </cell>
          <cell r="J13">
            <v>25</v>
          </cell>
          <cell r="M13">
            <v>10</v>
          </cell>
        </row>
        <row r="14">
          <cell r="A14">
            <v>41001501</v>
          </cell>
          <cell r="B14" t="str">
            <v>Beneficios Social</v>
          </cell>
          <cell r="F14">
            <v>170.73</v>
          </cell>
          <cell r="I14">
            <v>77.56</v>
          </cell>
          <cell r="J14">
            <v>451.77</v>
          </cell>
          <cell r="M14">
            <v>184.07</v>
          </cell>
        </row>
        <row r="15">
          <cell r="A15">
            <v>41001503</v>
          </cell>
          <cell r="B15" t="str">
            <v>Vacaciones</v>
          </cell>
          <cell r="F15">
            <v>66.849999999999994</v>
          </cell>
          <cell r="I15">
            <v>75.290000000000006</v>
          </cell>
          <cell r="J15">
            <v>273.05</v>
          </cell>
          <cell r="M15">
            <v>-87.04</v>
          </cell>
        </row>
        <row r="16">
          <cell r="A16">
            <v>41101001</v>
          </cell>
          <cell r="B16" t="str">
            <v>Personal contrata</v>
          </cell>
          <cell r="C16">
            <v>482.43</v>
          </cell>
          <cell r="D16">
            <v>1442.2</v>
          </cell>
          <cell r="E16">
            <v>3489.6</v>
          </cell>
          <cell r="H16">
            <v>974.5</v>
          </cell>
          <cell r="I16">
            <v>3399.54</v>
          </cell>
          <cell r="J16">
            <v>12413.76</v>
          </cell>
          <cell r="K16">
            <v>2466.89</v>
          </cell>
          <cell r="M16">
            <v>35979.57</v>
          </cell>
          <cell r="N16">
            <v>3192.83</v>
          </cell>
          <cell r="O16">
            <v>1734.17</v>
          </cell>
        </row>
        <row r="17">
          <cell r="A17">
            <v>41101102</v>
          </cell>
          <cell r="B17" t="str">
            <v>ServsPrestPTercO</v>
          </cell>
          <cell r="C17">
            <v>183.93</v>
          </cell>
          <cell r="D17">
            <v>536.33000000000004</v>
          </cell>
          <cell r="E17">
            <v>822.94</v>
          </cell>
          <cell r="H17">
            <v>488.56</v>
          </cell>
          <cell r="I17">
            <v>1741.1</v>
          </cell>
          <cell r="J17">
            <v>6323.82</v>
          </cell>
          <cell r="K17">
            <v>1307.1400000000001</v>
          </cell>
          <cell r="M17">
            <v>15901.18</v>
          </cell>
          <cell r="N17">
            <v>545.67999999999995</v>
          </cell>
          <cell r="O17">
            <v>373.39</v>
          </cell>
        </row>
        <row r="18">
          <cell r="A18">
            <v>41201001</v>
          </cell>
          <cell r="B18" t="str">
            <v>Fondo de pensione</v>
          </cell>
          <cell r="F18">
            <v>332.8</v>
          </cell>
          <cell r="I18">
            <v>152.85</v>
          </cell>
          <cell r="J18">
            <v>830.52</v>
          </cell>
          <cell r="M18">
            <v>349.39</v>
          </cell>
        </row>
        <row r="19">
          <cell r="A19">
            <v>41221003</v>
          </cell>
          <cell r="B19" t="str">
            <v>Bonus</v>
          </cell>
        </row>
        <row r="20">
          <cell r="A20">
            <v>41224001</v>
          </cell>
          <cell r="B20" t="str">
            <v>Otros benef. Emp</v>
          </cell>
        </row>
        <row r="21">
          <cell r="A21">
            <v>70408001</v>
          </cell>
          <cell r="B21" t="str">
            <v>StatisticalPensio</v>
          </cell>
          <cell r="F21">
            <v>49.02</v>
          </cell>
          <cell r="I21">
            <v>24.48</v>
          </cell>
          <cell r="J21">
            <v>126.98</v>
          </cell>
          <cell r="M21">
            <v>61.33</v>
          </cell>
        </row>
        <row r="22">
          <cell r="A22">
            <v>41221004</v>
          </cell>
          <cell r="B22" t="str">
            <v>Otros incent. E</v>
          </cell>
        </row>
        <row r="23">
          <cell r="C23">
            <v>666.36</v>
          </cell>
          <cell r="D23">
            <v>1978.53</v>
          </cell>
          <cell r="E23">
            <v>4312.54</v>
          </cell>
          <cell r="F23">
            <v>2284.2600000000002</v>
          </cell>
          <cell r="H23">
            <v>1463.06</v>
          </cell>
          <cell r="I23">
            <v>6209.76</v>
          </cell>
          <cell r="J23">
            <v>24881.58</v>
          </cell>
          <cell r="K23">
            <v>3774.03</v>
          </cell>
          <cell r="M23">
            <v>53676.2</v>
          </cell>
          <cell r="N23">
            <v>3738.51</v>
          </cell>
          <cell r="O23">
            <v>2107.56</v>
          </cell>
        </row>
        <row r="24">
          <cell r="A24">
            <v>31902002</v>
          </cell>
          <cell r="B24" t="str">
            <v>Cons repuestos</v>
          </cell>
          <cell r="C24">
            <v>156.91999999999999</v>
          </cell>
          <cell r="D24">
            <v>130.28</v>
          </cell>
          <cell r="H24">
            <v>44.09</v>
          </cell>
          <cell r="J24">
            <v>33051.71</v>
          </cell>
          <cell r="K24">
            <v>97.73</v>
          </cell>
          <cell r="M24">
            <v>1978.85</v>
          </cell>
        </row>
        <row r="25">
          <cell r="A25">
            <v>31903001</v>
          </cell>
          <cell r="B25" t="str">
            <v>Consumo Otr.Mat</v>
          </cell>
          <cell r="C25">
            <v>729.76</v>
          </cell>
          <cell r="D25">
            <v>611.01</v>
          </cell>
          <cell r="F25">
            <v>10.5</v>
          </cell>
          <cell r="H25">
            <v>109.78</v>
          </cell>
          <cell r="I25">
            <v>2837.79</v>
          </cell>
          <cell r="J25">
            <v>6847.74</v>
          </cell>
          <cell r="K25">
            <v>3.44</v>
          </cell>
          <cell r="M25">
            <v>5671.84</v>
          </cell>
          <cell r="N25">
            <v>295.48</v>
          </cell>
          <cell r="O25">
            <v>2108.7800000000002</v>
          </cell>
          <cell r="Q25">
            <v>3</v>
          </cell>
        </row>
        <row r="26">
          <cell r="A26">
            <v>31931002</v>
          </cell>
          <cell r="B26" t="str">
            <v>Consumo Otros Ma</v>
          </cell>
          <cell r="C26">
            <v>445.45</v>
          </cell>
          <cell r="D26">
            <v>1033.8800000000001</v>
          </cell>
          <cell r="H26">
            <v>875.46</v>
          </cell>
          <cell r="I26">
            <v>7906.38</v>
          </cell>
          <cell r="J26">
            <v>3981.87</v>
          </cell>
          <cell r="K26">
            <v>54.38</v>
          </cell>
          <cell r="M26">
            <v>4434.4399999999996</v>
          </cell>
          <cell r="N26">
            <v>4.95</v>
          </cell>
          <cell r="O26">
            <v>274.5</v>
          </cell>
          <cell r="Q26">
            <v>116.25</v>
          </cell>
        </row>
        <row r="27">
          <cell r="A27">
            <v>32130001</v>
          </cell>
          <cell r="B27" t="str">
            <v>Otros costos oper</v>
          </cell>
          <cell r="M27">
            <v>43333</v>
          </cell>
        </row>
        <row r="28">
          <cell r="A28">
            <v>41702001</v>
          </cell>
          <cell r="B28" t="str">
            <v>Rep/Mant PtaMaq</v>
          </cell>
        </row>
        <row r="29">
          <cell r="A29">
            <v>41702002</v>
          </cell>
          <cell r="B29" t="str">
            <v>Rep/Mant PtaMaq-s</v>
          </cell>
          <cell r="C29">
            <v>1300</v>
          </cell>
          <cell r="D29">
            <v>3553.9</v>
          </cell>
          <cell r="F29">
            <v>157</v>
          </cell>
          <cell r="G29">
            <v>1297.0999999999999</v>
          </cell>
          <cell r="H29">
            <v>10</v>
          </cell>
          <cell r="I29">
            <v>3027.17</v>
          </cell>
          <cell r="J29">
            <v>10337.16</v>
          </cell>
          <cell r="K29">
            <v>6588.6</v>
          </cell>
          <cell r="M29">
            <v>3816.95</v>
          </cell>
          <cell r="N29">
            <v>390</v>
          </cell>
          <cell r="O29">
            <v>1294.67</v>
          </cell>
          <cell r="P29">
            <v>100</v>
          </cell>
          <cell r="Q29">
            <v>11865.71</v>
          </cell>
        </row>
        <row r="30">
          <cell r="A30">
            <v>41702003</v>
          </cell>
          <cell r="B30" t="str">
            <v>Rep/Mant PtaMaq</v>
          </cell>
        </row>
        <row r="31">
          <cell r="A31">
            <v>41703002</v>
          </cell>
          <cell r="B31" t="str">
            <v>Rep/Mant OtrEqu-</v>
          </cell>
        </row>
        <row r="32">
          <cell r="A32">
            <v>41223002</v>
          </cell>
          <cell r="B32" t="str">
            <v>Manten./Reparac</v>
          </cell>
        </row>
        <row r="33">
          <cell r="A33">
            <v>41703003</v>
          </cell>
          <cell r="B33" t="str">
            <v>Rep/Mant OtrEqu</v>
          </cell>
        </row>
        <row r="34">
          <cell r="C34">
            <v>2632.13</v>
          </cell>
          <cell r="D34">
            <v>5329.07</v>
          </cell>
          <cell r="F34">
            <v>167.5</v>
          </cell>
          <cell r="G34">
            <v>1297.0999999999999</v>
          </cell>
          <cell r="H34">
            <v>1039.33</v>
          </cell>
          <cell r="I34">
            <v>13771.34</v>
          </cell>
          <cell r="J34">
            <v>54218.48</v>
          </cell>
          <cell r="K34">
            <v>6744.15</v>
          </cell>
          <cell r="M34">
            <v>59235.08</v>
          </cell>
          <cell r="N34">
            <v>690.43</v>
          </cell>
          <cell r="O34">
            <v>3677.95</v>
          </cell>
          <cell r="P34">
            <v>100</v>
          </cell>
          <cell r="Q34">
            <v>11984.96</v>
          </cell>
        </row>
        <row r="35">
          <cell r="A35">
            <v>31801002</v>
          </cell>
          <cell r="B35" t="str">
            <v>FletesPta/Ctro</v>
          </cell>
        </row>
        <row r="36">
          <cell r="A36">
            <v>31807001</v>
          </cell>
          <cell r="B36" t="str">
            <v>Fletes Devoluci</v>
          </cell>
        </row>
        <row r="37">
          <cell r="A37">
            <v>31811001</v>
          </cell>
          <cell r="B37" t="str">
            <v>Fletes a client</v>
          </cell>
        </row>
        <row r="38">
          <cell r="A38">
            <v>31904002</v>
          </cell>
          <cell r="B38" t="str">
            <v>Cons Pall/Cont.</v>
          </cell>
        </row>
        <row r="39">
          <cell r="A39">
            <v>32101001</v>
          </cell>
          <cell r="B39" t="str">
            <v>Costos deLabora</v>
          </cell>
        </row>
        <row r="40">
          <cell r="A40">
            <v>41102001</v>
          </cell>
          <cell r="B40" t="str">
            <v>Consult.ext.- ne</v>
          </cell>
        </row>
        <row r="41">
          <cell r="A41">
            <v>41204001</v>
          </cell>
          <cell r="B41" t="str">
            <v>Plan Privado Salu</v>
          </cell>
          <cell r="E41">
            <v>29.8</v>
          </cell>
          <cell r="F41">
            <v>218.34</v>
          </cell>
          <cell r="H41">
            <v>29.8</v>
          </cell>
          <cell r="I41">
            <v>141.94</v>
          </cell>
          <cell r="J41">
            <v>592.29999999999995</v>
          </cell>
          <cell r="M41">
            <v>211.38</v>
          </cell>
          <cell r="N41">
            <v>29.8</v>
          </cell>
        </row>
        <row r="42">
          <cell r="A42">
            <v>41205001</v>
          </cell>
          <cell r="B42" t="str">
            <v>Honorarios Médico</v>
          </cell>
        </row>
        <row r="43">
          <cell r="A43">
            <v>41220001</v>
          </cell>
          <cell r="B43" t="str">
            <v>Asignac. expatria</v>
          </cell>
        </row>
        <row r="44">
          <cell r="A44">
            <v>41222001</v>
          </cell>
          <cell r="B44" t="str">
            <v>Transp. Pers (bus</v>
          </cell>
          <cell r="C44">
            <v>9.6300000000000008</v>
          </cell>
          <cell r="D44">
            <v>96.2</v>
          </cell>
          <cell r="E44">
            <v>112.44</v>
          </cell>
          <cell r="H44">
            <v>117.63</v>
          </cell>
          <cell r="I44">
            <v>584.48</v>
          </cell>
          <cell r="J44">
            <v>2113.84</v>
          </cell>
          <cell r="K44">
            <v>498.12</v>
          </cell>
          <cell r="M44">
            <v>5981.47</v>
          </cell>
          <cell r="N44">
            <v>215.7</v>
          </cell>
          <cell r="O44">
            <v>328.15</v>
          </cell>
        </row>
        <row r="45">
          <cell r="A45">
            <v>41222002</v>
          </cell>
          <cell r="B45" t="str">
            <v>Transp. Pers (tax</v>
          </cell>
          <cell r="M45">
            <v>59.08</v>
          </cell>
        </row>
        <row r="46">
          <cell r="A46">
            <v>41223005</v>
          </cell>
          <cell r="B46" t="str">
            <v>Otros benefic. au</v>
          </cell>
        </row>
        <row r="47">
          <cell r="A47">
            <v>41305001</v>
          </cell>
          <cell r="B47" t="str">
            <v>Pasajes</v>
          </cell>
        </row>
        <row r="48">
          <cell r="A48">
            <v>41305002</v>
          </cell>
          <cell r="B48" t="str">
            <v>Taxis</v>
          </cell>
        </row>
        <row r="49">
          <cell r="A49">
            <v>41305003</v>
          </cell>
          <cell r="B49" t="str">
            <v>Hospedaje</v>
          </cell>
        </row>
        <row r="50">
          <cell r="A50">
            <v>41305004</v>
          </cell>
          <cell r="B50" t="str">
            <v>Otros gastos via</v>
          </cell>
        </row>
        <row r="51">
          <cell r="A51">
            <v>41308001</v>
          </cell>
          <cell r="B51" t="str">
            <v>Otr Gsto Person</v>
          </cell>
        </row>
        <row r="52">
          <cell r="A52">
            <v>41308002</v>
          </cell>
          <cell r="B52" t="str">
            <v>Mater.deSeg./Un</v>
          </cell>
          <cell r="C52">
            <v>20.72</v>
          </cell>
          <cell r="E52">
            <v>82.88</v>
          </cell>
          <cell r="H52">
            <v>28.72</v>
          </cell>
          <cell r="I52">
            <v>32.72</v>
          </cell>
          <cell r="J52">
            <v>137.6</v>
          </cell>
          <cell r="K52">
            <v>53.44</v>
          </cell>
          <cell r="M52">
            <v>810.57</v>
          </cell>
          <cell r="N52">
            <v>41.44</v>
          </cell>
          <cell r="O52">
            <v>165.76</v>
          </cell>
        </row>
        <row r="53">
          <cell r="A53">
            <v>41310001</v>
          </cell>
          <cell r="B53" t="str">
            <v>Comidas</v>
          </cell>
        </row>
        <row r="54">
          <cell r="A54">
            <v>41512001</v>
          </cell>
          <cell r="B54" t="str">
            <v>GastosTelefonia</v>
          </cell>
        </row>
        <row r="55">
          <cell r="A55">
            <v>41516001</v>
          </cell>
          <cell r="B55" t="str">
            <v>Gtos Telefonía m</v>
          </cell>
        </row>
        <row r="56">
          <cell r="A56">
            <v>41611001</v>
          </cell>
          <cell r="B56" t="str">
            <v>Alq- Otros</v>
          </cell>
        </row>
        <row r="57">
          <cell r="A57">
            <v>41806001</v>
          </cell>
          <cell r="B57" t="str">
            <v>Combust. vehic/</v>
          </cell>
        </row>
        <row r="58">
          <cell r="A58">
            <v>42004001</v>
          </cell>
          <cell r="B58" t="str">
            <v>Seguridad/Vigila</v>
          </cell>
        </row>
        <row r="59">
          <cell r="A59">
            <v>42204001</v>
          </cell>
          <cell r="B59" t="str">
            <v>Otros impuestos</v>
          </cell>
        </row>
        <row r="60">
          <cell r="A60">
            <v>42302001</v>
          </cell>
          <cell r="B60" t="str">
            <v>Correo</v>
          </cell>
        </row>
        <row r="61">
          <cell r="A61">
            <v>42302003</v>
          </cell>
          <cell r="B61" t="str">
            <v>Fotocopias</v>
          </cell>
        </row>
        <row r="62">
          <cell r="A62">
            <v>42303001</v>
          </cell>
          <cell r="B62" t="str">
            <v>Materiales Ofici</v>
          </cell>
        </row>
        <row r="63">
          <cell r="A63">
            <v>42303002</v>
          </cell>
          <cell r="B63" t="str">
            <v>Imprenta</v>
          </cell>
          <cell r="M63">
            <v>48</v>
          </cell>
        </row>
        <row r="64">
          <cell r="A64">
            <v>42306001</v>
          </cell>
          <cell r="B64" t="str">
            <v>Seguro Edificio</v>
          </cell>
          <cell r="F64">
            <v>116.09</v>
          </cell>
          <cell r="H64">
            <v>3.53</v>
          </cell>
          <cell r="K64">
            <v>0.63</v>
          </cell>
          <cell r="P64">
            <v>210.45</v>
          </cell>
        </row>
        <row r="65">
          <cell r="A65">
            <v>42307001</v>
          </cell>
          <cell r="B65" t="str">
            <v>Seguro - Otros</v>
          </cell>
          <cell r="C65">
            <v>69.33</v>
          </cell>
          <cell r="D65">
            <v>61.48</v>
          </cell>
          <cell r="E65">
            <v>19.649999999999999</v>
          </cell>
          <cell r="F65">
            <v>1.28</v>
          </cell>
          <cell r="G65">
            <v>52.71</v>
          </cell>
          <cell r="H65">
            <v>11.71</v>
          </cell>
          <cell r="I65">
            <v>56.69</v>
          </cell>
          <cell r="J65">
            <v>157.79</v>
          </cell>
          <cell r="K65">
            <v>128.91999999999999</v>
          </cell>
          <cell r="M65">
            <v>183.77</v>
          </cell>
          <cell r="N65">
            <v>17.579999999999998</v>
          </cell>
          <cell r="O65">
            <v>138.78</v>
          </cell>
          <cell r="P65">
            <v>3.72</v>
          </cell>
          <cell r="Q65">
            <v>7.7</v>
          </cell>
        </row>
        <row r="66">
          <cell r="A66">
            <v>42310001</v>
          </cell>
          <cell r="B66" t="str">
            <v>Matriales deLim</v>
          </cell>
        </row>
        <row r="67">
          <cell r="A67">
            <v>42310002</v>
          </cell>
          <cell r="B67" t="str">
            <v>Servicio de Lim</v>
          </cell>
        </row>
        <row r="68">
          <cell r="A68">
            <v>42311001</v>
          </cell>
          <cell r="B68" t="str">
            <v>Servicio de comed</v>
          </cell>
          <cell r="C68">
            <v>115.97</v>
          </cell>
          <cell r="D68">
            <v>269.95</v>
          </cell>
          <cell r="E68">
            <v>616.61</v>
          </cell>
          <cell r="F68">
            <v>117.78</v>
          </cell>
          <cell r="H68">
            <v>208.19</v>
          </cell>
          <cell r="I68">
            <v>418.32</v>
          </cell>
          <cell r="J68">
            <v>2684.46</v>
          </cell>
          <cell r="K68">
            <v>521.91999999999996</v>
          </cell>
          <cell r="M68">
            <v>8199.9599999999991</v>
          </cell>
          <cell r="N68">
            <v>781.6</v>
          </cell>
          <cell r="O68">
            <v>351.72</v>
          </cell>
        </row>
        <row r="69">
          <cell r="A69">
            <v>42312003</v>
          </cell>
          <cell r="B69" t="str">
            <v>Otros gtos legale</v>
          </cell>
        </row>
        <row r="70">
          <cell r="A70">
            <v>42325001</v>
          </cell>
          <cell r="B70" t="str">
            <v>Gtos primarios d</v>
          </cell>
        </row>
        <row r="71">
          <cell r="A71">
            <v>51314001</v>
          </cell>
          <cell r="B71" t="str">
            <v>Ingr/GtosMarc-Pa</v>
          </cell>
        </row>
        <row r="72">
          <cell r="A72">
            <v>51401001</v>
          </cell>
          <cell r="B72" t="str">
            <v>Ventas de Scrap</v>
          </cell>
        </row>
        <row r="73">
          <cell r="A73">
            <v>51403001</v>
          </cell>
          <cell r="B73" t="str">
            <v>Otras ventas</v>
          </cell>
        </row>
        <row r="74">
          <cell r="A74">
            <v>41806301</v>
          </cell>
          <cell r="B74" t="str">
            <v>Combustible Veh</v>
          </cell>
        </row>
        <row r="75">
          <cell r="A75">
            <v>42302002</v>
          </cell>
          <cell r="B75" t="str">
            <v>Mensajería</v>
          </cell>
        </row>
        <row r="76">
          <cell r="A76">
            <v>41602002</v>
          </cell>
          <cell r="B76" t="str">
            <v>Alquiler - Bodega</v>
          </cell>
        </row>
        <row r="77">
          <cell r="A77">
            <v>41401001</v>
          </cell>
          <cell r="B77" t="str">
            <v>Reuniones y con</v>
          </cell>
        </row>
        <row r="78">
          <cell r="A78">
            <v>51420001</v>
          </cell>
          <cell r="B78" t="str">
            <v>Otros Ingresos Tr</v>
          </cell>
        </row>
        <row r="79">
          <cell r="A79">
            <v>42309001</v>
          </cell>
          <cell r="B79" t="str">
            <v>Comisiones banca</v>
          </cell>
        </row>
        <row r="80">
          <cell r="A80">
            <v>31812001</v>
          </cell>
          <cell r="B80" t="str">
            <v>Almacenam.Terc.</v>
          </cell>
        </row>
        <row r="81">
          <cell r="A81">
            <v>42303003</v>
          </cell>
          <cell r="B81" t="str">
            <v>OtroMatNoOficina</v>
          </cell>
          <cell r="K81">
            <v>70.69</v>
          </cell>
        </row>
        <row r="82">
          <cell r="A82">
            <v>41603001</v>
          </cell>
          <cell r="B82" t="str">
            <v>Alq- Maquin.y P</v>
          </cell>
          <cell r="E82">
            <v>2100</v>
          </cell>
          <cell r="M82">
            <v>9450</v>
          </cell>
          <cell r="N82">
            <v>1050</v>
          </cell>
        </row>
        <row r="83">
          <cell r="C83">
            <v>215.65</v>
          </cell>
          <cell r="D83">
            <v>427.63</v>
          </cell>
          <cell r="E83">
            <v>2961.38</v>
          </cell>
          <cell r="F83">
            <v>453.49</v>
          </cell>
          <cell r="G83">
            <v>52.71</v>
          </cell>
          <cell r="H83">
            <v>399.58</v>
          </cell>
          <cell r="I83">
            <v>1234.1500000000001</v>
          </cell>
          <cell r="J83">
            <v>5685.99</v>
          </cell>
          <cell r="K83">
            <v>1273.72</v>
          </cell>
          <cell r="M83">
            <v>24944.23</v>
          </cell>
          <cell r="N83">
            <v>2136.12</v>
          </cell>
          <cell r="O83">
            <v>984.41</v>
          </cell>
          <cell r="P83">
            <v>214.17</v>
          </cell>
          <cell r="Q83">
            <v>7.7</v>
          </cell>
        </row>
        <row r="84">
          <cell r="A84">
            <v>41801001</v>
          </cell>
          <cell r="B84" t="str">
            <v>Electricidad</v>
          </cell>
          <cell r="C84">
            <v>301.94</v>
          </cell>
          <cell r="D84">
            <v>1586.96</v>
          </cell>
          <cell r="E84">
            <v>292</v>
          </cell>
          <cell r="G84">
            <v>949.05</v>
          </cell>
          <cell r="H84">
            <v>43.84</v>
          </cell>
          <cell r="I84">
            <v>3286.51</v>
          </cell>
          <cell r="J84">
            <v>9015.66</v>
          </cell>
          <cell r="M84">
            <v>1432.62</v>
          </cell>
          <cell r="O84">
            <v>1122.4000000000001</v>
          </cell>
          <cell r="Q84">
            <v>2677.4</v>
          </cell>
        </row>
        <row r="85">
          <cell r="A85">
            <v>41810001</v>
          </cell>
          <cell r="B85" t="str">
            <v>AGUA</v>
          </cell>
        </row>
        <row r="86">
          <cell r="A86" t="str">
            <v>AGUA</v>
          </cell>
          <cell r="B86" t="str">
            <v>AGUA</v>
          </cell>
          <cell r="G86">
            <v>600.45000000000005</v>
          </cell>
          <cell r="Q86">
            <v>4473.26</v>
          </cell>
        </row>
        <row r="87">
          <cell r="C87">
            <v>301.94</v>
          </cell>
          <cell r="D87">
            <v>1586.96</v>
          </cell>
          <cell r="E87">
            <v>292</v>
          </cell>
          <cell r="G87">
            <v>1549.5</v>
          </cell>
          <cell r="H87">
            <v>43.84</v>
          </cell>
          <cell r="I87">
            <v>3286.51</v>
          </cell>
          <cell r="J87">
            <v>9015.66</v>
          </cell>
          <cell r="M87">
            <v>1432.62</v>
          </cell>
          <cell r="O87">
            <v>1122.4000000000001</v>
          </cell>
          <cell r="Q87">
            <v>7150.66</v>
          </cell>
        </row>
        <row r="88">
          <cell r="A88" t="str">
            <v>DEPGRAN</v>
          </cell>
          <cell r="B88" t="str">
            <v>Depósitos Grane</v>
          </cell>
          <cell r="E88">
            <v>5785.51</v>
          </cell>
          <cell r="M88">
            <v>11455.59</v>
          </cell>
          <cell r="N88">
            <v>2367.2600000000002</v>
          </cell>
        </row>
        <row r="89">
          <cell r="A89" t="str">
            <v>ENERGIA</v>
          </cell>
          <cell r="B89" t="str">
            <v>ENERGÍA</v>
          </cell>
          <cell r="G89">
            <v>866.15</v>
          </cell>
          <cell r="N89">
            <v>305.36</v>
          </cell>
          <cell r="Q89">
            <v>4564.21</v>
          </cell>
        </row>
        <row r="90">
          <cell r="A90" t="str">
            <v>GCIAPTA</v>
          </cell>
          <cell r="B90" t="str">
            <v>Gerencia de Pla</v>
          </cell>
          <cell r="C90">
            <v>250.53</v>
          </cell>
          <cell r="D90">
            <v>751.6</v>
          </cell>
          <cell r="E90">
            <v>2254.81</v>
          </cell>
          <cell r="F90">
            <v>250.55</v>
          </cell>
          <cell r="H90">
            <v>501.07</v>
          </cell>
          <cell r="I90">
            <v>1753.74</v>
          </cell>
          <cell r="J90">
            <v>7516.03</v>
          </cell>
          <cell r="K90">
            <v>2004.28</v>
          </cell>
          <cell r="M90">
            <v>18539.54</v>
          </cell>
          <cell r="N90">
            <v>4008.55</v>
          </cell>
          <cell r="O90">
            <v>1002.14</v>
          </cell>
        </row>
        <row r="91">
          <cell r="A91" t="str">
            <v>INSPECTCA</v>
          </cell>
          <cell r="B91" t="str">
            <v>L  Inspect.de Cali</v>
          </cell>
          <cell r="C91">
            <v>275.86</v>
          </cell>
          <cell r="D91">
            <v>275.86</v>
          </cell>
          <cell r="E91">
            <v>275.86</v>
          </cell>
          <cell r="H91">
            <v>552.54999999999995</v>
          </cell>
          <cell r="I91">
            <v>552.54999999999995</v>
          </cell>
          <cell r="J91">
            <v>2485.21</v>
          </cell>
          <cell r="K91">
            <v>552.54999999999995</v>
          </cell>
          <cell r="M91">
            <v>2354.3200000000002</v>
          </cell>
          <cell r="N91">
            <v>414.2</v>
          </cell>
          <cell r="O91">
            <v>414.2</v>
          </cell>
        </row>
        <row r="92">
          <cell r="A92" t="str">
            <v>MANTTPM</v>
          </cell>
          <cell r="B92" t="str">
            <v>Mantenimiento/T</v>
          </cell>
          <cell r="C92">
            <v>102.01</v>
          </cell>
          <cell r="D92">
            <v>306.02</v>
          </cell>
          <cell r="E92">
            <v>918.07</v>
          </cell>
          <cell r="F92">
            <v>102.01</v>
          </cell>
          <cell r="H92">
            <v>204.02</v>
          </cell>
          <cell r="I92">
            <v>714.05</v>
          </cell>
          <cell r="J92">
            <v>3060.24</v>
          </cell>
          <cell r="K92">
            <v>816.06</v>
          </cell>
          <cell r="M92">
            <v>7548.59</v>
          </cell>
          <cell r="N92">
            <v>1632.13</v>
          </cell>
          <cell r="O92">
            <v>408.03</v>
          </cell>
        </row>
        <row r="93">
          <cell r="A93" t="str">
            <v>PARQUECAM</v>
          </cell>
          <cell r="B93" t="str">
            <v>Parque de camion</v>
          </cell>
          <cell r="G93">
            <v>186.25</v>
          </cell>
          <cell r="J93">
            <v>93.12</v>
          </cell>
          <cell r="M93">
            <v>265.39999999999998</v>
          </cell>
        </row>
        <row r="94">
          <cell r="A94" t="str">
            <v>VAPOR</v>
          </cell>
          <cell r="B94" t="str">
            <v>VAPOR</v>
          </cell>
          <cell r="C94">
            <v>3647.79</v>
          </cell>
          <cell r="D94">
            <v>6809.21</v>
          </cell>
          <cell r="H94">
            <v>3890.97</v>
          </cell>
          <cell r="I94">
            <v>8511.5</v>
          </cell>
          <cell r="J94">
            <v>1459.11</v>
          </cell>
        </row>
        <row r="95">
          <cell r="C95">
            <v>4276.1899999999996</v>
          </cell>
          <cell r="D95">
            <v>8142.69</v>
          </cell>
          <cell r="E95">
            <v>9234.25</v>
          </cell>
          <cell r="F95">
            <v>352.56</v>
          </cell>
          <cell r="G95">
            <v>1052.4000000000001</v>
          </cell>
          <cell r="H95">
            <v>5148.6099999999997</v>
          </cell>
          <cell r="I95">
            <v>11531.84</v>
          </cell>
          <cell r="J95">
            <v>14613.71</v>
          </cell>
          <cell r="K95">
            <v>3372.89</v>
          </cell>
          <cell r="M95">
            <v>40163.440000000002</v>
          </cell>
          <cell r="N95">
            <v>8727.5</v>
          </cell>
          <cell r="O95">
            <v>1824.37</v>
          </cell>
          <cell r="Q95">
            <v>4564.21</v>
          </cell>
        </row>
        <row r="96">
          <cell r="A96">
            <v>70611001</v>
          </cell>
          <cell r="B96" t="str">
            <v>DepExFn/Trd-Buil</v>
          </cell>
          <cell r="F96">
            <v>1494.3</v>
          </cell>
          <cell r="H96">
            <v>69.81</v>
          </cell>
          <cell r="K96">
            <v>6.77</v>
          </cell>
          <cell r="P96">
            <v>4157.5</v>
          </cell>
        </row>
        <row r="97">
          <cell r="A97">
            <v>70612001</v>
          </cell>
          <cell r="B97" t="str">
            <v>DepExFn/Trd-Ms/L</v>
          </cell>
          <cell r="F97">
            <v>14.99</v>
          </cell>
          <cell r="G97">
            <v>6.73</v>
          </cell>
          <cell r="J97">
            <v>5.77</v>
          </cell>
          <cell r="M97">
            <v>3.29</v>
          </cell>
          <cell r="O97">
            <v>1.4</v>
          </cell>
          <cell r="P97">
            <v>86.76</v>
          </cell>
          <cell r="Q97">
            <v>0.89</v>
          </cell>
        </row>
        <row r="98">
          <cell r="A98">
            <v>70612002</v>
          </cell>
          <cell r="B98" t="str">
            <v>DepExFn/Trd-Pta/</v>
          </cell>
          <cell r="C98">
            <v>1501.02</v>
          </cell>
          <cell r="D98">
            <v>807.55</v>
          </cell>
          <cell r="E98">
            <v>124.98</v>
          </cell>
          <cell r="G98">
            <v>622.33000000000004</v>
          </cell>
          <cell r="H98">
            <v>807.54</v>
          </cell>
          <cell r="I98">
            <v>2026.31</v>
          </cell>
          <cell r="J98">
            <v>9571.68</v>
          </cell>
          <cell r="K98">
            <v>5164.93</v>
          </cell>
          <cell r="M98">
            <v>5556.46</v>
          </cell>
          <cell r="N98">
            <v>969.04</v>
          </cell>
          <cell r="O98">
            <v>9103.35</v>
          </cell>
          <cell r="P98">
            <v>2.52</v>
          </cell>
          <cell r="Q98">
            <v>384.92</v>
          </cell>
        </row>
        <row r="99">
          <cell r="A99">
            <v>70614001</v>
          </cell>
          <cell r="B99" t="str">
            <v>DepExFn/Trd-PC</v>
          </cell>
        </row>
        <row r="100">
          <cell r="A100">
            <v>70614002</v>
          </cell>
          <cell r="B100" t="str">
            <v>DepExFn/Trd-TE/</v>
          </cell>
        </row>
        <row r="101">
          <cell r="A101">
            <v>70615001</v>
          </cell>
          <cell r="B101" t="str">
            <v>DepExFn/Trd-Veh</v>
          </cell>
        </row>
        <row r="102">
          <cell r="C102">
            <v>1501.02</v>
          </cell>
          <cell r="D102">
            <v>807.55</v>
          </cell>
          <cell r="E102">
            <v>124.98</v>
          </cell>
          <cell r="F102">
            <v>1509.29</v>
          </cell>
          <cell r="G102">
            <v>629.05999999999995</v>
          </cell>
          <cell r="H102">
            <v>877.35</v>
          </cell>
          <cell r="I102">
            <v>2026.31</v>
          </cell>
          <cell r="J102">
            <v>9577.4500000000007</v>
          </cell>
          <cell r="K102">
            <v>5171.7</v>
          </cell>
          <cell r="M102">
            <v>5559.75</v>
          </cell>
          <cell r="N102">
            <v>969.04</v>
          </cell>
          <cell r="O102">
            <v>9104.75</v>
          </cell>
          <cell r="P102">
            <v>4246.78</v>
          </cell>
          <cell r="Q102">
            <v>385.81</v>
          </cell>
        </row>
        <row r="103">
          <cell r="C103">
            <v>9593.2900000000009</v>
          </cell>
          <cell r="D103">
            <v>18272.43</v>
          </cell>
          <cell r="E103">
            <v>16925.150000000001</v>
          </cell>
          <cell r="F103">
            <v>4767.1000000000004</v>
          </cell>
          <cell r="G103">
            <v>4580.7700000000004</v>
          </cell>
          <cell r="H103">
            <v>8971.77</v>
          </cell>
          <cell r="I103">
            <v>38059.910000000003</v>
          </cell>
          <cell r="J103">
            <v>117992.87</v>
          </cell>
          <cell r="K103">
            <v>20336.490000000002</v>
          </cell>
          <cell r="M103">
            <v>185011.32</v>
          </cell>
          <cell r="N103">
            <v>16261.6</v>
          </cell>
          <cell r="O103">
            <v>18821.439999999999</v>
          </cell>
          <cell r="P103">
            <v>4560.95</v>
          </cell>
          <cell r="Q103">
            <v>24093.34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XXXXXXX"/>
      <sheetName val="Majoduck_SK_1"/>
      <sheetName val="INF.DIARIO PLANTAS"/>
      <sheetName val="CUMPLIMIENTO FABRICA"/>
      <sheetName val="EFICIENCIAS FABRICA"/>
      <sheetName val="AJUSTE TIEMPO"/>
      <sheetName val="PRODUCTIVIDAD FABRICA"/>
      <sheetName val="CALCULO UTILITIES"/>
      <sheetName val="HH STANDAR-REALES FABRICA"/>
      <sheetName val="consumo fases"/>
      <sheetName val="INF. LINEAS PLANTAS"/>
      <sheetName val="CALCULO HEAD COUNT"/>
      <sheetName val="PRODUCCIÓN MENSUAL Y ACUMULADA"/>
      <sheetName val="CALCULO TURNOSYPRODUNI."/>
      <sheetName val="CUMPLIMIENTO FABRICA FAMILIA"/>
      <sheetName val="EFICIENCIAS FABRICA FAMILI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XXXXXXX"/>
      <sheetName val="Majoduck_SK_1"/>
      <sheetName val="INF.DIARIO PLANTAS"/>
      <sheetName val="CUMPLIMIENTO FABRICA"/>
      <sheetName val="EFICIENCIAS FABRICA"/>
      <sheetName val="AJUSTE TIEMPO"/>
      <sheetName val="PRODUCTIVIDAD FABRICA"/>
      <sheetName val="CALCULO UTILITIES"/>
      <sheetName val="HH STANDAR-REALES FABRICA"/>
      <sheetName val="consumo fases"/>
      <sheetName val="INF. LINEAS PLANTAS"/>
      <sheetName val="CALCULO HEAD COUNT"/>
      <sheetName val="PRODUCCIÓN MENSUAL Y ACUMULADA"/>
      <sheetName val="CALCULO TURNOSYPRODUNI."/>
      <sheetName val="CUMPLIMIENTO FABRICA FAMILIA"/>
      <sheetName val="EFICIENCIAS FABRICA FAMILI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.DIARIO"/>
      <sheetName val="INF. LINEAS PLANTAS"/>
      <sheetName val="CUMPLIMIENTO"/>
      <sheetName val="confiabilidad PLANTA"/>
      <sheetName val="INF. LINEAS cereales"/>
    </sheetNames>
    <sheetDataSet>
      <sheetData sheetId="0" refreshError="1"/>
      <sheetData sheetId="1" refreshError="1">
        <row r="2">
          <cell r="A2" t="str">
            <v>ITEM</v>
          </cell>
          <cell r="B2" t="str">
            <v>PRESENTACION</v>
          </cell>
          <cell r="C2" t="str">
            <v>PLANTA</v>
          </cell>
          <cell r="D2" t="str">
            <v>LÍNEA</v>
          </cell>
          <cell r="E2" t="str">
            <v>PESO(grs)</v>
          </cell>
          <cell r="F2" t="str">
            <v>TON/CAJA</v>
          </cell>
          <cell r="G2" t="str">
            <v>FORMATO
Unid/Caja</v>
          </cell>
          <cell r="H2" t="str">
            <v>GRUPO TEC</v>
          </cell>
          <cell r="I2" t="str">
            <v>VEL NOMINAL
Unid/Min.</v>
          </cell>
          <cell r="J2" t="str">
            <v>CAJAS NOMINAL</v>
          </cell>
          <cell r="K2" t="str">
            <v>CONFIABILIDAD</v>
          </cell>
          <cell r="L2" t="str">
            <v>VEL REAL
Unid/Min.</v>
          </cell>
          <cell r="M2" t="str">
            <v>CAJAS REAL</v>
          </cell>
          <cell r="N2" t="str">
            <v>NUMERO PERSONAS
LÍNEA</v>
          </cell>
          <cell r="O2" t="str">
            <v>CAMBIO DE 
ROLLO</v>
          </cell>
          <cell r="P2" t="str">
            <v>FAMILIA</v>
          </cell>
          <cell r="Q2" t="str">
            <v>OBJETIVO</v>
          </cell>
          <cell r="R2" t="str">
            <v>TAMAÑO MINIMO DE LOTE (CAJAS)</v>
          </cell>
        </row>
        <row r="3">
          <cell r="A3">
            <v>512</v>
          </cell>
          <cell r="B3" t="str">
            <v>COLADA AREQUIPE M*12x18x30g</v>
          </cell>
          <cell r="C3" t="str">
            <v>BNF</v>
          </cell>
          <cell r="D3" t="str">
            <v>BARTELT-BNF</v>
          </cell>
          <cell r="E3">
            <v>30</v>
          </cell>
          <cell r="F3">
            <v>6.4799999999999996E-3</v>
          </cell>
          <cell r="G3">
            <v>216</v>
          </cell>
          <cell r="H3">
            <v>12</v>
          </cell>
          <cell r="I3">
            <v>110</v>
          </cell>
          <cell r="J3">
            <v>229.16666666666666</v>
          </cell>
          <cell r="K3">
            <v>0.82412915524642771</v>
          </cell>
          <cell r="L3">
            <v>90.654207077107046</v>
          </cell>
          <cell r="M3">
            <v>188.86293141063967</v>
          </cell>
          <cell r="N3">
            <v>3</v>
          </cell>
          <cell r="O3">
            <v>6</v>
          </cell>
          <cell r="P3" t="str">
            <v>COLADAS</v>
          </cell>
          <cell r="Q3">
            <v>3</v>
          </cell>
          <cell r="R3">
            <v>127</v>
          </cell>
        </row>
        <row r="4">
          <cell r="A4">
            <v>515</v>
          </cell>
          <cell r="B4" t="str">
            <v>COLADA VAINILLA M*12x18x30g</v>
          </cell>
          <cell r="C4" t="str">
            <v>BNF</v>
          </cell>
          <cell r="D4" t="str">
            <v>BARTELT-BNF</v>
          </cell>
          <cell r="E4">
            <v>30</v>
          </cell>
          <cell r="F4">
            <v>6.4799999999999996E-3</v>
          </cell>
          <cell r="G4">
            <v>216</v>
          </cell>
          <cell r="H4">
            <v>12</v>
          </cell>
          <cell r="I4">
            <v>110</v>
          </cell>
          <cell r="J4">
            <v>229.16666666666666</v>
          </cell>
          <cell r="K4">
            <v>0.84535847183903234</v>
          </cell>
          <cell r="L4">
            <v>92.98943190229356</v>
          </cell>
          <cell r="M4">
            <v>193.72798312977824</v>
          </cell>
          <cell r="N4">
            <v>3</v>
          </cell>
          <cell r="O4">
            <v>6</v>
          </cell>
          <cell r="P4" t="str">
            <v>COLADAS</v>
          </cell>
          <cell r="Q4">
            <v>3</v>
          </cell>
          <cell r="R4">
            <v>127</v>
          </cell>
        </row>
        <row r="5">
          <cell r="A5">
            <v>516</v>
          </cell>
          <cell r="B5" t="str">
            <v>COLADA FRESA M*12x18x30g</v>
          </cell>
          <cell r="C5" t="str">
            <v>BNF</v>
          </cell>
          <cell r="D5" t="str">
            <v>BARTELT-BNF</v>
          </cell>
          <cell r="E5">
            <v>30</v>
          </cell>
          <cell r="F5">
            <v>6.4799999999999996E-3</v>
          </cell>
          <cell r="G5">
            <v>216</v>
          </cell>
          <cell r="H5">
            <v>12</v>
          </cell>
          <cell r="I5">
            <v>110</v>
          </cell>
          <cell r="J5">
            <v>229.16666666666666</v>
          </cell>
          <cell r="K5">
            <v>0.81687990857326276</v>
          </cell>
          <cell r="L5">
            <v>89.856789943058899</v>
          </cell>
          <cell r="M5">
            <v>187.20164571470605</v>
          </cell>
          <cell r="N5">
            <v>3</v>
          </cell>
          <cell r="O5">
            <v>6</v>
          </cell>
          <cell r="P5" t="str">
            <v>COLADAS</v>
          </cell>
          <cell r="Q5">
            <v>3</v>
          </cell>
          <cell r="R5">
            <v>127</v>
          </cell>
        </row>
        <row r="6">
          <cell r="A6">
            <v>518</v>
          </cell>
          <cell r="B6" t="str">
            <v>COLADA MANZANA M*12x18x30g</v>
          </cell>
          <cell r="C6" t="str">
            <v>BNF</v>
          </cell>
          <cell r="D6" t="str">
            <v>BARTELT-BNF</v>
          </cell>
          <cell r="E6">
            <v>30</v>
          </cell>
          <cell r="F6">
            <v>6.4799999999999996E-3</v>
          </cell>
          <cell r="G6">
            <v>216</v>
          </cell>
          <cell r="H6">
            <v>12</v>
          </cell>
          <cell r="I6">
            <v>110</v>
          </cell>
          <cell r="J6">
            <v>229.16666666666666</v>
          </cell>
          <cell r="K6">
            <v>0.71893331919040593</v>
          </cell>
          <cell r="L6">
            <v>79.082665110944646</v>
          </cell>
          <cell r="M6">
            <v>164.75555231446802</v>
          </cell>
          <cell r="N6">
            <v>3</v>
          </cell>
          <cell r="O6">
            <v>6</v>
          </cell>
          <cell r="P6" t="str">
            <v>COLADAS</v>
          </cell>
          <cell r="Q6">
            <v>3</v>
          </cell>
          <cell r="R6">
            <v>127</v>
          </cell>
        </row>
        <row r="7">
          <cell r="A7">
            <v>2329</v>
          </cell>
          <cell r="B7" t="str">
            <v>COLADA CANELA FIB M*12x18x30g</v>
          </cell>
          <cell r="C7" t="str">
            <v>BNF</v>
          </cell>
          <cell r="D7" t="str">
            <v>BARTELT-BNF</v>
          </cell>
          <cell r="E7">
            <v>30</v>
          </cell>
          <cell r="F7">
            <v>6.4799999999999996E-3</v>
          </cell>
          <cell r="G7">
            <v>216</v>
          </cell>
          <cell r="H7">
            <v>12</v>
          </cell>
          <cell r="I7">
            <v>110</v>
          </cell>
          <cell r="J7">
            <v>229.16666666666666</v>
          </cell>
          <cell r="K7">
            <v>0.7914846792149538</v>
          </cell>
          <cell r="L7">
            <v>87.063314713644914</v>
          </cell>
          <cell r="M7">
            <v>181.38190565342691</v>
          </cell>
          <cell r="N7">
            <v>3</v>
          </cell>
          <cell r="O7">
            <v>6</v>
          </cell>
          <cell r="P7" t="str">
            <v>COLADAS</v>
          </cell>
          <cell r="Q7">
            <v>3</v>
          </cell>
          <cell r="R7">
            <v>127</v>
          </cell>
        </row>
        <row r="8">
          <cell r="A8">
            <v>2343</v>
          </cell>
          <cell r="B8" t="str">
            <v>COLADA ENSAYO M*12x18x30g</v>
          </cell>
          <cell r="C8" t="str">
            <v>BNF</v>
          </cell>
          <cell r="D8" t="str">
            <v>BARTELT-BNF</v>
          </cell>
          <cell r="E8">
            <v>30</v>
          </cell>
          <cell r="F8">
            <v>6.4799999999999996E-3</v>
          </cell>
          <cell r="G8">
            <v>216</v>
          </cell>
          <cell r="H8">
            <v>12</v>
          </cell>
          <cell r="I8">
            <v>110</v>
          </cell>
          <cell r="J8">
            <v>229.16666666666666</v>
          </cell>
          <cell r="K8">
            <v>0.8</v>
          </cell>
          <cell r="L8">
            <v>88</v>
          </cell>
          <cell r="M8">
            <v>183.33333333333334</v>
          </cell>
          <cell r="N8">
            <v>3</v>
          </cell>
          <cell r="O8">
            <v>6</v>
          </cell>
          <cell r="P8" t="str">
            <v>COLADAS</v>
          </cell>
          <cell r="Q8">
            <v>3</v>
          </cell>
          <cell r="R8">
            <v>127</v>
          </cell>
        </row>
        <row r="9">
          <cell r="A9" t="str">
            <v>M48326</v>
          </cell>
          <cell r="B9" t="str">
            <v>MEZ. COLADA VAINILLA 0F 1423 1x 216</v>
          </cell>
          <cell r="C9" t="str">
            <v>BNF</v>
          </cell>
          <cell r="D9" t="str">
            <v>BARTELT-BNF</v>
          </cell>
          <cell r="E9">
            <v>30</v>
          </cell>
          <cell r="F9">
            <v>6.4799999999999996E-3</v>
          </cell>
          <cell r="G9">
            <v>216</v>
          </cell>
          <cell r="H9">
            <v>12</v>
          </cell>
          <cell r="I9">
            <v>110</v>
          </cell>
          <cell r="J9">
            <v>229.16666666666666</v>
          </cell>
          <cell r="K9">
            <v>0.84540000000000004</v>
          </cell>
          <cell r="L9">
            <v>92.994</v>
          </cell>
          <cell r="M9">
            <v>193.73750000000001</v>
          </cell>
          <cell r="N9">
            <v>3</v>
          </cell>
          <cell r="O9">
            <v>6</v>
          </cell>
          <cell r="P9" t="str">
            <v>COLADAS</v>
          </cell>
          <cell r="Q9">
            <v>3</v>
          </cell>
          <cell r="R9">
            <v>127</v>
          </cell>
        </row>
        <row r="10">
          <cell r="A10" t="str">
            <v>M48327</v>
          </cell>
          <cell r="B10" t="str">
            <v>MEZ. COLADA CANELA 0F 1423 1x 216</v>
          </cell>
          <cell r="C10" t="str">
            <v>BNF</v>
          </cell>
          <cell r="D10" t="str">
            <v>BARTELT-BNF</v>
          </cell>
          <cell r="E10">
            <v>30</v>
          </cell>
          <cell r="F10">
            <v>6.4799999999999996E-3</v>
          </cell>
          <cell r="G10">
            <v>216</v>
          </cell>
          <cell r="H10">
            <v>12</v>
          </cell>
          <cell r="I10">
            <v>110</v>
          </cell>
          <cell r="J10">
            <v>229.16666666666666</v>
          </cell>
          <cell r="K10">
            <v>0.79149999999999998</v>
          </cell>
          <cell r="L10">
            <v>87.064999999999998</v>
          </cell>
          <cell r="M10">
            <v>181.38541666666666</v>
          </cell>
          <cell r="N10">
            <v>3</v>
          </cell>
          <cell r="O10">
            <v>6</v>
          </cell>
          <cell r="P10" t="str">
            <v>COLADAS</v>
          </cell>
          <cell r="Q10">
            <v>3</v>
          </cell>
          <cell r="R10">
            <v>127</v>
          </cell>
        </row>
        <row r="11">
          <cell r="A11" t="str">
            <v>M48328</v>
          </cell>
          <cell r="B11" t="str">
            <v>MEZ. COLADA FRESA 0F 1423 1x 216</v>
          </cell>
          <cell r="C11" t="str">
            <v>BNF</v>
          </cell>
          <cell r="D11" t="str">
            <v>BARTELT-BNF</v>
          </cell>
          <cell r="E11">
            <v>30</v>
          </cell>
          <cell r="F11">
            <v>6.4799999999999996E-3</v>
          </cell>
          <cell r="G11">
            <v>216</v>
          </cell>
          <cell r="H11">
            <v>12</v>
          </cell>
          <cell r="I11">
            <v>110</v>
          </cell>
          <cell r="J11">
            <v>229.16666666666666</v>
          </cell>
          <cell r="K11">
            <v>0.81689999999999996</v>
          </cell>
          <cell r="L11">
            <v>89.858999999999995</v>
          </cell>
          <cell r="M11">
            <v>187.20624999999998</v>
          </cell>
          <cell r="N11">
            <v>3</v>
          </cell>
          <cell r="O11">
            <v>6</v>
          </cell>
          <cell r="P11" t="str">
            <v>COLADAS</v>
          </cell>
          <cell r="Q11">
            <v>3</v>
          </cell>
          <cell r="R11">
            <v>127</v>
          </cell>
        </row>
        <row r="12">
          <cell r="A12">
            <v>111</v>
          </cell>
          <cell r="B12" t="str">
            <v>FECULA DE MAIZ D* 100x90g</v>
          </cell>
          <cell r="C12" t="str">
            <v>BNF</v>
          </cell>
          <cell r="D12" t="str">
            <v>CLYBOURN</v>
          </cell>
          <cell r="E12">
            <v>90</v>
          </cell>
          <cell r="F12">
            <v>8.9999999999999993E-3</v>
          </cell>
          <cell r="G12">
            <v>100</v>
          </cell>
          <cell r="H12">
            <v>11</v>
          </cell>
          <cell r="I12">
            <v>134</v>
          </cell>
          <cell r="J12">
            <v>603</v>
          </cell>
          <cell r="K12">
            <v>0.78001345349196838</v>
          </cell>
          <cell r="L12">
            <v>104.52180276792376</v>
          </cell>
          <cell r="M12">
            <v>470.34811245565692</v>
          </cell>
          <cell r="N12">
            <v>3</v>
          </cell>
          <cell r="O12">
            <v>0</v>
          </cell>
          <cell r="P12" t="str">
            <v>FECULA</v>
          </cell>
          <cell r="Q12">
            <v>3</v>
          </cell>
          <cell r="R12">
            <v>100</v>
          </cell>
        </row>
        <row r="13">
          <cell r="A13">
            <v>347</v>
          </cell>
          <cell r="B13" t="str">
            <v>FECULA DE MAIZ M* 80x90g</v>
          </cell>
          <cell r="C13" t="str">
            <v>BNF</v>
          </cell>
          <cell r="D13" t="str">
            <v>CLYBOURN</v>
          </cell>
          <cell r="E13">
            <v>90</v>
          </cell>
          <cell r="F13">
            <v>7.1999999999999998E-3</v>
          </cell>
          <cell r="G13">
            <v>80</v>
          </cell>
          <cell r="H13">
            <v>11</v>
          </cell>
          <cell r="I13">
            <v>134</v>
          </cell>
          <cell r="J13">
            <v>753.75</v>
          </cell>
          <cell r="K13">
            <v>0.81933518862048182</v>
          </cell>
          <cell r="L13">
            <v>109.79091527514457</v>
          </cell>
          <cell r="M13">
            <v>617.57389842268822</v>
          </cell>
          <cell r="N13">
            <v>3</v>
          </cell>
          <cell r="O13">
            <v>0</v>
          </cell>
          <cell r="P13" t="str">
            <v>FECULA</v>
          </cell>
          <cell r="Q13">
            <v>3</v>
          </cell>
          <cell r="R13">
            <v>125</v>
          </cell>
        </row>
        <row r="14">
          <cell r="A14">
            <v>130</v>
          </cell>
          <cell r="B14" t="str">
            <v>BUÑUELO S* 20x350g</v>
          </cell>
          <cell r="C14" t="str">
            <v>BNF</v>
          </cell>
          <cell r="D14" t="str">
            <v>HESSER</v>
          </cell>
          <cell r="E14">
            <v>350</v>
          </cell>
          <cell r="F14">
            <v>7.0000000000000001E-3</v>
          </cell>
          <cell r="G14">
            <v>20</v>
          </cell>
          <cell r="H14">
            <v>15</v>
          </cell>
          <cell r="I14">
            <v>53</v>
          </cell>
          <cell r="J14">
            <v>1192.5</v>
          </cell>
          <cell r="K14">
            <v>0.73349311343114432</v>
          </cell>
          <cell r="L14">
            <v>38.875135011850652</v>
          </cell>
          <cell r="M14">
            <v>874.69053776663964</v>
          </cell>
          <cell r="N14">
            <v>3</v>
          </cell>
          <cell r="O14">
            <v>0</v>
          </cell>
          <cell r="P14" t="str">
            <v>MEZCLAS</v>
          </cell>
          <cell r="Q14">
            <v>3</v>
          </cell>
          <cell r="R14">
            <v>143</v>
          </cell>
        </row>
        <row r="15">
          <cell r="A15">
            <v>159</v>
          </cell>
          <cell r="B15" t="str">
            <v>YUCARINA* 20x350g</v>
          </cell>
          <cell r="C15" t="str">
            <v>BNF</v>
          </cell>
          <cell r="D15" t="str">
            <v>HESSER</v>
          </cell>
          <cell r="E15">
            <v>350</v>
          </cell>
          <cell r="F15">
            <v>7.0000000000000001E-3</v>
          </cell>
          <cell r="G15">
            <v>20</v>
          </cell>
          <cell r="H15" t="str">
            <v>13Y</v>
          </cell>
          <cell r="I15">
            <v>53</v>
          </cell>
          <cell r="J15">
            <v>1192.5</v>
          </cell>
          <cell r="K15">
            <v>0.69539741985033143</v>
          </cell>
          <cell r="L15">
            <v>36.856063252067564</v>
          </cell>
          <cell r="M15">
            <v>829.26142317152028</v>
          </cell>
          <cell r="N15">
            <v>3</v>
          </cell>
          <cell r="O15">
            <v>0</v>
          </cell>
          <cell r="P15" t="str">
            <v>MEZCLAS</v>
          </cell>
          <cell r="Q15">
            <v>3</v>
          </cell>
          <cell r="R15">
            <v>143</v>
          </cell>
        </row>
        <row r="16">
          <cell r="A16">
            <v>237</v>
          </cell>
          <cell r="B16" t="str">
            <v>BUÑUELO M* 20x350g</v>
          </cell>
          <cell r="C16" t="str">
            <v>BNF</v>
          </cell>
          <cell r="D16" t="str">
            <v>HESSER</v>
          </cell>
          <cell r="E16">
            <v>350</v>
          </cell>
          <cell r="F16">
            <v>7.0000000000000001E-3</v>
          </cell>
          <cell r="G16">
            <v>20</v>
          </cell>
          <cell r="H16">
            <v>15</v>
          </cell>
          <cell r="I16">
            <v>53</v>
          </cell>
          <cell r="J16">
            <v>1192.5</v>
          </cell>
          <cell r="K16">
            <v>0.83458942872403885</v>
          </cell>
          <cell r="L16">
            <v>44.233239722374059</v>
          </cell>
          <cell r="M16">
            <v>995.24789375341629</v>
          </cell>
          <cell r="N16">
            <v>3</v>
          </cell>
          <cell r="O16">
            <v>0</v>
          </cell>
          <cell r="P16" t="str">
            <v>MEZCLAS</v>
          </cell>
          <cell r="Q16">
            <v>3</v>
          </cell>
          <cell r="R16">
            <v>143</v>
          </cell>
        </row>
        <row r="17">
          <cell r="A17">
            <v>349</v>
          </cell>
          <cell r="B17" t="str">
            <v>FECULA DE MAIZ M* 40x380G</v>
          </cell>
          <cell r="C17" t="str">
            <v>BNF</v>
          </cell>
          <cell r="D17" t="str">
            <v>HESSER</v>
          </cell>
          <cell r="E17">
            <v>380</v>
          </cell>
          <cell r="F17">
            <v>1.52E-2</v>
          </cell>
          <cell r="G17">
            <v>40</v>
          </cell>
          <cell r="H17">
            <v>11</v>
          </cell>
          <cell r="I17">
            <v>53</v>
          </cell>
          <cell r="J17">
            <v>596.25</v>
          </cell>
          <cell r="K17">
            <v>0.79313947826386888</v>
          </cell>
          <cell r="L17">
            <v>42.03639234798505</v>
          </cell>
          <cell r="M17">
            <v>472.90941391483182</v>
          </cell>
          <cell r="N17">
            <v>3</v>
          </cell>
          <cell r="O17">
            <v>0</v>
          </cell>
          <cell r="P17" t="str">
            <v>FECULA</v>
          </cell>
          <cell r="Q17">
            <v>3</v>
          </cell>
          <cell r="R17">
            <v>63</v>
          </cell>
        </row>
        <row r="18">
          <cell r="A18">
            <v>2347</v>
          </cell>
          <cell r="B18" t="str">
            <v>EXP BUÑUELOS S* 20x350G</v>
          </cell>
          <cell r="C18" t="str">
            <v>BNF</v>
          </cell>
          <cell r="D18" t="str">
            <v>HESSER</v>
          </cell>
          <cell r="E18">
            <v>350</v>
          </cell>
          <cell r="F18">
            <v>7.0000000000000001E-3</v>
          </cell>
          <cell r="G18">
            <v>20</v>
          </cell>
          <cell r="H18">
            <v>15</v>
          </cell>
          <cell r="I18">
            <v>53</v>
          </cell>
          <cell r="J18">
            <v>1192.5</v>
          </cell>
          <cell r="K18">
            <v>0.71045206088393653</v>
          </cell>
          <cell r="L18">
            <v>37.653959226848635</v>
          </cell>
          <cell r="M18">
            <v>847.2140826040943</v>
          </cell>
          <cell r="N18">
            <v>3</v>
          </cell>
          <cell r="O18">
            <v>0</v>
          </cell>
          <cell r="P18" t="str">
            <v>MEZCLAS</v>
          </cell>
          <cell r="Q18">
            <v>3</v>
          </cell>
          <cell r="R18">
            <v>143</v>
          </cell>
        </row>
        <row r="19">
          <cell r="A19">
            <v>2348</v>
          </cell>
          <cell r="B19" t="str">
            <v>EXP YUCARINA * 20x350G</v>
          </cell>
          <cell r="C19" t="str">
            <v>BNF</v>
          </cell>
          <cell r="D19" t="str">
            <v>HESSER</v>
          </cell>
          <cell r="E19">
            <v>350</v>
          </cell>
          <cell r="F19">
            <v>7.0000000000000001E-3</v>
          </cell>
          <cell r="G19">
            <v>20</v>
          </cell>
          <cell r="H19" t="str">
            <v>13Y</v>
          </cell>
          <cell r="I19">
            <v>53</v>
          </cell>
          <cell r="J19">
            <v>1192.5</v>
          </cell>
          <cell r="K19">
            <v>0.69540000000000002</v>
          </cell>
          <cell r="L19">
            <v>36.856200000000001</v>
          </cell>
          <cell r="M19">
            <v>829.2645</v>
          </cell>
          <cell r="N19">
            <v>3</v>
          </cell>
          <cell r="O19">
            <v>0</v>
          </cell>
          <cell r="P19" t="str">
            <v>MEZCLAS</v>
          </cell>
          <cell r="Q19">
            <v>3</v>
          </cell>
          <cell r="R19">
            <v>143</v>
          </cell>
        </row>
        <row r="20">
          <cell r="A20">
            <v>147</v>
          </cell>
          <cell r="B20" t="str">
            <v>YUCARINA 24/350 EXP.</v>
          </cell>
          <cell r="C20" t="str">
            <v>BNF</v>
          </cell>
          <cell r="D20" t="str">
            <v>HESSER</v>
          </cell>
          <cell r="E20">
            <v>350</v>
          </cell>
          <cell r="F20">
            <v>8.3999999999999995E-3</v>
          </cell>
          <cell r="G20">
            <v>24</v>
          </cell>
          <cell r="H20" t="str">
            <v>13Y</v>
          </cell>
          <cell r="I20">
            <v>53</v>
          </cell>
          <cell r="J20">
            <v>993.75</v>
          </cell>
          <cell r="K20">
            <v>0.69540000000000002</v>
          </cell>
          <cell r="L20">
            <v>36.856200000000001</v>
          </cell>
          <cell r="M20">
            <v>691.05375000000004</v>
          </cell>
          <cell r="N20">
            <v>3</v>
          </cell>
          <cell r="O20">
            <v>0</v>
          </cell>
          <cell r="P20" t="str">
            <v>MEZCLAS</v>
          </cell>
          <cell r="Q20">
            <v>3</v>
          </cell>
          <cell r="R20">
            <v>143</v>
          </cell>
        </row>
        <row r="21">
          <cell r="A21">
            <v>209</v>
          </cell>
          <cell r="B21" t="str">
            <v>MAIZENA 24/400 EXP.</v>
          </cell>
          <cell r="C21" t="str">
            <v>BNF</v>
          </cell>
          <cell r="D21" t="str">
            <v>HESSER</v>
          </cell>
          <cell r="E21">
            <v>400</v>
          </cell>
          <cell r="F21">
            <v>9.5999999999999992E-3</v>
          </cell>
          <cell r="G21">
            <v>24</v>
          </cell>
          <cell r="H21">
            <v>11</v>
          </cell>
          <cell r="I21">
            <v>53</v>
          </cell>
          <cell r="J21">
            <v>993.75</v>
          </cell>
          <cell r="K21">
            <v>0.79310000000000003</v>
          </cell>
          <cell r="L21">
            <v>42.034300000000002</v>
          </cell>
          <cell r="M21">
            <v>788.14312500000005</v>
          </cell>
          <cell r="N21">
            <v>3</v>
          </cell>
          <cell r="O21">
            <v>0</v>
          </cell>
          <cell r="P21" t="str">
            <v>FECULA</v>
          </cell>
          <cell r="Q21">
            <v>3</v>
          </cell>
          <cell r="R21">
            <v>63</v>
          </cell>
        </row>
        <row r="22">
          <cell r="A22">
            <v>239</v>
          </cell>
          <cell r="B22" t="str">
            <v>BUÑ. MAIZ 24/350 EXP.</v>
          </cell>
          <cell r="C22" t="str">
            <v>BNF</v>
          </cell>
          <cell r="D22" t="str">
            <v>HESSER</v>
          </cell>
          <cell r="E22">
            <v>350</v>
          </cell>
          <cell r="F22">
            <v>8.3999999999999995E-3</v>
          </cell>
          <cell r="G22">
            <v>24</v>
          </cell>
          <cell r="H22">
            <v>15</v>
          </cell>
          <cell r="I22">
            <v>53</v>
          </cell>
          <cell r="J22">
            <v>993.75</v>
          </cell>
          <cell r="K22">
            <v>0.83460000000000001</v>
          </cell>
          <cell r="L22">
            <v>44.233800000000002</v>
          </cell>
          <cell r="M22">
            <v>829.38374999999996</v>
          </cell>
          <cell r="N22">
            <v>3</v>
          </cell>
          <cell r="O22">
            <v>0</v>
          </cell>
          <cell r="P22" t="str">
            <v>MEZCLAS</v>
          </cell>
          <cell r="Q22">
            <v>3</v>
          </cell>
          <cell r="R22">
            <v>143</v>
          </cell>
        </row>
        <row r="23">
          <cell r="A23">
            <v>2316</v>
          </cell>
          <cell r="B23" t="str">
            <v>MAIZENA 40/400 EXP. V-E-P.</v>
          </cell>
          <cell r="C23" t="str">
            <v>BNF</v>
          </cell>
          <cell r="D23" t="str">
            <v>HESSER</v>
          </cell>
          <cell r="E23">
            <v>400</v>
          </cell>
          <cell r="F23">
            <v>1.6E-2</v>
          </cell>
          <cell r="G23">
            <v>40</v>
          </cell>
          <cell r="H23">
            <v>11</v>
          </cell>
          <cell r="I23">
            <v>53</v>
          </cell>
          <cell r="J23">
            <v>596.25</v>
          </cell>
          <cell r="K23">
            <v>0.79310000000000003</v>
          </cell>
          <cell r="L23">
            <v>42.034300000000002</v>
          </cell>
          <cell r="M23">
            <v>472.885875</v>
          </cell>
          <cell r="N23">
            <v>3</v>
          </cell>
          <cell r="O23">
            <v>0</v>
          </cell>
          <cell r="P23" t="str">
            <v>FECULA</v>
          </cell>
          <cell r="Q23">
            <v>3</v>
          </cell>
          <cell r="R23">
            <v>63</v>
          </cell>
        </row>
        <row r="24">
          <cell r="A24" t="str">
            <v>130-II</v>
          </cell>
          <cell r="B24" t="str">
            <v>BUÑUELO S* 20x350g</v>
          </cell>
          <cell r="C24" t="str">
            <v>BNF</v>
          </cell>
          <cell r="D24" t="str">
            <v>HESSER-II</v>
          </cell>
          <cell r="E24">
            <v>350</v>
          </cell>
          <cell r="F24">
            <v>7.0000000000000001E-3</v>
          </cell>
          <cell r="G24">
            <v>20</v>
          </cell>
          <cell r="H24">
            <v>15</v>
          </cell>
          <cell r="I24">
            <v>53</v>
          </cell>
          <cell r="J24">
            <v>1192.5</v>
          </cell>
          <cell r="K24">
            <v>0.73349311343114432</v>
          </cell>
          <cell r="L24">
            <v>38.875135011850652</v>
          </cell>
          <cell r="M24">
            <v>874.69053776663964</v>
          </cell>
          <cell r="N24">
            <v>3</v>
          </cell>
          <cell r="O24">
            <v>0</v>
          </cell>
          <cell r="P24" t="str">
            <v>MEZCLAS</v>
          </cell>
          <cell r="Q24">
            <v>3</v>
          </cell>
          <cell r="R24">
            <v>143</v>
          </cell>
        </row>
        <row r="25">
          <cell r="A25" t="str">
            <v>159-II</v>
          </cell>
          <cell r="B25" t="str">
            <v>YUCARINA* 20x350g</v>
          </cell>
          <cell r="C25" t="str">
            <v>BNF</v>
          </cell>
          <cell r="D25" t="str">
            <v>HESSER-II</v>
          </cell>
          <cell r="E25">
            <v>350</v>
          </cell>
          <cell r="F25">
            <v>7.0000000000000001E-3</v>
          </cell>
          <cell r="G25">
            <v>20</v>
          </cell>
          <cell r="H25" t="str">
            <v>13Y</v>
          </cell>
          <cell r="I25">
            <v>53</v>
          </cell>
          <cell r="J25">
            <v>1192.5</v>
          </cell>
          <cell r="K25">
            <v>0.69539741985033143</v>
          </cell>
          <cell r="L25">
            <v>36.856063252067564</v>
          </cell>
          <cell r="M25">
            <v>829.26142317152028</v>
          </cell>
          <cell r="N25">
            <v>3</v>
          </cell>
          <cell r="O25">
            <v>0</v>
          </cell>
          <cell r="P25" t="str">
            <v>MEZCLAS</v>
          </cell>
          <cell r="Q25">
            <v>3</v>
          </cell>
          <cell r="R25">
            <v>143</v>
          </cell>
        </row>
        <row r="26">
          <cell r="A26" t="str">
            <v>237-II</v>
          </cell>
          <cell r="B26" t="str">
            <v>BUÑUELO M* 20x350g</v>
          </cell>
          <cell r="C26" t="str">
            <v>BNF</v>
          </cell>
          <cell r="D26" t="str">
            <v>HESSER-II</v>
          </cell>
          <cell r="E26">
            <v>350</v>
          </cell>
          <cell r="F26">
            <v>7.0000000000000001E-3</v>
          </cell>
          <cell r="G26">
            <v>20</v>
          </cell>
          <cell r="H26">
            <v>15</v>
          </cell>
          <cell r="I26">
            <v>53</v>
          </cell>
          <cell r="J26">
            <v>1192.5</v>
          </cell>
          <cell r="K26">
            <v>0.83458942872403885</v>
          </cell>
          <cell r="L26">
            <v>44.233239722374059</v>
          </cell>
          <cell r="M26">
            <v>995.24789375341629</v>
          </cell>
          <cell r="N26">
            <v>3</v>
          </cell>
          <cell r="O26">
            <v>0</v>
          </cell>
          <cell r="P26" t="str">
            <v>MEZCLAS</v>
          </cell>
          <cell r="Q26">
            <v>3</v>
          </cell>
          <cell r="R26">
            <v>143</v>
          </cell>
        </row>
        <row r="27">
          <cell r="A27" t="str">
            <v>349-II</v>
          </cell>
          <cell r="B27" t="str">
            <v>FECULA DE MAIZ M* 40x380G</v>
          </cell>
          <cell r="C27" t="str">
            <v>BNF</v>
          </cell>
          <cell r="D27" t="str">
            <v>HESSER-II</v>
          </cell>
          <cell r="E27">
            <v>380</v>
          </cell>
          <cell r="F27">
            <v>1.52E-2</v>
          </cell>
          <cell r="G27">
            <v>40</v>
          </cell>
          <cell r="H27">
            <v>11</v>
          </cell>
          <cell r="I27">
            <v>53</v>
          </cell>
          <cell r="J27">
            <v>596.25</v>
          </cell>
          <cell r="K27">
            <v>0.79313947826386888</v>
          </cell>
          <cell r="L27">
            <v>42.03639234798505</v>
          </cell>
          <cell r="M27">
            <v>472.90941391483182</v>
          </cell>
          <cell r="N27">
            <v>3</v>
          </cell>
          <cell r="O27">
            <v>0</v>
          </cell>
          <cell r="P27" t="str">
            <v>FECULA</v>
          </cell>
          <cell r="Q27">
            <v>3</v>
          </cell>
          <cell r="R27">
            <v>63</v>
          </cell>
        </row>
        <row r="28">
          <cell r="A28" t="str">
            <v>2347-II</v>
          </cell>
          <cell r="B28" t="str">
            <v>EXP BUÑUELOS S* 20x350G</v>
          </cell>
          <cell r="C28" t="str">
            <v>BNF</v>
          </cell>
          <cell r="D28" t="str">
            <v>HESSER-II</v>
          </cell>
          <cell r="E28">
            <v>350</v>
          </cell>
          <cell r="F28">
            <v>7.0000000000000001E-3</v>
          </cell>
          <cell r="G28">
            <v>20</v>
          </cell>
          <cell r="H28">
            <v>15</v>
          </cell>
          <cell r="I28">
            <v>53</v>
          </cell>
          <cell r="J28">
            <v>1192.5</v>
          </cell>
          <cell r="K28">
            <v>0.71045206088393653</v>
          </cell>
          <cell r="L28">
            <v>37.653959226848635</v>
          </cell>
          <cell r="M28">
            <v>847.2140826040943</v>
          </cell>
          <cell r="N28">
            <v>3</v>
          </cell>
          <cell r="O28">
            <v>0</v>
          </cell>
          <cell r="P28" t="str">
            <v>MEZCLAS</v>
          </cell>
          <cell r="Q28">
            <v>3</v>
          </cell>
          <cell r="R28">
            <v>143</v>
          </cell>
        </row>
        <row r="29">
          <cell r="A29" t="str">
            <v>2348-II</v>
          </cell>
          <cell r="B29" t="str">
            <v>EXP YUCARINA * 20x350G</v>
          </cell>
          <cell r="C29" t="str">
            <v>BNF</v>
          </cell>
          <cell r="D29" t="str">
            <v>HESSER-II</v>
          </cell>
          <cell r="E29">
            <v>350</v>
          </cell>
          <cell r="F29">
            <v>7.0000000000000001E-3</v>
          </cell>
          <cell r="G29">
            <v>20</v>
          </cell>
          <cell r="H29" t="str">
            <v>13Y</v>
          </cell>
          <cell r="I29">
            <v>53</v>
          </cell>
          <cell r="J29">
            <v>1192.5</v>
          </cell>
          <cell r="K29">
            <v>0.69540000000000002</v>
          </cell>
          <cell r="L29">
            <v>36.856200000000001</v>
          </cell>
          <cell r="M29">
            <v>829.2645</v>
          </cell>
          <cell r="N29">
            <v>3</v>
          </cell>
          <cell r="O29">
            <v>0</v>
          </cell>
          <cell r="P29" t="str">
            <v>MEZCLAS</v>
          </cell>
          <cell r="Q29">
            <v>3</v>
          </cell>
          <cell r="R29">
            <v>143</v>
          </cell>
        </row>
        <row r="30">
          <cell r="A30" t="str">
            <v>147-II</v>
          </cell>
          <cell r="B30" t="str">
            <v>YUCARINA 24/350 EXP.</v>
          </cell>
          <cell r="C30" t="str">
            <v>BNF</v>
          </cell>
          <cell r="D30" t="str">
            <v>HESSER-II</v>
          </cell>
          <cell r="E30">
            <v>350</v>
          </cell>
          <cell r="F30">
            <v>8.3999999999999995E-3</v>
          </cell>
          <cell r="G30">
            <v>24</v>
          </cell>
          <cell r="H30" t="str">
            <v>13Y</v>
          </cell>
          <cell r="I30">
            <v>53</v>
          </cell>
          <cell r="J30">
            <v>993.75</v>
          </cell>
          <cell r="K30">
            <v>0.69540000000000002</v>
          </cell>
          <cell r="L30">
            <v>36.856200000000001</v>
          </cell>
          <cell r="M30">
            <v>691.05375000000004</v>
          </cell>
          <cell r="N30">
            <v>3</v>
          </cell>
          <cell r="O30">
            <v>0</v>
          </cell>
          <cell r="P30" t="str">
            <v>MEZCLAS</v>
          </cell>
          <cell r="Q30">
            <v>3</v>
          </cell>
          <cell r="R30">
            <v>143</v>
          </cell>
        </row>
        <row r="31">
          <cell r="A31" t="str">
            <v>209-II</v>
          </cell>
          <cell r="B31" t="str">
            <v>MAIZENA 24/400 EXP.</v>
          </cell>
          <cell r="C31" t="str">
            <v>BNF</v>
          </cell>
          <cell r="D31" t="str">
            <v>HESSER-II</v>
          </cell>
          <cell r="E31">
            <v>400</v>
          </cell>
          <cell r="F31">
            <v>9.5999999999999992E-3</v>
          </cell>
          <cell r="G31">
            <v>24</v>
          </cell>
          <cell r="H31">
            <v>11</v>
          </cell>
          <cell r="I31">
            <v>53</v>
          </cell>
          <cell r="J31">
            <v>993.75</v>
          </cell>
          <cell r="K31">
            <v>0.79310000000000003</v>
          </cell>
          <cell r="L31">
            <v>42.034300000000002</v>
          </cell>
          <cell r="M31">
            <v>788.14312500000005</v>
          </cell>
          <cell r="N31">
            <v>3</v>
          </cell>
          <cell r="O31">
            <v>0</v>
          </cell>
          <cell r="P31" t="str">
            <v>FECULA</v>
          </cell>
          <cell r="Q31">
            <v>3</v>
          </cell>
          <cell r="R31">
            <v>63</v>
          </cell>
        </row>
        <row r="32">
          <cell r="A32" t="str">
            <v>239-II</v>
          </cell>
          <cell r="B32" t="str">
            <v>BUÑ. MAIZ 24/350 EXP.</v>
          </cell>
          <cell r="C32" t="str">
            <v>BNF</v>
          </cell>
          <cell r="D32" t="str">
            <v>HESSER-II</v>
          </cell>
          <cell r="E32">
            <v>350</v>
          </cell>
          <cell r="F32">
            <v>8.3999999999999995E-3</v>
          </cell>
          <cell r="G32">
            <v>24</v>
          </cell>
          <cell r="H32">
            <v>15</v>
          </cell>
          <cell r="I32">
            <v>53</v>
          </cell>
          <cell r="J32">
            <v>993.75</v>
          </cell>
          <cell r="K32">
            <v>0.83460000000000001</v>
          </cell>
          <cell r="L32">
            <v>44.233800000000002</v>
          </cell>
          <cell r="M32">
            <v>829.38374999999996</v>
          </cell>
          <cell r="N32">
            <v>3</v>
          </cell>
          <cell r="O32">
            <v>0</v>
          </cell>
          <cell r="P32" t="str">
            <v>MEZCLAS</v>
          </cell>
          <cell r="Q32">
            <v>3</v>
          </cell>
          <cell r="R32">
            <v>143</v>
          </cell>
        </row>
        <row r="33">
          <cell r="A33" t="str">
            <v>2316-II</v>
          </cell>
          <cell r="B33" t="str">
            <v>MAIZENA 40/400 EXP. V-E-P.</v>
          </cell>
          <cell r="C33" t="str">
            <v>BNF</v>
          </cell>
          <cell r="D33" t="str">
            <v>HESSER-II</v>
          </cell>
          <cell r="E33">
            <v>400</v>
          </cell>
          <cell r="F33">
            <v>1.6E-2</v>
          </cell>
          <cell r="G33">
            <v>40</v>
          </cell>
          <cell r="H33">
            <v>11</v>
          </cell>
          <cell r="I33">
            <v>53</v>
          </cell>
          <cell r="J33">
            <v>596.25</v>
          </cell>
          <cell r="K33">
            <v>0.79310000000000003</v>
          </cell>
          <cell r="L33">
            <v>42.034300000000002</v>
          </cell>
          <cell r="M33">
            <v>472.885875</v>
          </cell>
          <cell r="N33">
            <v>3</v>
          </cell>
          <cell r="O33">
            <v>0</v>
          </cell>
          <cell r="P33" t="str">
            <v>FECULA</v>
          </cell>
          <cell r="Q33">
            <v>3</v>
          </cell>
          <cell r="R33">
            <v>63</v>
          </cell>
        </row>
        <row r="34">
          <cell r="A34">
            <v>145</v>
          </cell>
          <cell r="B34" t="str">
            <v>NATILLA SU* 20x740g</v>
          </cell>
          <cell r="C34" t="str">
            <v>BNF</v>
          </cell>
          <cell r="D34" t="str">
            <v>KEY PACK-LANGEN</v>
          </cell>
          <cell r="E34">
            <v>740</v>
          </cell>
          <cell r="F34">
            <v>1.4800000000000001E-2</v>
          </cell>
          <cell r="G34">
            <v>20</v>
          </cell>
          <cell r="H34">
            <v>14</v>
          </cell>
          <cell r="I34">
            <v>40</v>
          </cell>
          <cell r="J34">
            <v>900</v>
          </cell>
          <cell r="K34">
            <v>0.65937499694414525</v>
          </cell>
          <cell r="L34">
            <v>26.374999877765809</v>
          </cell>
          <cell r="M34">
            <v>593.43749724973077</v>
          </cell>
          <cell r="N34">
            <v>3</v>
          </cell>
          <cell r="O34">
            <v>3</v>
          </cell>
          <cell r="P34" t="str">
            <v>MEZCLAS</v>
          </cell>
          <cell r="Q34">
            <v>3</v>
          </cell>
          <cell r="R34">
            <v>174</v>
          </cell>
        </row>
        <row r="35">
          <cell r="A35">
            <v>210</v>
          </cell>
          <cell r="B35" t="str">
            <v>NATILLA SU* 20x370g</v>
          </cell>
          <cell r="C35" t="str">
            <v>BNF</v>
          </cell>
          <cell r="D35" t="str">
            <v>KEY PACK-LANGEN</v>
          </cell>
          <cell r="E35">
            <v>370</v>
          </cell>
          <cell r="F35">
            <v>7.4000000000000003E-3</v>
          </cell>
          <cell r="G35">
            <v>20</v>
          </cell>
          <cell r="H35">
            <v>14</v>
          </cell>
          <cell r="I35">
            <v>52</v>
          </cell>
          <cell r="J35">
            <v>1170</v>
          </cell>
          <cell r="K35">
            <v>0.76631984455330926</v>
          </cell>
          <cell r="L35">
            <v>39.848631916772078</v>
          </cell>
          <cell r="M35">
            <v>896.59421812737185</v>
          </cell>
          <cell r="N35">
            <v>3</v>
          </cell>
          <cell r="O35">
            <v>3</v>
          </cell>
          <cell r="P35" t="str">
            <v>MEZCLAS</v>
          </cell>
          <cell r="Q35">
            <v>3</v>
          </cell>
          <cell r="R35">
            <v>217</v>
          </cell>
        </row>
        <row r="36">
          <cell r="A36">
            <v>473</v>
          </cell>
          <cell r="B36" t="str">
            <v>NATILLA M* 20x370g</v>
          </cell>
          <cell r="C36" t="str">
            <v>BNF</v>
          </cell>
          <cell r="D36" t="str">
            <v>KEY PACK-LANGEN</v>
          </cell>
          <cell r="E36">
            <v>370</v>
          </cell>
          <cell r="F36">
            <v>7.4000000000000003E-3</v>
          </cell>
          <cell r="G36">
            <v>20</v>
          </cell>
          <cell r="H36">
            <v>14</v>
          </cell>
          <cell r="I36">
            <v>52</v>
          </cell>
          <cell r="J36">
            <v>1170</v>
          </cell>
          <cell r="K36">
            <v>0.77719169905255547</v>
          </cell>
          <cell r="L36">
            <v>40.413968350732887</v>
          </cell>
          <cell r="M36">
            <v>909.31428789148993</v>
          </cell>
          <cell r="N36">
            <v>3</v>
          </cell>
          <cell r="O36">
            <v>3</v>
          </cell>
          <cell r="P36" t="str">
            <v>MEZCLAS</v>
          </cell>
          <cell r="Q36">
            <v>3</v>
          </cell>
          <cell r="R36">
            <v>693</v>
          </cell>
        </row>
        <row r="37">
          <cell r="A37">
            <v>481</v>
          </cell>
          <cell r="B37" t="str">
            <v>NATILLA M* 20x740g</v>
          </cell>
          <cell r="C37" t="str">
            <v>BNF</v>
          </cell>
          <cell r="D37" t="str">
            <v>KEY PACK-LANGEN</v>
          </cell>
          <cell r="E37">
            <v>740</v>
          </cell>
          <cell r="F37">
            <v>1.4800000000000001E-2</v>
          </cell>
          <cell r="G37">
            <v>20</v>
          </cell>
          <cell r="H37">
            <v>14</v>
          </cell>
          <cell r="I37">
            <v>40</v>
          </cell>
          <cell r="J37">
            <v>900</v>
          </cell>
          <cell r="K37">
            <v>0.70140617583535247</v>
          </cell>
          <cell r="L37">
            <v>28.056247033414099</v>
          </cell>
          <cell r="M37">
            <v>631.2655582518172</v>
          </cell>
          <cell r="N37">
            <v>3</v>
          </cell>
          <cell r="O37">
            <v>3</v>
          </cell>
          <cell r="P37" t="str">
            <v>MEZCLAS</v>
          </cell>
          <cell r="Q37">
            <v>3</v>
          </cell>
          <cell r="R37">
            <v>477</v>
          </cell>
        </row>
        <row r="38">
          <cell r="A38">
            <v>508</v>
          </cell>
          <cell r="B38" t="str">
            <v>NATILLA AREQUIPE M* 20x300g</v>
          </cell>
          <cell r="C38" t="str">
            <v>BNF</v>
          </cell>
          <cell r="D38" t="str">
            <v>KEY PACK-LANGEN</v>
          </cell>
          <cell r="E38">
            <v>300</v>
          </cell>
          <cell r="F38">
            <v>6.0000000000000001E-3</v>
          </cell>
          <cell r="G38">
            <v>20</v>
          </cell>
          <cell r="H38">
            <v>14</v>
          </cell>
          <cell r="I38">
            <v>56</v>
          </cell>
          <cell r="J38">
            <v>1260</v>
          </cell>
          <cell r="K38">
            <v>0.73066228075571393</v>
          </cell>
          <cell r="L38">
            <v>40.917087722319977</v>
          </cell>
          <cell r="M38">
            <v>920.6344737521996</v>
          </cell>
          <cell r="N38">
            <v>3</v>
          </cell>
          <cell r="O38">
            <v>3</v>
          </cell>
          <cell r="P38" t="str">
            <v>MEZCLAS</v>
          </cell>
          <cell r="Q38">
            <v>3</v>
          </cell>
          <cell r="R38">
            <v>750</v>
          </cell>
        </row>
        <row r="39">
          <cell r="A39">
            <v>2314</v>
          </cell>
          <cell r="B39" t="str">
            <v>FECULA MIZ M* 24x750g</v>
          </cell>
          <cell r="C39" t="str">
            <v>BNF</v>
          </cell>
          <cell r="D39" t="str">
            <v>KEY PACK-LANGEN</v>
          </cell>
          <cell r="E39">
            <v>750</v>
          </cell>
          <cell r="F39">
            <v>1.7999999999999999E-2</v>
          </cell>
          <cell r="G39">
            <v>24</v>
          </cell>
          <cell r="H39">
            <v>11</v>
          </cell>
          <cell r="I39">
            <v>40</v>
          </cell>
          <cell r="J39">
            <v>750</v>
          </cell>
          <cell r="K39">
            <v>0.59163220588572274</v>
          </cell>
          <cell r="L39">
            <v>23.66528823542891</v>
          </cell>
          <cell r="M39">
            <v>443.72415441429206</v>
          </cell>
          <cell r="N39">
            <v>3</v>
          </cell>
          <cell r="O39">
            <v>3</v>
          </cell>
          <cell r="P39" t="str">
            <v>FECULA</v>
          </cell>
          <cell r="Q39">
            <v>3</v>
          </cell>
          <cell r="R39">
            <v>480</v>
          </cell>
        </row>
        <row r="40">
          <cell r="A40">
            <v>2330</v>
          </cell>
          <cell r="B40" t="str">
            <v>COLADA M* NIÑOS FIBRA 20x300g</v>
          </cell>
          <cell r="C40" t="str">
            <v>BNF</v>
          </cell>
          <cell r="D40" t="str">
            <v>KEY PACK-LANGEN</v>
          </cell>
          <cell r="E40">
            <v>300</v>
          </cell>
          <cell r="F40">
            <v>6.0000000000000001E-3</v>
          </cell>
          <cell r="G40">
            <v>20</v>
          </cell>
          <cell r="H40" t="str">
            <v>13N</v>
          </cell>
          <cell r="I40">
            <v>53</v>
          </cell>
          <cell r="J40">
            <v>1192.5</v>
          </cell>
          <cell r="K40">
            <v>0.6901540508403271</v>
          </cell>
          <cell r="L40">
            <v>36.578164694537335</v>
          </cell>
          <cell r="M40">
            <v>823.00870562709008</v>
          </cell>
          <cell r="N40">
            <v>3</v>
          </cell>
          <cell r="O40">
            <v>3</v>
          </cell>
          <cell r="P40" t="str">
            <v>COLADAS</v>
          </cell>
          <cell r="Q40">
            <v>3</v>
          </cell>
          <cell r="R40">
            <v>573</v>
          </cell>
        </row>
        <row r="41">
          <cell r="A41">
            <v>2331</v>
          </cell>
          <cell r="B41" t="str">
            <v>COLADA M* FIBRA 40x350g</v>
          </cell>
          <cell r="C41" t="str">
            <v>BNF</v>
          </cell>
          <cell r="D41" t="str">
            <v>KEY PACK-LANGEN</v>
          </cell>
          <cell r="E41">
            <v>350</v>
          </cell>
          <cell r="F41">
            <v>1.4E-2</v>
          </cell>
          <cell r="G41">
            <v>40</v>
          </cell>
          <cell r="H41">
            <v>11</v>
          </cell>
          <cell r="I41">
            <v>56</v>
          </cell>
          <cell r="J41">
            <v>630</v>
          </cell>
          <cell r="K41">
            <v>0.6926826260965937</v>
          </cell>
          <cell r="L41">
            <v>38.790227061409247</v>
          </cell>
          <cell r="M41">
            <v>436.39005444085404</v>
          </cell>
          <cell r="N41">
            <v>3</v>
          </cell>
          <cell r="O41">
            <v>3</v>
          </cell>
          <cell r="P41" t="str">
            <v>COLADAS</v>
          </cell>
          <cell r="Q41">
            <v>3</v>
          </cell>
          <cell r="R41">
            <v>460</v>
          </cell>
        </row>
        <row r="42">
          <cell r="A42">
            <v>2344</v>
          </cell>
          <cell r="B42" t="str">
            <v>EXP NATILLA S* 20x370G</v>
          </cell>
          <cell r="C42" t="str">
            <v>BNF</v>
          </cell>
          <cell r="D42" t="str">
            <v>KEY PACK-LANGEN</v>
          </cell>
          <cell r="E42">
            <v>370</v>
          </cell>
          <cell r="F42">
            <v>7.4000000000000003E-3</v>
          </cell>
          <cell r="G42">
            <v>20</v>
          </cell>
          <cell r="H42">
            <v>14</v>
          </cell>
          <cell r="I42">
            <v>52</v>
          </cell>
          <cell r="J42">
            <v>1170</v>
          </cell>
          <cell r="K42">
            <v>0.67890547103905585</v>
          </cell>
          <cell r="L42">
            <v>35.303084494030905</v>
          </cell>
          <cell r="M42">
            <v>794.31940111569531</v>
          </cell>
          <cell r="N42">
            <v>3</v>
          </cell>
          <cell r="O42">
            <v>3</v>
          </cell>
          <cell r="P42" t="str">
            <v>MEZCLAS</v>
          </cell>
          <cell r="Q42">
            <v>3</v>
          </cell>
          <cell r="R42">
            <v>693</v>
          </cell>
        </row>
        <row r="43">
          <cell r="A43">
            <v>2345</v>
          </cell>
          <cell r="B43" t="str">
            <v>EXP NATILLA S* 20x740G</v>
          </cell>
          <cell r="C43" t="str">
            <v>BNF</v>
          </cell>
          <cell r="D43" t="str">
            <v>KEY PACK-LANGEN</v>
          </cell>
          <cell r="E43">
            <v>740</v>
          </cell>
          <cell r="F43">
            <v>1.4800000000000001E-2</v>
          </cell>
          <cell r="G43">
            <v>20</v>
          </cell>
          <cell r="H43">
            <v>14</v>
          </cell>
          <cell r="I43">
            <v>40</v>
          </cell>
          <cell r="J43">
            <v>900</v>
          </cell>
          <cell r="K43">
            <v>0.75938524306991073</v>
          </cell>
          <cell r="L43">
            <v>30.37540972279643</v>
          </cell>
          <cell r="M43">
            <v>683.44671876291966</v>
          </cell>
          <cell r="N43">
            <v>3</v>
          </cell>
          <cell r="O43">
            <v>3</v>
          </cell>
          <cell r="P43" t="str">
            <v>MEZCLAS</v>
          </cell>
          <cell r="Q43">
            <v>3</v>
          </cell>
          <cell r="R43">
            <v>477</v>
          </cell>
        </row>
        <row r="44">
          <cell r="A44">
            <v>2607</v>
          </cell>
          <cell r="B44" t="str">
            <v>NATILLA COCO M* 20x300g</v>
          </cell>
          <cell r="C44" t="str">
            <v>BNF</v>
          </cell>
          <cell r="D44" t="str">
            <v>KEY PACK-LANGEN</v>
          </cell>
          <cell r="E44">
            <v>300</v>
          </cell>
          <cell r="F44">
            <v>6.0000000000000001E-3</v>
          </cell>
          <cell r="G44">
            <v>20</v>
          </cell>
          <cell r="H44">
            <v>14</v>
          </cell>
          <cell r="I44">
            <v>60</v>
          </cell>
          <cell r="J44">
            <v>1350</v>
          </cell>
          <cell r="K44">
            <v>0.77698856220829993</v>
          </cell>
          <cell r="L44">
            <v>46.619313732497993</v>
          </cell>
          <cell r="M44">
            <v>1048.9345589812049</v>
          </cell>
          <cell r="N44">
            <v>3</v>
          </cell>
          <cell r="O44">
            <v>3</v>
          </cell>
          <cell r="P44" t="str">
            <v>MEZCLAS</v>
          </cell>
          <cell r="Q44">
            <v>3</v>
          </cell>
          <cell r="R44">
            <v>750</v>
          </cell>
        </row>
        <row r="45">
          <cell r="A45">
            <v>2625</v>
          </cell>
          <cell r="B45" t="str">
            <v>MEZ PANCAKE M*12x500G</v>
          </cell>
          <cell r="C45" t="str">
            <v>BNF</v>
          </cell>
          <cell r="D45" t="str">
            <v>KEY PACK-LANGEN</v>
          </cell>
          <cell r="E45">
            <v>500</v>
          </cell>
          <cell r="F45">
            <v>6.0000000000000001E-3</v>
          </cell>
          <cell r="G45">
            <v>12</v>
          </cell>
          <cell r="H45">
            <v>16</v>
          </cell>
          <cell r="I45">
            <v>26</v>
          </cell>
          <cell r="J45">
            <v>975</v>
          </cell>
          <cell r="K45">
            <v>0.50998994554571009</v>
          </cell>
          <cell r="L45">
            <v>13.259738584188462</v>
          </cell>
          <cell r="M45">
            <v>497.24019690706734</v>
          </cell>
          <cell r="N45">
            <v>3</v>
          </cell>
          <cell r="O45">
            <v>3</v>
          </cell>
          <cell r="P45" t="str">
            <v>MEZCLAS</v>
          </cell>
          <cell r="Q45">
            <v>3</v>
          </cell>
          <cell r="R45">
            <v>370</v>
          </cell>
        </row>
        <row r="46">
          <cell r="A46">
            <v>2630</v>
          </cell>
          <cell r="B46" t="str">
            <v>TORTA VAINILLA BC*M* 12x450G</v>
          </cell>
          <cell r="C46" t="str">
            <v>BNF</v>
          </cell>
          <cell r="D46" t="str">
            <v>KEY PACK-LANGEN</v>
          </cell>
          <cell r="E46">
            <v>450</v>
          </cell>
          <cell r="F46">
            <v>5.4000000000000003E-3</v>
          </cell>
          <cell r="G46">
            <v>12</v>
          </cell>
          <cell r="H46">
            <v>16</v>
          </cell>
          <cell r="I46">
            <v>24</v>
          </cell>
          <cell r="J46">
            <v>900</v>
          </cell>
          <cell r="K46">
            <v>0.5783763210267362</v>
          </cell>
          <cell r="L46">
            <v>13.881031704641668</v>
          </cell>
          <cell r="M46">
            <v>520.53868892406263</v>
          </cell>
          <cell r="N46">
            <v>3</v>
          </cell>
          <cell r="O46">
            <v>3</v>
          </cell>
          <cell r="P46" t="str">
            <v>MEZCLAS</v>
          </cell>
          <cell r="Q46">
            <v>3</v>
          </cell>
          <cell r="R46">
            <v>785</v>
          </cell>
        </row>
        <row r="47">
          <cell r="A47">
            <v>2631</v>
          </cell>
          <cell r="B47" t="str">
            <v>TORTA NARANJA BC*M* 12x450G</v>
          </cell>
          <cell r="C47" t="str">
            <v>BNF</v>
          </cell>
          <cell r="D47" t="str">
            <v>KEY PACK-LANGEN</v>
          </cell>
          <cell r="E47">
            <v>450</v>
          </cell>
          <cell r="F47">
            <v>5.4000000000000003E-3</v>
          </cell>
          <cell r="G47">
            <v>12</v>
          </cell>
          <cell r="H47">
            <v>16</v>
          </cell>
          <cell r="I47">
            <v>24</v>
          </cell>
          <cell r="J47">
            <v>900</v>
          </cell>
          <cell r="K47">
            <v>0.64684920419334169</v>
          </cell>
          <cell r="L47">
            <v>15.5243809006402</v>
          </cell>
          <cell r="M47">
            <v>582.16428377400757</v>
          </cell>
          <cell r="N47">
            <v>3</v>
          </cell>
          <cell r="O47">
            <v>3</v>
          </cell>
          <cell r="P47" t="str">
            <v>MEZCLAS</v>
          </cell>
          <cell r="Q47">
            <v>3</v>
          </cell>
          <cell r="R47">
            <v>259</v>
          </cell>
        </row>
        <row r="48">
          <cell r="A48">
            <v>2632</v>
          </cell>
          <cell r="B48" t="str">
            <v>TORTA FIESTA M* 12x450G</v>
          </cell>
          <cell r="C48" t="str">
            <v>BNF</v>
          </cell>
          <cell r="D48" t="str">
            <v>KEY PACK-LANGEN</v>
          </cell>
          <cell r="E48">
            <v>450</v>
          </cell>
          <cell r="F48">
            <v>5.4000000000000003E-3</v>
          </cell>
          <cell r="G48">
            <v>12</v>
          </cell>
          <cell r="H48">
            <v>16</v>
          </cell>
          <cell r="I48">
            <v>24</v>
          </cell>
          <cell r="J48">
            <v>900</v>
          </cell>
          <cell r="K48">
            <v>0.65959787828829475</v>
          </cell>
          <cell r="L48">
            <v>15.830349078919074</v>
          </cell>
          <cell r="M48">
            <v>593.63809045946527</v>
          </cell>
          <cell r="N48">
            <v>3</v>
          </cell>
          <cell r="O48">
            <v>3</v>
          </cell>
          <cell r="P48" t="str">
            <v>MEZCLAS</v>
          </cell>
          <cell r="Q48">
            <v>3</v>
          </cell>
          <cell r="R48">
            <v>52</v>
          </cell>
        </row>
        <row r="49">
          <cell r="A49">
            <v>2633</v>
          </cell>
          <cell r="B49" t="str">
            <v>TORTA CHOCOL COMB BC*M*12x450G</v>
          </cell>
          <cell r="C49" t="str">
            <v>BNF</v>
          </cell>
          <cell r="D49" t="str">
            <v>KEY PACK-LANGEN</v>
          </cell>
          <cell r="E49">
            <v>450</v>
          </cell>
          <cell r="F49">
            <v>5.4000000000000003E-3</v>
          </cell>
          <cell r="G49">
            <v>12</v>
          </cell>
          <cell r="H49">
            <v>16</v>
          </cell>
          <cell r="I49">
            <v>24</v>
          </cell>
          <cell r="J49">
            <v>900</v>
          </cell>
          <cell r="K49">
            <v>0.52998693287621124</v>
          </cell>
          <cell r="L49">
            <v>12.71968638902907</v>
          </cell>
          <cell r="M49">
            <v>476.98823958859009</v>
          </cell>
          <cell r="N49">
            <v>3</v>
          </cell>
          <cell r="O49">
            <v>3</v>
          </cell>
          <cell r="P49" t="str">
            <v>MEZCLAS</v>
          </cell>
          <cell r="Q49">
            <v>3</v>
          </cell>
          <cell r="R49">
            <v>279</v>
          </cell>
        </row>
        <row r="50">
          <cell r="A50">
            <v>2634</v>
          </cell>
          <cell r="B50" t="str">
            <v>TORTA CHOCOLATE BC*M*12x450G</v>
          </cell>
          <cell r="C50" t="str">
            <v>BNF</v>
          </cell>
          <cell r="D50" t="str">
            <v>KEY PACK-LANGEN</v>
          </cell>
          <cell r="E50">
            <v>450</v>
          </cell>
          <cell r="F50">
            <v>5.4000000000000003E-3</v>
          </cell>
          <cell r="G50">
            <v>12</v>
          </cell>
          <cell r="H50">
            <v>16</v>
          </cell>
          <cell r="I50">
            <v>24</v>
          </cell>
          <cell r="J50">
            <v>900</v>
          </cell>
          <cell r="K50">
            <v>0.65050253733592445</v>
          </cell>
          <cell r="L50">
            <v>15.612060896062186</v>
          </cell>
          <cell r="M50">
            <v>585.45228360233205</v>
          </cell>
          <cell r="N50">
            <v>3</v>
          </cell>
          <cell r="O50">
            <v>3</v>
          </cell>
          <cell r="P50" t="str">
            <v>MEZCLAS</v>
          </cell>
          <cell r="Q50">
            <v>3</v>
          </cell>
          <cell r="R50">
            <v>381</v>
          </cell>
        </row>
        <row r="51">
          <cell r="A51">
            <v>2635</v>
          </cell>
          <cell r="B51" t="str">
            <v>ARROZ LECHE BC*M* 20x333G</v>
          </cell>
          <cell r="C51" t="str">
            <v>BNF</v>
          </cell>
          <cell r="D51" t="str">
            <v>KEY PACK-LANGEN</v>
          </cell>
          <cell r="E51">
            <v>333</v>
          </cell>
          <cell r="F51">
            <v>6.6600000000000001E-3</v>
          </cell>
          <cell r="G51">
            <v>20</v>
          </cell>
          <cell r="H51">
            <v>16</v>
          </cell>
          <cell r="I51">
            <v>23</v>
          </cell>
          <cell r="J51">
            <v>517.5</v>
          </cell>
          <cell r="K51">
            <v>0.4419385304182194</v>
          </cell>
          <cell r="L51">
            <v>10.164586199619047</v>
          </cell>
          <cell r="M51">
            <v>228.70318949142853</v>
          </cell>
          <cell r="N51">
            <v>3</v>
          </cell>
          <cell r="O51">
            <v>3</v>
          </cell>
          <cell r="P51" t="str">
            <v>MEZCLAS</v>
          </cell>
          <cell r="Q51">
            <v>3</v>
          </cell>
          <cell r="R51">
            <v>295</v>
          </cell>
        </row>
        <row r="52">
          <cell r="A52">
            <v>2636</v>
          </cell>
          <cell r="B52" t="str">
            <v>ARROZ LECH PAS/CAN BC*M* 20x333G</v>
          </cell>
          <cell r="C52" t="str">
            <v>BNF</v>
          </cell>
          <cell r="D52" t="str">
            <v>KEY PACK-LANGEN</v>
          </cell>
          <cell r="E52">
            <v>333</v>
          </cell>
          <cell r="F52">
            <v>6.6600000000000001E-3</v>
          </cell>
          <cell r="G52">
            <v>20</v>
          </cell>
          <cell r="H52">
            <v>16</v>
          </cell>
          <cell r="I52">
            <v>23</v>
          </cell>
          <cell r="J52">
            <v>517.5</v>
          </cell>
          <cell r="K52">
            <v>0.66860471746028738</v>
          </cell>
          <cell r="L52">
            <v>15.37790850158661</v>
          </cell>
          <cell r="M52">
            <v>346.00294128569874</v>
          </cell>
          <cell r="N52">
            <v>3</v>
          </cell>
          <cell r="O52">
            <v>3</v>
          </cell>
          <cell r="P52" t="str">
            <v>MEZCLAS</v>
          </cell>
          <cell r="Q52">
            <v>3</v>
          </cell>
          <cell r="R52">
            <v>295</v>
          </cell>
        </row>
        <row r="53">
          <cell r="A53">
            <v>2637</v>
          </cell>
          <cell r="B53" t="str">
            <v>ARROZ LECH COCO BC*M* 20x333G</v>
          </cell>
          <cell r="C53" t="str">
            <v>BNF</v>
          </cell>
          <cell r="D53" t="str">
            <v>KEY PACK-LANGEN</v>
          </cell>
          <cell r="E53">
            <v>333</v>
          </cell>
          <cell r="F53">
            <v>6.6600000000000001E-3</v>
          </cell>
          <cell r="G53">
            <v>20</v>
          </cell>
          <cell r="H53">
            <v>16</v>
          </cell>
          <cell r="I53">
            <v>23</v>
          </cell>
          <cell r="J53">
            <v>517.5</v>
          </cell>
          <cell r="K53">
            <v>0.70675270839513948</v>
          </cell>
          <cell r="L53">
            <v>16.25531229308821</v>
          </cell>
          <cell r="M53">
            <v>365.74452659448468</v>
          </cell>
          <cell r="N53">
            <v>3</v>
          </cell>
          <cell r="O53">
            <v>3</v>
          </cell>
          <cell r="P53" t="str">
            <v>MEZCLAS</v>
          </cell>
          <cell r="Q53">
            <v>3</v>
          </cell>
          <cell r="R53">
            <v>295</v>
          </cell>
        </row>
        <row r="54">
          <cell r="A54">
            <v>120</v>
          </cell>
          <cell r="B54" t="str">
            <v>MAYONESA F* 24x120g</v>
          </cell>
          <cell r="C54" t="str">
            <v>MAYONESA</v>
          </cell>
          <cell r="D54" t="str">
            <v>RETAIL</v>
          </cell>
          <cell r="E54">
            <v>120</v>
          </cell>
          <cell r="F54">
            <v>2.8800000000000002E-3</v>
          </cell>
          <cell r="G54">
            <v>24</v>
          </cell>
          <cell r="H54">
            <v>11</v>
          </cell>
          <cell r="I54">
            <v>180</v>
          </cell>
          <cell r="J54">
            <v>3375</v>
          </cell>
          <cell r="K54">
            <v>0.63925308523630908</v>
          </cell>
          <cell r="L54">
            <v>115.06555534253563</v>
          </cell>
          <cell r="M54">
            <v>2157.4791626725432</v>
          </cell>
          <cell r="N54">
            <v>6</v>
          </cell>
          <cell r="O54">
            <v>0</v>
          </cell>
          <cell r="P54" t="str">
            <v>JARS</v>
          </cell>
          <cell r="Q54">
            <v>3</v>
          </cell>
          <cell r="R54">
            <v>4444</v>
          </cell>
        </row>
        <row r="55">
          <cell r="A55">
            <v>124</v>
          </cell>
          <cell r="B55" t="str">
            <v>MAYONESA F* 24x230g</v>
          </cell>
          <cell r="C55" t="str">
            <v>MAYONESA</v>
          </cell>
          <cell r="D55" t="str">
            <v>RETAIL</v>
          </cell>
          <cell r="E55">
            <v>230</v>
          </cell>
          <cell r="F55">
            <v>5.5199999999999997E-3</v>
          </cell>
          <cell r="G55">
            <v>24</v>
          </cell>
          <cell r="H55">
            <v>11</v>
          </cell>
          <cell r="I55">
            <v>180</v>
          </cell>
          <cell r="J55">
            <v>3375</v>
          </cell>
          <cell r="K55">
            <v>0.60894247330690132</v>
          </cell>
          <cell r="L55">
            <v>109.60964519524224</v>
          </cell>
          <cell r="M55">
            <v>2055.180847410792</v>
          </cell>
          <cell r="N55">
            <v>6</v>
          </cell>
          <cell r="O55">
            <v>0</v>
          </cell>
          <cell r="P55" t="str">
            <v>JARS</v>
          </cell>
          <cell r="Q55">
            <v>3</v>
          </cell>
          <cell r="R55">
            <v>2319</v>
          </cell>
        </row>
        <row r="56">
          <cell r="A56">
            <v>387</v>
          </cell>
          <cell r="B56" t="str">
            <v>MAYONESA LIGHT F* 12x230g</v>
          </cell>
          <cell r="C56" t="str">
            <v>MAYONESA</v>
          </cell>
          <cell r="D56" t="str">
            <v>RETAIL</v>
          </cell>
          <cell r="E56">
            <v>230</v>
          </cell>
          <cell r="F56">
            <v>2.7599999999999999E-3</v>
          </cell>
          <cell r="G56">
            <v>12</v>
          </cell>
          <cell r="H56">
            <v>13</v>
          </cell>
          <cell r="I56">
            <v>180</v>
          </cell>
          <cell r="J56">
            <v>6750</v>
          </cell>
          <cell r="K56">
            <v>0.50880000000000003</v>
          </cell>
          <cell r="L56">
            <v>91.584000000000003</v>
          </cell>
          <cell r="M56">
            <v>3434.4</v>
          </cell>
          <cell r="N56">
            <v>6</v>
          </cell>
          <cell r="O56">
            <v>0</v>
          </cell>
          <cell r="P56" t="str">
            <v>JARS</v>
          </cell>
          <cell r="Q56">
            <v>3</v>
          </cell>
          <cell r="R56">
            <v>5652</v>
          </cell>
        </row>
        <row r="57">
          <cell r="A57">
            <v>388</v>
          </cell>
          <cell r="B57" t="str">
            <v>MAYONESA LIGHT F* 12x460g</v>
          </cell>
          <cell r="C57" t="str">
            <v>MAYONESA</v>
          </cell>
          <cell r="D57" t="str">
            <v>RETAIL</v>
          </cell>
          <cell r="E57">
            <v>460</v>
          </cell>
          <cell r="F57">
            <v>5.5199999999999997E-3</v>
          </cell>
          <cell r="G57">
            <v>12</v>
          </cell>
          <cell r="H57">
            <v>13</v>
          </cell>
          <cell r="I57">
            <v>110</v>
          </cell>
          <cell r="J57">
            <v>4125</v>
          </cell>
          <cell r="K57">
            <v>0.32122169708832271</v>
          </cell>
          <cell r="L57">
            <v>35.3343866797155</v>
          </cell>
          <cell r="M57">
            <v>1325.0395004893312</v>
          </cell>
          <cell r="N57">
            <v>6</v>
          </cell>
          <cell r="O57">
            <v>0</v>
          </cell>
          <cell r="P57" t="str">
            <v>JARS</v>
          </cell>
          <cell r="Q57">
            <v>3</v>
          </cell>
          <cell r="R57">
            <v>2826</v>
          </cell>
        </row>
        <row r="58">
          <cell r="A58">
            <v>537</v>
          </cell>
          <cell r="B58" t="str">
            <v>SALSA ROSADA F* 24x238g</v>
          </cell>
          <cell r="C58" t="str">
            <v>MAYONESA</v>
          </cell>
          <cell r="D58" t="str">
            <v>RETAIL</v>
          </cell>
          <cell r="E58">
            <v>238</v>
          </cell>
          <cell r="F58">
            <v>5.7120000000000001E-3</v>
          </cell>
          <cell r="G58">
            <v>24</v>
          </cell>
          <cell r="H58">
            <v>14</v>
          </cell>
          <cell r="I58">
            <v>180</v>
          </cell>
          <cell r="J58">
            <v>3375</v>
          </cell>
          <cell r="K58">
            <v>0.44169999999999998</v>
          </cell>
          <cell r="L58">
            <v>79.506</v>
          </cell>
          <cell r="M58">
            <v>1490.7375</v>
          </cell>
          <cell r="N58">
            <v>6</v>
          </cell>
          <cell r="O58">
            <v>0</v>
          </cell>
          <cell r="P58" t="str">
            <v>JARS</v>
          </cell>
          <cell r="Q58">
            <v>3</v>
          </cell>
          <cell r="R58">
            <v>2258</v>
          </cell>
        </row>
        <row r="59">
          <cell r="A59">
            <v>539</v>
          </cell>
          <cell r="B59" t="str">
            <v>SALSA TARTARA F* 24x227g</v>
          </cell>
          <cell r="C59" t="str">
            <v>MAYONESA</v>
          </cell>
          <cell r="D59" t="str">
            <v>RETAIL</v>
          </cell>
          <cell r="E59">
            <v>227</v>
          </cell>
          <cell r="F59">
            <v>5.4479999999999997E-3</v>
          </cell>
          <cell r="G59">
            <v>24</v>
          </cell>
          <cell r="H59">
            <v>14</v>
          </cell>
          <cell r="I59">
            <v>180</v>
          </cell>
          <cell r="J59">
            <v>3375</v>
          </cell>
          <cell r="K59">
            <v>0.43680000000000002</v>
          </cell>
          <cell r="L59">
            <v>78.624000000000009</v>
          </cell>
          <cell r="M59">
            <v>1474.2</v>
          </cell>
          <cell r="N59">
            <v>6</v>
          </cell>
          <cell r="O59">
            <v>0</v>
          </cell>
          <cell r="P59" t="str">
            <v>JARS</v>
          </cell>
          <cell r="Q59">
            <v>3</v>
          </cell>
          <cell r="R59">
            <v>2368</v>
          </cell>
        </row>
        <row r="60">
          <cell r="A60">
            <v>2175</v>
          </cell>
          <cell r="B60" t="str">
            <v>MAYONESA H* 24x230g</v>
          </cell>
          <cell r="C60" t="str">
            <v>MAYONESA</v>
          </cell>
          <cell r="D60" t="str">
            <v>RETAIL</v>
          </cell>
          <cell r="E60">
            <v>230</v>
          </cell>
          <cell r="F60">
            <v>5.5199999999999997E-3</v>
          </cell>
          <cell r="G60">
            <v>24</v>
          </cell>
          <cell r="H60">
            <v>13</v>
          </cell>
          <cell r="I60">
            <v>180</v>
          </cell>
          <cell r="J60">
            <v>3375</v>
          </cell>
          <cell r="K60">
            <v>0.57099299732682351</v>
          </cell>
          <cell r="L60">
            <v>102.77873951882823</v>
          </cell>
          <cell r="M60">
            <v>1927.1013659780294</v>
          </cell>
          <cell r="N60">
            <v>6</v>
          </cell>
          <cell r="O60">
            <v>0</v>
          </cell>
          <cell r="P60" t="str">
            <v>JARS</v>
          </cell>
          <cell r="Q60">
            <v>3</v>
          </cell>
          <cell r="R60">
            <v>2319</v>
          </cell>
        </row>
        <row r="61">
          <cell r="A61">
            <v>2176</v>
          </cell>
          <cell r="B61" t="str">
            <v>MAYONESA H* 24x460g</v>
          </cell>
          <cell r="C61" t="str">
            <v>MAYONESA</v>
          </cell>
          <cell r="D61" t="str">
            <v>RETAIL</v>
          </cell>
          <cell r="E61">
            <v>460</v>
          </cell>
          <cell r="F61">
            <v>1.1039999999999999E-2</v>
          </cell>
          <cell r="G61">
            <v>24</v>
          </cell>
          <cell r="H61">
            <v>13</v>
          </cell>
          <cell r="I61">
            <v>110</v>
          </cell>
          <cell r="J61">
            <v>2062.5</v>
          </cell>
          <cell r="K61">
            <v>0.50139999999999996</v>
          </cell>
          <cell r="L61">
            <v>55.153999999999996</v>
          </cell>
          <cell r="M61">
            <v>1034.1374999999998</v>
          </cell>
          <cell r="N61">
            <v>6</v>
          </cell>
          <cell r="O61">
            <v>0</v>
          </cell>
          <cell r="P61" t="str">
            <v>JARS</v>
          </cell>
          <cell r="Q61">
            <v>3</v>
          </cell>
          <cell r="R61">
            <v>1159</v>
          </cell>
        </row>
        <row r="62">
          <cell r="A62">
            <v>2183</v>
          </cell>
          <cell r="B62" t="str">
            <v>MAYONESA F* 24x460g</v>
          </cell>
          <cell r="C62" t="str">
            <v>MAYONESA</v>
          </cell>
          <cell r="D62" t="str">
            <v>RETAIL</v>
          </cell>
          <cell r="E62">
            <v>460</v>
          </cell>
          <cell r="F62">
            <v>1.1039999999999999E-2</v>
          </cell>
          <cell r="G62">
            <v>24</v>
          </cell>
          <cell r="H62">
            <v>13</v>
          </cell>
          <cell r="I62">
            <v>110</v>
          </cell>
          <cell r="J62">
            <v>2062.5</v>
          </cell>
          <cell r="K62">
            <v>0.62280678514544319</v>
          </cell>
          <cell r="L62">
            <v>68.508746365998746</v>
          </cell>
          <cell r="M62">
            <v>1284.5389943624766</v>
          </cell>
          <cell r="N62">
            <v>6</v>
          </cell>
          <cell r="O62">
            <v>0</v>
          </cell>
          <cell r="P62" t="str">
            <v>JARS</v>
          </cell>
          <cell r="Q62">
            <v>3</v>
          </cell>
          <cell r="R62">
            <v>1159</v>
          </cell>
        </row>
        <row r="63">
          <cell r="A63">
            <v>2206</v>
          </cell>
          <cell r="B63" t="str">
            <v>EXP MAYONESA H* REAL 12x445g</v>
          </cell>
          <cell r="C63" t="str">
            <v>MAYONESA</v>
          </cell>
          <cell r="D63" t="str">
            <v>RETAIL</v>
          </cell>
          <cell r="E63">
            <v>445</v>
          </cell>
          <cell r="F63">
            <v>5.3400000000000001E-3</v>
          </cell>
          <cell r="G63">
            <v>12</v>
          </cell>
          <cell r="H63">
            <v>11</v>
          </cell>
          <cell r="I63">
            <v>110</v>
          </cell>
          <cell r="J63">
            <v>4125</v>
          </cell>
          <cell r="K63">
            <v>0.47839999999999999</v>
          </cell>
          <cell r="L63">
            <v>52.624000000000002</v>
          </cell>
          <cell r="M63">
            <v>1973.3999999999999</v>
          </cell>
          <cell r="N63">
            <v>6</v>
          </cell>
          <cell r="O63">
            <v>0</v>
          </cell>
          <cell r="P63" t="str">
            <v>JARS</v>
          </cell>
          <cell r="Q63">
            <v>3</v>
          </cell>
          <cell r="R63">
            <v>2678</v>
          </cell>
        </row>
        <row r="64">
          <cell r="A64">
            <v>2222</v>
          </cell>
          <cell r="B64" t="str">
            <v>EXP MAYONESA H* 12x225g</v>
          </cell>
          <cell r="C64" t="str">
            <v>MAYONESA</v>
          </cell>
          <cell r="D64" t="str">
            <v>RETAIL</v>
          </cell>
          <cell r="E64">
            <v>225</v>
          </cell>
          <cell r="F64">
            <v>2.7000000000000001E-3</v>
          </cell>
          <cell r="G64">
            <v>12</v>
          </cell>
          <cell r="H64">
            <v>11</v>
          </cell>
          <cell r="I64">
            <v>180</v>
          </cell>
          <cell r="J64">
            <v>6750</v>
          </cell>
          <cell r="K64">
            <v>0.63600000000000001</v>
          </cell>
          <cell r="L64">
            <v>114.48</v>
          </cell>
          <cell r="M64">
            <v>4293</v>
          </cell>
          <cell r="N64">
            <v>6</v>
          </cell>
          <cell r="O64">
            <v>0</v>
          </cell>
          <cell r="P64" t="str">
            <v>JARS</v>
          </cell>
          <cell r="Q64">
            <v>3</v>
          </cell>
          <cell r="R64">
            <v>5296</v>
          </cell>
        </row>
        <row r="65">
          <cell r="A65">
            <v>544</v>
          </cell>
          <cell r="B65" t="str">
            <v>SALSA ROSADA F*C*6x730g</v>
          </cell>
          <cell r="C65" t="str">
            <v>MAYONESA</v>
          </cell>
          <cell r="D65" t="str">
            <v>RETAIL</v>
          </cell>
          <cell r="E65">
            <v>730</v>
          </cell>
          <cell r="F65">
            <v>4.3800000000000002E-3</v>
          </cell>
          <cell r="G65">
            <v>6</v>
          </cell>
          <cell r="H65">
            <v>24</v>
          </cell>
          <cell r="I65">
            <v>60</v>
          </cell>
          <cell r="J65">
            <v>4500</v>
          </cell>
          <cell r="K65">
            <v>0.66500000000000004</v>
          </cell>
          <cell r="L65">
            <v>39.900000000000006</v>
          </cell>
          <cell r="M65">
            <v>2992.5</v>
          </cell>
          <cell r="N65">
            <v>6</v>
          </cell>
          <cell r="O65">
            <v>0</v>
          </cell>
          <cell r="P65" t="str">
            <v>JARS</v>
          </cell>
          <cell r="Q65">
            <v>3</v>
          </cell>
          <cell r="R65">
            <v>2945</v>
          </cell>
        </row>
        <row r="66">
          <cell r="A66">
            <v>1566</v>
          </cell>
          <cell r="B66" t="str">
            <v>MAYONESA F* 24x460g Gratis 160G</v>
          </cell>
          <cell r="C66" t="str">
            <v>MAYONESA</v>
          </cell>
          <cell r="D66" t="str">
            <v>RETAIL</v>
          </cell>
          <cell r="E66">
            <v>460</v>
          </cell>
          <cell r="F66">
            <v>1.1039999999999999E-2</v>
          </cell>
          <cell r="G66">
            <v>24</v>
          </cell>
          <cell r="H66">
            <v>13</v>
          </cell>
          <cell r="I66">
            <v>110</v>
          </cell>
          <cell r="J66">
            <v>2062.5</v>
          </cell>
          <cell r="K66">
            <v>0.62280678514544319</v>
          </cell>
          <cell r="L66">
            <v>68.508746365998746</v>
          </cell>
          <cell r="M66">
            <v>1284.5389943624766</v>
          </cell>
          <cell r="N66">
            <v>6</v>
          </cell>
          <cell r="O66">
            <v>0</v>
          </cell>
          <cell r="P66" t="str">
            <v>JARS</v>
          </cell>
          <cell r="Q66">
            <v>3</v>
          </cell>
          <cell r="R66">
            <v>1159</v>
          </cell>
        </row>
        <row r="67">
          <cell r="A67">
            <v>893</v>
          </cell>
          <cell r="B67" t="str">
            <v>MAYONESA F*C* 1x18kg</v>
          </cell>
          <cell r="C67" t="str">
            <v>MAYONESA</v>
          </cell>
          <cell r="D67" t="str">
            <v>CUÑETE</v>
          </cell>
          <cell r="E67">
            <v>18000</v>
          </cell>
          <cell r="F67">
            <v>1.7999999999999999E-2</v>
          </cell>
          <cell r="G67">
            <v>1</v>
          </cell>
          <cell r="H67">
            <v>24</v>
          </cell>
          <cell r="I67">
            <v>0.5</v>
          </cell>
          <cell r="J67">
            <v>225</v>
          </cell>
          <cell r="K67">
            <v>0.87860149110149111</v>
          </cell>
          <cell r="L67">
            <v>0.43930074555074555</v>
          </cell>
          <cell r="M67">
            <v>197.6853354978355</v>
          </cell>
          <cell r="N67">
            <v>2</v>
          </cell>
          <cell r="O67">
            <v>0</v>
          </cell>
          <cell r="P67" t="str">
            <v>CUÑETE</v>
          </cell>
          <cell r="Q67">
            <v>3</v>
          </cell>
          <cell r="R67">
            <v>711</v>
          </cell>
        </row>
        <row r="68">
          <cell r="A68">
            <v>2548</v>
          </cell>
          <cell r="B68" t="str">
            <v>MAYONITA F*C* 4x3900g PEAD</v>
          </cell>
          <cell r="C68" t="str">
            <v>MAYONESA</v>
          </cell>
          <cell r="D68" t="str">
            <v>ELGIN</v>
          </cell>
          <cell r="E68">
            <v>3900</v>
          </cell>
          <cell r="F68">
            <v>1.5599999999999999E-2</v>
          </cell>
          <cell r="G68">
            <v>4</v>
          </cell>
          <cell r="H68">
            <v>23</v>
          </cell>
          <cell r="I68">
            <v>12</v>
          </cell>
          <cell r="J68">
            <v>1350</v>
          </cell>
          <cell r="K68">
            <v>0.80751422034412434</v>
          </cell>
          <cell r="L68">
            <v>9.6901706441294913</v>
          </cell>
          <cell r="M68">
            <v>1090.1441974645679</v>
          </cell>
          <cell r="N68">
            <v>9</v>
          </cell>
          <cell r="O68">
            <v>0</v>
          </cell>
          <cell r="P68" t="str">
            <v>CATERPLAN</v>
          </cell>
          <cell r="Q68">
            <v>3</v>
          </cell>
          <cell r="R68">
            <v>821</v>
          </cell>
        </row>
        <row r="69">
          <cell r="A69">
            <v>2555</v>
          </cell>
          <cell r="B69" t="str">
            <v>MAYONESA F*C* 4x3730g PEAD</v>
          </cell>
          <cell r="C69" t="str">
            <v>MAYONESA</v>
          </cell>
          <cell r="D69" t="str">
            <v>ELGIN</v>
          </cell>
          <cell r="E69">
            <v>3730</v>
          </cell>
          <cell r="F69">
            <v>1.4919999999999999E-2</v>
          </cell>
          <cell r="G69">
            <v>4</v>
          </cell>
          <cell r="H69">
            <v>21</v>
          </cell>
          <cell r="I69">
            <v>12</v>
          </cell>
          <cell r="J69">
            <v>1350</v>
          </cell>
          <cell r="K69">
            <v>0.75312126348928321</v>
          </cell>
          <cell r="L69">
            <v>9.0374551618713994</v>
          </cell>
          <cell r="M69">
            <v>1016.7137057105323</v>
          </cell>
          <cell r="N69">
            <v>9</v>
          </cell>
          <cell r="O69">
            <v>0</v>
          </cell>
          <cell r="P69" t="str">
            <v>CATERPLAN</v>
          </cell>
          <cell r="Q69">
            <v>3</v>
          </cell>
          <cell r="R69">
            <v>858</v>
          </cell>
        </row>
        <row r="70">
          <cell r="A70">
            <v>2559</v>
          </cell>
          <cell r="B70" t="str">
            <v>SALSA ROSADA F*C* 4x3780g PEAD</v>
          </cell>
          <cell r="C70" t="str">
            <v>MAYONESA</v>
          </cell>
          <cell r="D70" t="str">
            <v>ELGIN</v>
          </cell>
          <cell r="E70">
            <v>3780</v>
          </cell>
          <cell r="F70">
            <v>1.512E-2</v>
          </cell>
          <cell r="G70">
            <v>4</v>
          </cell>
          <cell r="H70">
            <v>24</v>
          </cell>
          <cell r="I70">
            <v>12</v>
          </cell>
          <cell r="J70">
            <v>1350</v>
          </cell>
          <cell r="K70">
            <v>0.45440000000000003</v>
          </cell>
          <cell r="L70">
            <v>5.4527999999999999</v>
          </cell>
          <cell r="M70">
            <v>613.44000000000005</v>
          </cell>
          <cell r="N70">
            <v>9</v>
          </cell>
          <cell r="O70">
            <v>0</v>
          </cell>
          <cell r="P70" t="str">
            <v>CATERPLAN</v>
          </cell>
          <cell r="Q70">
            <v>3</v>
          </cell>
          <cell r="R70">
            <v>858</v>
          </cell>
        </row>
        <row r="71">
          <cell r="A71">
            <v>2560</v>
          </cell>
          <cell r="B71" t="str">
            <v>MAYONESA H*C*4x3600g PEAD</v>
          </cell>
          <cell r="C71" t="str">
            <v>MAYONESA</v>
          </cell>
          <cell r="D71" t="str">
            <v>ELGIN</v>
          </cell>
          <cell r="E71">
            <v>3600</v>
          </cell>
          <cell r="F71">
            <v>1.44E-2</v>
          </cell>
          <cell r="G71">
            <v>4</v>
          </cell>
          <cell r="H71">
            <v>21</v>
          </cell>
          <cell r="I71">
            <v>12</v>
          </cell>
          <cell r="J71">
            <v>1350</v>
          </cell>
          <cell r="K71">
            <v>0.75249999999999995</v>
          </cell>
          <cell r="L71">
            <v>9.0299999999999994</v>
          </cell>
          <cell r="M71">
            <v>1015.8749999999999</v>
          </cell>
          <cell r="N71">
            <v>9</v>
          </cell>
          <cell r="O71">
            <v>0</v>
          </cell>
          <cell r="P71" t="str">
            <v>CATERPLAN</v>
          </cell>
          <cell r="Q71">
            <v>3</v>
          </cell>
          <cell r="R71">
            <v>993</v>
          </cell>
        </row>
        <row r="72">
          <cell r="A72">
            <v>2561</v>
          </cell>
          <cell r="B72" t="str">
            <v>ARM MAYONESA H* 4x3600g PEAD</v>
          </cell>
          <cell r="C72" t="str">
            <v>MAYONESA</v>
          </cell>
          <cell r="D72" t="str">
            <v>ELGIN</v>
          </cell>
          <cell r="E72">
            <v>3600</v>
          </cell>
          <cell r="F72">
            <v>1.44E-2</v>
          </cell>
          <cell r="G72">
            <v>4</v>
          </cell>
          <cell r="H72">
            <v>21</v>
          </cell>
          <cell r="I72">
            <v>12</v>
          </cell>
          <cell r="J72">
            <v>1350</v>
          </cell>
          <cell r="K72">
            <v>0.85307202459376374</v>
          </cell>
          <cell r="L72">
            <v>10.236864295125166</v>
          </cell>
          <cell r="M72">
            <v>1151.647233201581</v>
          </cell>
          <cell r="N72">
            <v>9</v>
          </cell>
          <cell r="O72">
            <v>0</v>
          </cell>
          <cell r="P72" t="str">
            <v>CATERPLAN</v>
          </cell>
          <cell r="Q72">
            <v>3</v>
          </cell>
          <cell r="R72">
            <v>993</v>
          </cell>
        </row>
        <row r="73">
          <cell r="A73">
            <v>2564</v>
          </cell>
          <cell r="B73" t="str">
            <v>EXP MAYONITA H*C*4x3900g PEAD</v>
          </cell>
          <cell r="C73" t="str">
            <v>MAYONESA</v>
          </cell>
          <cell r="D73" t="str">
            <v>ELGIN</v>
          </cell>
          <cell r="E73">
            <v>3900</v>
          </cell>
          <cell r="F73">
            <v>1.5599999999999999E-2</v>
          </cell>
          <cell r="G73">
            <v>4</v>
          </cell>
          <cell r="H73">
            <v>23</v>
          </cell>
          <cell r="I73">
            <v>12</v>
          </cell>
          <cell r="J73">
            <v>1350</v>
          </cell>
          <cell r="K73">
            <v>0.5444</v>
          </cell>
          <cell r="L73">
            <v>6.5327999999999999</v>
          </cell>
          <cell r="M73">
            <v>734.93999999999994</v>
          </cell>
          <cell r="N73">
            <v>9</v>
          </cell>
          <cell r="O73">
            <v>0</v>
          </cell>
          <cell r="P73" t="str">
            <v>CATERPLAN</v>
          </cell>
          <cell r="Q73">
            <v>3</v>
          </cell>
          <cell r="R73">
            <v>1000</v>
          </cell>
        </row>
        <row r="74">
          <cell r="A74">
            <v>2241</v>
          </cell>
          <cell r="B74" t="str">
            <v>MAYOMANIA F*C*4x3900g PEAD</v>
          </cell>
          <cell r="C74" t="str">
            <v>MAYONESA</v>
          </cell>
          <cell r="D74" t="str">
            <v>ELGIN</v>
          </cell>
          <cell r="E74">
            <v>3900</v>
          </cell>
          <cell r="F74">
            <v>1.5599999999999999E-2</v>
          </cell>
          <cell r="G74">
            <v>4</v>
          </cell>
          <cell r="H74">
            <v>23</v>
          </cell>
          <cell r="I74">
            <v>12</v>
          </cell>
          <cell r="J74">
            <v>1350</v>
          </cell>
          <cell r="K74">
            <v>0.54</v>
          </cell>
          <cell r="L74">
            <v>6.48</v>
          </cell>
          <cell r="M74">
            <v>729</v>
          </cell>
          <cell r="N74">
            <v>9</v>
          </cell>
          <cell r="O74">
            <v>0</v>
          </cell>
          <cell r="P74" t="str">
            <v>CATERPLAN</v>
          </cell>
          <cell r="Q74">
            <v>3</v>
          </cell>
          <cell r="R74">
            <v>1000</v>
          </cell>
        </row>
        <row r="75">
          <cell r="A75">
            <v>534</v>
          </cell>
          <cell r="B75" t="str">
            <v>MAYONESA F*12x200g DP</v>
          </cell>
          <cell r="C75" t="str">
            <v>MAYONESA</v>
          </cell>
          <cell r="D75" t="str">
            <v>EMZO</v>
          </cell>
          <cell r="E75">
            <v>200</v>
          </cell>
          <cell r="F75">
            <v>2.3999999999999998E-3</v>
          </cell>
          <cell r="G75">
            <v>12</v>
          </cell>
          <cell r="H75">
            <v>12</v>
          </cell>
          <cell r="I75">
            <v>40</v>
          </cell>
          <cell r="J75">
            <v>1500</v>
          </cell>
          <cell r="K75">
            <v>0.84319999999999995</v>
          </cell>
          <cell r="L75">
            <v>33.727999999999994</v>
          </cell>
          <cell r="M75">
            <v>1264.8</v>
          </cell>
          <cell r="N75">
            <v>3</v>
          </cell>
          <cell r="O75">
            <v>6</v>
          </cell>
          <cell r="P75" t="str">
            <v>FLEXIBLE</v>
          </cell>
          <cell r="Q75">
            <v>3</v>
          </cell>
          <cell r="R75">
            <v>5333</v>
          </cell>
        </row>
        <row r="76">
          <cell r="A76">
            <v>535</v>
          </cell>
          <cell r="B76" t="str">
            <v>MAYONESA F*12x400g DP</v>
          </cell>
          <cell r="C76" t="str">
            <v>MAYONESA</v>
          </cell>
          <cell r="D76" t="str">
            <v>EMZO</v>
          </cell>
          <cell r="E76">
            <v>400</v>
          </cell>
          <cell r="F76">
            <v>4.7999999999999996E-3</v>
          </cell>
          <cell r="G76">
            <v>12</v>
          </cell>
          <cell r="H76">
            <v>12</v>
          </cell>
          <cell r="I76">
            <v>40</v>
          </cell>
          <cell r="J76">
            <v>1500</v>
          </cell>
          <cell r="K76">
            <v>0.7702</v>
          </cell>
          <cell r="L76">
            <v>30.808</v>
          </cell>
          <cell r="M76">
            <v>1155.3</v>
          </cell>
          <cell r="N76">
            <v>3</v>
          </cell>
          <cell r="O76">
            <v>6</v>
          </cell>
          <cell r="P76" t="str">
            <v>FLEXIBLE</v>
          </cell>
          <cell r="Q76">
            <v>3</v>
          </cell>
          <cell r="R76">
            <v>2667</v>
          </cell>
        </row>
        <row r="77">
          <cell r="A77">
            <v>1532</v>
          </cell>
          <cell r="B77" t="str">
            <v>OF MAYONE F*DP PAG400GLLEV600G</v>
          </cell>
          <cell r="C77" t="str">
            <v>MAYONESA</v>
          </cell>
          <cell r="D77" t="str">
            <v>EMZO</v>
          </cell>
          <cell r="E77">
            <v>600</v>
          </cell>
          <cell r="F77">
            <v>7.1999999999999998E-3</v>
          </cell>
          <cell r="G77">
            <v>12</v>
          </cell>
          <cell r="H77">
            <v>13</v>
          </cell>
          <cell r="I77">
            <v>40</v>
          </cell>
          <cell r="J77">
            <v>1500</v>
          </cell>
          <cell r="K77">
            <v>0.57250000000000001</v>
          </cell>
          <cell r="L77">
            <v>22.9</v>
          </cell>
          <cell r="M77">
            <v>858.75</v>
          </cell>
          <cell r="N77">
            <v>3</v>
          </cell>
          <cell r="O77">
            <v>6</v>
          </cell>
          <cell r="P77" t="str">
            <v>FLEXIBLE</v>
          </cell>
          <cell r="Q77">
            <v>3</v>
          </cell>
          <cell r="R77">
            <v>1778</v>
          </cell>
        </row>
        <row r="78">
          <cell r="A78">
            <v>1533</v>
          </cell>
          <cell r="B78" t="str">
            <v>OF MAYOMANIA DP PAG400GLLEV600</v>
          </cell>
          <cell r="C78" t="str">
            <v>MAYONESA</v>
          </cell>
          <cell r="D78" t="str">
            <v>EMZO</v>
          </cell>
          <cell r="E78">
            <v>600</v>
          </cell>
          <cell r="F78">
            <v>7.1999999999999998E-3</v>
          </cell>
          <cell r="G78">
            <v>12</v>
          </cell>
          <cell r="H78">
            <v>13</v>
          </cell>
          <cell r="I78">
            <v>40</v>
          </cell>
          <cell r="J78">
            <v>1500</v>
          </cell>
          <cell r="K78">
            <v>0.67900000000000005</v>
          </cell>
          <cell r="L78">
            <v>27.160000000000004</v>
          </cell>
          <cell r="M78">
            <v>1018.5000000000001</v>
          </cell>
          <cell r="N78">
            <v>3</v>
          </cell>
          <cell r="O78">
            <v>6</v>
          </cell>
          <cell r="P78" t="str">
            <v>FLEXIBLE</v>
          </cell>
          <cell r="Q78">
            <v>3</v>
          </cell>
          <cell r="R78">
            <v>1778</v>
          </cell>
        </row>
        <row r="79">
          <cell r="A79">
            <v>2173</v>
          </cell>
          <cell r="B79" t="str">
            <v>MAYOMANIA F*DP 12x200G</v>
          </cell>
          <cell r="C79" t="str">
            <v>MAYONESA</v>
          </cell>
          <cell r="D79" t="str">
            <v>EMZO</v>
          </cell>
          <cell r="E79">
            <v>200</v>
          </cell>
          <cell r="F79">
            <v>2.3999999999999998E-3</v>
          </cell>
          <cell r="G79">
            <v>12</v>
          </cell>
          <cell r="H79">
            <v>13</v>
          </cell>
          <cell r="I79">
            <v>40</v>
          </cell>
          <cell r="J79">
            <v>1500</v>
          </cell>
          <cell r="K79">
            <v>0.82362551571108977</v>
          </cell>
          <cell r="L79">
            <v>32.945020628443594</v>
          </cell>
          <cell r="M79">
            <v>1235.4382735666347</v>
          </cell>
          <cell r="N79">
            <v>3</v>
          </cell>
          <cell r="O79">
            <v>6</v>
          </cell>
          <cell r="P79" t="str">
            <v>FLEXIBLE</v>
          </cell>
          <cell r="Q79">
            <v>3</v>
          </cell>
          <cell r="R79">
            <v>5333</v>
          </cell>
        </row>
        <row r="80">
          <cell r="A80">
            <v>2174</v>
          </cell>
          <cell r="B80" t="str">
            <v>MAYOMANIA F*DP 12x400G</v>
          </cell>
          <cell r="C80" t="str">
            <v>MAYONESA</v>
          </cell>
          <cell r="D80" t="str">
            <v>EMZO</v>
          </cell>
          <cell r="E80">
            <v>400</v>
          </cell>
          <cell r="F80">
            <v>4.7999999999999996E-3</v>
          </cell>
          <cell r="G80">
            <v>12</v>
          </cell>
          <cell r="H80">
            <v>13</v>
          </cell>
          <cell r="I80">
            <v>40</v>
          </cell>
          <cell r="J80">
            <v>1500</v>
          </cell>
          <cell r="K80">
            <v>0.8</v>
          </cell>
          <cell r="L80">
            <v>32</v>
          </cell>
          <cell r="M80">
            <v>1200</v>
          </cell>
          <cell r="N80">
            <v>3</v>
          </cell>
          <cell r="O80">
            <v>6</v>
          </cell>
          <cell r="P80" t="str">
            <v>FLEXIBLE</v>
          </cell>
          <cell r="Q80">
            <v>3</v>
          </cell>
          <cell r="R80">
            <v>2667</v>
          </cell>
        </row>
        <row r="81">
          <cell r="A81">
            <v>2178</v>
          </cell>
          <cell r="B81" t="str">
            <v>MAYONESA H* 12x400GDP ARM PERU</v>
          </cell>
          <cell r="C81" t="str">
            <v>MAYONESA</v>
          </cell>
          <cell r="D81" t="str">
            <v>EMZO</v>
          </cell>
          <cell r="E81">
            <v>400</v>
          </cell>
          <cell r="F81">
            <v>4.7999999999999996E-3</v>
          </cell>
          <cell r="G81">
            <v>12</v>
          </cell>
          <cell r="H81">
            <v>13</v>
          </cell>
          <cell r="I81">
            <v>40</v>
          </cell>
          <cell r="J81">
            <v>1500</v>
          </cell>
          <cell r="K81">
            <v>0.8</v>
          </cell>
          <cell r="L81">
            <v>32</v>
          </cell>
          <cell r="M81">
            <v>1200</v>
          </cell>
          <cell r="N81">
            <v>3</v>
          </cell>
          <cell r="O81">
            <v>6</v>
          </cell>
          <cell r="P81" t="str">
            <v>FLEXIBLE</v>
          </cell>
          <cell r="Q81">
            <v>3</v>
          </cell>
          <cell r="R81">
            <v>2667</v>
          </cell>
        </row>
        <row r="82">
          <cell r="A82">
            <v>2194</v>
          </cell>
          <cell r="B82" t="str">
            <v>SALSA ROSADA F* 12x200G DP</v>
          </cell>
          <cell r="C82" t="str">
            <v>MAYONESA</v>
          </cell>
          <cell r="D82" t="str">
            <v>EMZO</v>
          </cell>
          <cell r="E82">
            <v>200</v>
          </cell>
          <cell r="F82">
            <v>2.3999999999999998E-3</v>
          </cell>
          <cell r="G82">
            <v>12</v>
          </cell>
          <cell r="H82">
            <v>14</v>
          </cell>
          <cell r="I82">
            <v>40</v>
          </cell>
          <cell r="J82">
            <v>1500</v>
          </cell>
          <cell r="K82">
            <v>0.63815866099833107</v>
          </cell>
          <cell r="L82">
            <v>25.526346439933242</v>
          </cell>
          <cell r="M82">
            <v>957.23799149749664</v>
          </cell>
          <cell r="N82">
            <v>3</v>
          </cell>
          <cell r="O82">
            <v>6</v>
          </cell>
          <cell r="P82" t="str">
            <v>FLEXIBLE</v>
          </cell>
          <cell r="Q82">
            <v>3</v>
          </cell>
          <cell r="R82">
            <v>5375</v>
          </cell>
        </row>
        <row r="83">
          <cell r="A83">
            <v>2211</v>
          </cell>
          <cell r="B83" t="str">
            <v>EXP MAYOMANIA H* DP 12x400G</v>
          </cell>
          <cell r="C83" t="str">
            <v>MAYONESA</v>
          </cell>
          <cell r="D83" t="str">
            <v>EMZO</v>
          </cell>
          <cell r="E83">
            <v>400</v>
          </cell>
          <cell r="F83">
            <v>4.7999999999999996E-3</v>
          </cell>
          <cell r="G83">
            <v>12</v>
          </cell>
          <cell r="H83">
            <v>13</v>
          </cell>
          <cell r="I83">
            <v>40</v>
          </cell>
          <cell r="J83">
            <v>1500</v>
          </cell>
          <cell r="K83">
            <v>0.66639999999999999</v>
          </cell>
          <cell r="L83">
            <v>26.655999999999999</v>
          </cell>
          <cell r="M83">
            <v>999.6</v>
          </cell>
          <cell r="N83">
            <v>3</v>
          </cell>
          <cell r="O83">
            <v>6</v>
          </cell>
          <cell r="P83" t="str">
            <v>FLEXIBLE</v>
          </cell>
          <cell r="Q83">
            <v>3</v>
          </cell>
          <cell r="R83">
            <v>2667</v>
          </cell>
        </row>
        <row r="84">
          <cell r="A84">
            <v>2221</v>
          </cell>
          <cell r="B84" t="str">
            <v xml:space="preserve"> MAYONITA F* DP 12x1000G</v>
          </cell>
          <cell r="C84" t="str">
            <v>MAYONESA</v>
          </cell>
          <cell r="D84" t="str">
            <v>EMZO</v>
          </cell>
          <cell r="E84">
            <v>1000</v>
          </cell>
          <cell r="F84">
            <v>1.2E-2</v>
          </cell>
          <cell r="G84">
            <v>12</v>
          </cell>
          <cell r="H84">
            <v>13</v>
          </cell>
          <cell r="I84">
            <v>26</v>
          </cell>
          <cell r="J84">
            <v>975</v>
          </cell>
          <cell r="K84">
            <v>0.56310000000000004</v>
          </cell>
          <cell r="L84">
            <v>14.640600000000001</v>
          </cell>
          <cell r="M84">
            <v>549.02250000000004</v>
          </cell>
          <cell r="N84">
            <v>3</v>
          </cell>
          <cell r="O84">
            <v>6</v>
          </cell>
          <cell r="P84" t="str">
            <v>FLEXIBLE</v>
          </cell>
          <cell r="Q84">
            <v>3</v>
          </cell>
          <cell r="R84">
            <v>1067</v>
          </cell>
        </row>
        <row r="85">
          <cell r="A85">
            <v>2226</v>
          </cell>
          <cell r="B85" t="str">
            <v xml:space="preserve"> MAYOMANIA F* DP 12x1000G</v>
          </cell>
          <cell r="C85" t="str">
            <v>MAYONESA</v>
          </cell>
          <cell r="D85" t="str">
            <v>EMZO</v>
          </cell>
          <cell r="E85">
            <v>1000</v>
          </cell>
          <cell r="F85">
            <v>1.2E-2</v>
          </cell>
          <cell r="G85">
            <v>12</v>
          </cell>
          <cell r="H85">
            <v>13</v>
          </cell>
          <cell r="I85">
            <v>26</v>
          </cell>
          <cell r="J85">
            <v>975</v>
          </cell>
          <cell r="K85">
            <v>0.79349999999999998</v>
          </cell>
          <cell r="L85">
            <v>20.631</v>
          </cell>
          <cell r="M85">
            <v>773.66250000000002</v>
          </cell>
          <cell r="N85">
            <v>3</v>
          </cell>
          <cell r="O85">
            <v>6</v>
          </cell>
          <cell r="P85" t="str">
            <v>FLEXIBLE</v>
          </cell>
          <cell r="Q85">
            <v>3</v>
          </cell>
          <cell r="R85">
            <v>1067</v>
          </cell>
        </row>
        <row r="86">
          <cell r="A86">
            <v>2227</v>
          </cell>
          <cell r="B86" t="str">
            <v xml:space="preserve"> MAYONESA F* DP 12x1000G</v>
          </cell>
          <cell r="C86" t="str">
            <v>MAYONESA</v>
          </cell>
          <cell r="D86" t="str">
            <v>EMZO</v>
          </cell>
          <cell r="E86">
            <v>1000</v>
          </cell>
          <cell r="F86">
            <v>1.2E-2</v>
          </cell>
          <cell r="G86">
            <v>12</v>
          </cell>
          <cell r="H86">
            <v>13</v>
          </cell>
          <cell r="I86">
            <v>26</v>
          </cell>
          <cell r="J86">
            <v>975</v>
          </cell>
          <cell r="K86">
            <v>0.77</v>
          </cell>
          <cell r="L86">
            <v>20.02</v>
          </cell>
          <cell r="M86">
            <v>750.75</v>
          </cell>
          <cell r="N86">
            <v>3</v>
          </cell>
          <cell r="O86">
            <v>6</v>
          </cell>
          <cell r="P86" t="str">
            <v>FLEXIBLE</v>
          </cell>
          <cell r="Q86">
            <v>3</v>
          </cell>
          <cell r="R86">
            <v>1067</v>
          </cell>
        </row>
        <row r="87">
          <cell r="A87">
            <v>2234</v>
          </cell>
          <cell r="B87" t="str">
            <v>MAYOMANIA H* DP24x200G</v>
          </cell>
          <cell r="C87" t="str">
            <v>MAYONESA</v>
          </cell>
          <cell r="D87" t="str">
            <v>EMZO</v>
          </cell>
          <cell r="E87">
            <v>200</v>
          </cell>
          <cell r="F87">
            <v>4.7999999999999996E-3</v>
          </cell>
          <cell r="G87">
            <v>24</v>
          </cell>
          <cell r="H87">
            <v>13</v>
          </cell>
          <cell r="I87">
            <v>40</v>
          </cell>
          <cell r="J87">
            <v>750</v>
          </cell>
          <cell r="K87">
            <v>0.66080000000000005</v>
          </cell>
          <cell r="L87">
            <v>26.432000000000002</v>
          </cell>
          <cell r="M87">
            <v>495.6</v>
          </cell>
          <cell r="N87">
            <v>3</v>
          </cell>
          <cell r="O87">
            <v>6</v>
          </cell>
          <cell r="P87" t="str">
            <v>FLEXIBLE</v>
          </cell>
          <cell r="Q87">
            <v>3</v>
          </cell>
          <cell r="R87">
            <v>1334</v>
          </cell>
        </row>
        <row r="88">
          <cell r="A88">
            <v>2237</v>
          </cell>
          <cell r="B88" t="str">
            <v>MAYONESA LIGHT F*24x200g DP</v>
          </cell>
          <cell r="C88" t="str">
            <v>MAYONESA</v>
          </cell>
          <cell r="D88" t="str">
            <v>EMZO</v>
          </cell>
          <cell r="E88">
            <v>200</v>
          </cell>
          <cell r="F88">
            <v>4.7999999999999996E-3</v>
          </cell>
          <cell r="G88">
            <v>24</v>
          </cell>
          <cell r="H88">
            <v>12</v>
          </cell>
          <cell r="I88">
            <v>40</v>
          </cell>
          <cell r="J88">
            <v>750</v>
          </cell>
          <cell r="K88">
            <v>0.84319999999999995</v>
          </cell>
          <cell r="L88">
            <v>33.727999999999994</v>
          </cell>
          <cell r="M88">
            <v>632.4</v>
          </cell>
          <cell r="N88">
            <v>3</v>
          </cell>
          <cell r="O88">
            <v>6</v>
          </cell>
          <cell r="P88" t="str">
            <v>FLEXIBLE</v>
          </cell>
          <cell r="Q88">
            <v>3</v>
          </cell>
          <cell r="R88">
            <v>5333</v>
          </cell>
        </row>
        <row r="89">
          <cell r="A89">
            <v>2238</v>
          </cell>
          <cell r="B89" t="str">
            <v>MAYONESA LIGHT F*24x400g DP</v>
          </cell>
          <cell r="C89" t="str">
            <v>MAYONESA</v>
          </cell>
          <cell r="D89" t="str">
            <v>EMZO</v>
          </cell>
          <cell r="E89">
            <v>400</v>
          </cell>
          <cell r="F89">
            <v>9.5999999999999992E-3</v>
          </cell>
          <cell r="G89">
            <v>24</v>
          </cell>
          <cell r="H89">
            <v>12</v>
          </cell>
          <cell r="I89">
            <v>40</v>
          </cell>
          <cell r="J89">
            <v>750</v>
          </cell>
          <cell r="K89">
            <v>0.7702</v>
          </cell>
          <cell r="L89">
            <v>30.808</v>
          </cell>
          <cell r="M89">
            <v>577.65</v>
          </cell>
          <cell r="N89">
            <v>3</v>
          </cell>
          <cell r="O89">
            <v>6</v>
          </cell>
          <cell r="P89" t="str">
            <v>FLEXIBLE</v>
          </cell>
          <cell r="Q89">
            <v>3</v>
          </cell>
          <cell r="R89">
            <v>2667</v>
          </cell>
        </row>
        <row r="90">
          <cell r="A90">
            <v>2165</v>
          </cell>
          <cell r="B90" t="str">
            <v>MAYONESA F*12x24x50G SOB GT20G</v>
          </cell>
          <cell r="C90" t="str">
            <v>MAYONESA</v>
          </cell>
          <cell r="D90" t="str">
            <v>CRAMSA</v>
          </cell>
          <cell r="E90">
            <v>50</v>
          </cell>
          <cell r="F90">
            <v>1.44E-2</v>
          </cell>
          <cell r="G90">
            <v>288</v>
          </cell>
          <cell r="H90">
            <v>13</v>
          </cell>
          <cell r="I90">
            <v>260</v>
          </cell>
          <cell r="J90">
            <v>406.25</v>
          </cell>
          <cell r="K90">
            <v>0.72763561763999374</v>
          </cell>
          <cell r="L90">
            <v>189.18526058639839</v>
          </cell>
          <cell r="M90">
            <v>295.60196966624744</v>
          </cell>
          <cell r="N90">
            <v>4</v>
          </cell>
          <cell r="O90">
            <v>6</v>
          </cell>
          <cell r="P90" t="str">
            <v>FLEXIBLE</v>
          </cell>
          <cell r="Q90">
            <v>3</v>
          </cell>
          <cell r="R90">
            <v>889</v>
          </cell>
        </row>
        <row r="91">
          <cell r="A91" t="str">
            <v>M48351</v>
          </cell>
          <cell r="B91" t="str">
            <v>EXP MAYOMANIA H* 12x12x50G</v>
          </cell>
          <cell r="C91" t="str">
            <v>MAYONESA</v>
          </cell>
          <cell r="D91" t="str">
            <v>CRAMSA</v>
          </cell>
          <cell r="E91">
            <v>50</v>
          </cell>
          <cell r="F91">
            <v>7.1999999999999998E-3</v>
          </cell>
          <cell r="G91">
            <v>144</v>
          </cell>
          <cell r="H91">
            <v>13</v>
          </cell>
          <cell r="I91">
            <v>260</v>
          </cell>
          <cell r="J91">
            <v>812.5</v>
          </cell>
          <cell r="K91">
            <v>0.66610000000000003</v>
          </cell>
          <cell r="L91">
            <v>173.18600000000001</v>
          </cell>
          <cell r="M91">
            <v>541.20625000000007</v>
          </cell>
          <cell r="N91">
            <v>4</v>
          </cell>
          <cell r="O91">
            <v>6</v>
          </cell>
          <cell r="P91" t="str">
            <v>FLEXIBLE</v>
          </cell>
          <cell r="Q91">
            <v>3</v>
          </cell>
          <cell r="R91">
            <v>889</v>
          </cell>
        </row>
        <row r="92">
          <cell r="A92" t="str">
            <v>M48352</v>
          </cell>
          <cell r="B92" t="str">
            <v>MAYOMANIA F*12x24x50G</v>
          </cell>
          <cell r="C92" t="str">
            <v>MAYONESA</v>
          </cell>
          <cell r="D92" t="str">
            <v>CRAMSA</v>
          </cell>
          <cell r="E92">
            <v>50</v>
          </cell>
          <cell r="F92">
            <v>1.44E-2</v>
          </cell>
          <cell r="G92">
            <v>288</v>
          </cell>
          <cell r="H92">
            <v>13</v>
          </cell>
          <cell r="I92">
            <v>260</v>
          </cell>
          <cell r="J92">
            <v>406.25</v>
          </cell>
          <cell r="K92">
            <v>0.68279999999999996</v>
          </cell>
          <cell r="L92">
            <v>177.52799999999999</v>
          </cell>
          <cell r="M92">
            <v>277.38749999999999</v>
          </cell>
          <cell r="N92">
            <v>4</v>
          </cell>
          <cell r="O92">
            <v>6</v>
          </cell>
          <cell r="P92" t="str">
            <v>FLEXIBLE</v>
          </cell>
          <cell r="Q92">
            <v>3</v>
          </cell>
          <cell r="R92">
            <v>889</v>
          </cell>
        </row>
        <row r="93">
          <cell r="A93" t="str">
            <v>M48354</v>
          </cell>
          <cell r="B93" t="str">
            <v>SALSA ROSADA 12x24x50G</v>
          </cell>
          <cell r="C93" t="str">
            <v>MAYONESA</v>
          </cell>
          <cell r="D93" t="str">
            <v>CRAMSA</v>
          </cell>
          <cell r="E93">
            <v>50</v>
          </cell>
          <cell r="F93">
            <v>1.44E-2</v>
          </cell>
          <cell r="G93">
            <v>288</v>
          </cell>
          <cell r="H93">
            <v>14</v>
          </cell>
          <cell r="I93">
            <v>260</v>
          </cell>
          <cell r="J93">
            <v>406.25</v>
          </cell>
          <cell r="K93">
            <v>0.45440000000000003</v>
          </cell>
          <cell r="L93">
            <v>118.14400000000001</v>
          </cell>
          <cell r="M93">
            <v>184.60000000000002</v>
          </cell>
          <cell r="N93">
            <v>4</v>
          </cell>
          <cell r="O93">
            <v>6</v>
          </cell>
          <cell r="P93" t="str">
            <v>FLEXIBLE</v>
          </cell>
          <cell r="Q93">
            <v>3</v>
          </cell>
          <cell r="R93">
            <v>889</v>
          </cell>
        </row>
        <row r="94">
          <cell r="A94" t="str">
            <v>2165H</v>
          </cell>
          <cell r="B94" t="str">
            <v>MAYONESA F*12x24x50G SOB GT20G</v>
          </cell>
          <cell r="C94" t="str">
            <v>MAYONESA</v>
          </cell>
          <cell r="D94" t="str">
            <v>HASSIA</v>
          </cell>
          <cell r="E94">
            <v>50</v>
          </cell>
          <cell r="F94">
            <v>1.44E-2</v>
          </cell>
          <cell r="G94">
            <v>288</v>
          </cell>
          <cell r="H94">
            <v>13</v>
          </cell>
          <cell r="I94">
            <v>240</v>
          </cell>
          <cell r="J94">
            <v>375</v>
          </cell>
          <cell r="K94">
            <v>0.75</v>
          </cell>
          <cell r="L94">
            <v>180</v>
          </cell>
          <cell r="M94">
            <v>281.25</v>
          </cell>
          <cell r="N94">
            <v>3</v>
          </cell>
          <cell r="O94">
            <v>6</v>
          </cell>
          <cell r="P94" t="str">
            <v>FLEXIBLE</v>
          </cell>
          <cell r="Q94">
            <v>3</v>
          </cell>
          <cell r="R94">
            <v>889</v>
          </cell>
        </row>
        <row r="95">
          <cell r="A95">
            <v>2170</v>
          </cell>
          <cell r="B95" t="str">
            <v>MAYONESA F* 6x12x120G</v>
          </cell>
          <cell r="C95" t="str">
            <v>MAYONESA</v>
          </cell>
          <cell r="D95" t="str">
            <v>HASSIA</v>
          </cell>
          <cell r="E95">
            <v>120</v>
          </cell>
          <cell r="F95">
            <v>8.6400000000000001E-3</v>
          </cell>
          <cell r="G95">
            <v>72</v>
          </cell>
          <cell r="H95">
            <v>13</v>
          </cell>
          <cell r="I95">
            <v>92</v>
          </cell>
          <cell r="J95">
            <v>575</v>
          </cell>
          <cell r="K95">
            <v>0.75</v>
          </cell>
          <cell r="L95">
            <v>69</v>
          </cell>
          <cell r="M95">
            <v>431.25</v>
          </cell>
          <cell r="N95">
            <v>3</v>
          </cell>
          <cell r="O95">
            <v>6</v>
          </cell>
          <cell r="P95" t="str">
            <v>FLEXIBLE</v>
          </cell>
          <cell r="Q95">
            <v>3</v>
          </cell>
          <cell r="R95">
            <v>889</v>
          </cell>
        </row>
        <row r="96">
          <cell r="A96" t="str">
            <v>2223H</v>
          </cell>
          <cell r="B96" t="str">
            <v>EXP MAYOMANIA H* 12x12x50G</v>
          </cell>
          <cell r="C96" t="str">
            <v>MAYONESA</v>
          </cell>
          <cell r="D96" t="str">
            <v>HASSIA</v>
          </cell>
          <cell r="E96">
            <v>50</v>
          </cell>
          <cell r="F96">
            <v>7.1999999999999998E-3</v>
          </cell>
          <cell r="G96">
            <v>144</v>
          </cell>
          <cell r="H96">
            <v>13</v>
          </cell>
          <cell r="I96">
            <v>240</v>
          </cell>
          <cell r="J96">
            <v>750</v>
          </cell>
          <cell r="K96">
            <v>0.75</v>
          </cell>
          <cell r="L96">
            <v>180</v>
          </cell>
          <cell r="M96">
            <v>562.5</v>
          </cell>
          <cell r="N96">
            <v>3</v>
          </cell>
          <cell r="O96">
            <v>6</v>
          </cell>
          <cell r="P96" t="str">
            <v>FLEXIBLE</v>
          </cell>
          <cell r="Q96">
            <v>3</v>
          </cell>
          <cell r="R96">
            <v>889</v>
          </cell>
        </row>
        <row r="97">
          <cell r="A97" t="str">
            <v>2224H</v>
          </cell>
          <cell r="B97" t="str">
            <v>EXP MAYOMANIA H*  6x12x120G</v>
          </cell>
          <cell r="C97" t="str">
            <v>MAYONESA</v>
          </cell>
          <cell r="D97" t="str">
            <v>HASSIA</v>
          </cell>
          <cell r="E97">
            <v>120</v>
          </cell>
          <cell r="F97">
            <v>8.6400000000000001E-3</v>
          </cell>
          <cell r="G97">
            <v>72</v>
          </cell>
          <cell r="H97">
            <v>13</v>
          </cell>
          <cell r="I97">
            <v>240</v>
          </cell>
          <cell r="J97">
            <v>1500</v>
          </cell>
          <cell r="K97">
            <v>0.75</v>
          </cell>
          <cell r="L97">
            <v>180</v>
          </cell>
          <cell r="M97">
            <v>1125</v>
          </cell>
          <cell r="N97">
            <v>3</v>
          </cell>
          <cell r="O97">
            <v>6</v>
          </cell>
          <cell r="P97" t="str">
            <v>FLEXIBLE</v>
          </cell>
          <cell r="Q97">
            <v>3</v>
          </cell>
          <cell r="R97">
            <v>889</v>
          </cell>
        </row>
        <row r="98">
          <cell r="A98" t="str">
            <v>2225H</v>
          </cell>
          <cell r="B98" t="str">
            <v>MAYOMANIA F*12x24x50G</v>
          </cell>
          <cell r="C98" t="str">
            <v>MAYONESA</v>
          </cell>
          <cell r="D98" t="str">
            <v>HASSIA</v>
          </cell>
          <cell r="E98">
            <v>50</v>
          </cell>
          <cell r="F98">
            <v>1.44E-2</v>
          </cell>
          <cell r="G98">
            <v>288</v>
          </cell>
          <cell r="H98">
            <v>13</v>
          </cell>
          <cell r="I98">
            <v>240</v>
          </cell>
          <cell r="J98">
            <v>375</v>
          </cell>
          <cell r="K98">
            <v>0.75</v>
          </cell>
          <cell r="L98">
            <v>180</v>
          </cell>
          <cell r="M98">
            <v>281.25</v>
          </cell>
          <cell r="N98">
            <v>3</v>
          </cell>
          <cell r="O98">
            <v>6</v>
          </cell>
          <cell r="P98" t="str">
            <v>FLEXIBLE</v>
          </cell>
          <cell r="Q98">
            <v>3</v>
          </cell>
          <cell r="R98">
            <v>889</v>
          </cell>
        </row>
        <row r="99">
          <cell r="A99" t="str">
            <v>2170R</v>
          </cell>
          <cell r="B99" t="str">
            <v>MAYONESA F* 6x12x120G</v>
          </cell>
          <cell r="C99" t="str">
            <v>MAYONESA</v>
          </cell>
          <cell r="D99" t="str">
            <v>ROVEMA</v>
          </cell>
          <cell r="E99">
            <v>120</v>
          </cell>
          <cell r="F99">
            <v>8.6400000000000001E-3</v>
          </cell>
          <cell r="G99">
            <v>72</v>
          </cell>
          <cell r="H99">
            <v>13</v>
          </cell>
          <cell r="I99">
            <v>36</v>
          </cell>
          <cell r="J99">
            <v>225</v>
          </cell>
          <cell r="K99">
            <v>0.82620000000000005</v>
          </cell>
          <cell r="L99">
            <v>29.743200000000002</v>
          </cell>
          <cell r="M99">
            <v>185.89500000000001</v>
          </cell>
          <cell r="N99">
            <v>2</v>
          </cell>
          <cell r="O99">
            <v>6</v>
          </cell>
          <cell r="P99" t="str">
            <v>FLEXIBLE</v>
          </cell>
          <cell r="Q99">
            <v>3</v>
          </cell>
          <cell r="R99">
            <v>1481</v>
          </cell>
        </row>
        <row r="100">
          <cell r="A100">
            <v>2224</v>
          </cell>
          <cell r="B100" t="str">
            <v>EXP MAYOMANIA H*  6x12x120G</v>
          </cell>
          <cell r="C100" t="str">
            <v>MAYONESA</v>
          </cell>
          <cell r="D100" t="str">
            <v>ROVEMA</v>
          </cell>
          <cell r="E100">
            <v>120</v>
          </cell>
          <cell r="F100">
            <v>8.6400000000000001E-3</v>
          </cell>
          <cell r="G100">
            <v>72</v>
          </cell>
          <cell r="H100">
            <v>13</v>
          </cell>
          <cell r="I100">
            <v>36</v>
          </cell>
          <cell r="J100">
            <v>225</v>
          </cell>
          <cell r="K100">
            <v>0.78259999999999996</v>
          </cell>
          <cell r="L100">
            <v>28.1736</v>
          </cell>
          <cell r="M100">
            <v>176.08499999999998</v>
          </cell>
          <cell r="N100">
            <v>2</v>
          </cell>
          <cell r="O100">
            <v>6</v>
          </cell>
          <cell r="P100" t="str">
            <v>FLEXIBLE</v>
          </cell>
          <cell r="Q100">
            <v>3</v>
          </cell>
          <cell r="R100">
            <v>1481</v>
          </cell>
        </row>
        <row r="101">
          <cell r="A101" t="str">
            <v>534V</v>
          </cell>
          <cell r="B101" t="str">
            <v>MAYONESA F*12x200g DP</v>
          </cell>
          <cell r="C101" t="str">
            <v>MAYONESA</v>
          </cell>
          <cell r="D101" t="str">
            <v>VOLPAK</v>
          </cell>
          <cell r="E101">
            <v>200</v>
          </cell>
          <cell r="F101">
            <v>2.3999999999999998E-3</v>
          </cell>
          <cell r="G101">
            <v>12</v>
          </cell>
          <cell r="H101">
            <v>12</v>
          </cell>
          <cell r="I101">
            <v>32</v>
          </cell>
          <cell r="J101">
            <v>1200</v>
          </cell>
          <cell r="K101">
            <v>0.6</v>
          </cell>
          <cell r="L101">
            <v>19.2</v>
          </cell>
          <cell r="M101">
            <v>720</v>
          </cell>
          <cell r="N101">
            <v>3</v>
          </cell>
          <cell r="O101">
            <v>6</v>
          </cell>
          <cell r="P101" t="str">
            <v>FLEXIBLE</v>
          </cell>
          <cell r="Q101">
            <v>3</v>
          </cell>
          <cell r="R101">
            <v>5333</v>
          </cell>
        </row>
        <row r="102">
          <cell r="A102" t="str">
            <v>2173V</v>
          </cell>
          <cell r="B102" t="str">
            <v>MAYOMANIA F*DP 12x200G</v>
          </cell>
          <cell r="C102" t="str">
            <v>MAYONESA</v>
          </cell>
          <cell r="D102" t="str">
            <v>VOLPAK</v>
          </cell>
          <cell r="E102">
            <v>200</v>
          </cell>
          <cell r="F102">
            <v>2.3999999999999998E-3</v>
          </cell>
          <cell r="G102">
            <v>12</v>
          </cell>
          <cell r="H102">
            <v>13</v>
          </cell>
          <cell r="I102">
            <v>32</v>
          </cell>
          <cell r="J102">
            <v>1200</v>
          </cell>
          <cell r="K102">
            <v>0.44450000000000001</v>
          </cell>
          <cell r="L102">
            <v>14.224</v>
          </cell>
          <cell r="M102">
            <v>533.4</v>
          </cell>
          <cell r="N102">
            <v>3</v>
          </cell>
          <cell r="O102">
            <v>6</v>
          </cell>
          <cell r="P102" t="str">
            <v>FLEXIBLE</v>
          </cell>
          <cell r="Q102">
            <v>3</v>
          </cell>
          <cell r="R102">
            <v>5333</v>
          </cell>
        </row>
        <row r="103">
          <cell r="A103">
            <v>2046</v>
          </cell>
          <cell r="B103" t="str">
            <v>CALD GALLINA SD* 6x150x4,0g</v>
          </cell>
          <cell r="C103" t="str">
            <v>KNORR</v>
          </cell>
          <cell r="D103" t="str">
            <v>FETTE SAPAL</v>
          </cell>
          <cell r="E103">
            <v>16</v>
          </cell>
          <cell r="F103">
            <v>3.5999999999999999E-3</v>
          </cell>
          <cell r="G103">
            <v>225</v>
          </cell>
          <cell r="H103">
            <v>31</v>
          </cell>
          <cell r="I103">
            <v>110</v>
          </cell>
          <cell r="J103">
            <v>220</v>
          </cell>
          <cell r="K103">
            <v>0.86014890282131651</v>
          </cell>
          <cell r="L103">
            <v>94.616379310344811</v>
          </cell>
          <cell r="M103">
            <v>189.23275862068962</v>
          </cell>
          <cell r="N103">
            <v>3</v>
          </cell>
          <cell r="O103">
            <v>6</v>
          </cell>
          <cell r="P103" t="str">
            <v>BROTHS</v>
          </cell>
          <cell r="Q103">
            <v>3</v>
          </cell>
          <cell r="R103">
            <v>180.55555555555554</v>
          </cell>
        </row>
        <row r="104">
          <cell r="A104">
            <v>2099</v>
          </cell>
          <cell r="B104" t="str">
            <v>EXP CALD GALLO K*12x28CP CAR</v>
          </cell>
          <cell r="C104" t="str">
            <v>KNORR</v>
          </cell>
          <cell r="D104" t="str">
            <v>FETTE SAPAL</v>
          </cell>
          <cell r="E104">
            <v>16</v>
          </cell>
          <cell r="F104">
            <v>1.792E-3</v>
          </cell>
          <cell r="G104">
            <v>112</v>
          </cell>
          <cell r="H104">
            <v>31</v>
          </cell>
          <cell r="I104">
            <v>55</v>
          </cell>
          <cell r="J104">
            <v>220.98214285714286</v>
          </cell>
          <cell r="K104">
            <v>0.64531793725618769</v>
          </cell>
          <cell r="L104">
            <v>35.492486549090323</v>
          </cell>
          <cell r="M104">
            <v>142.60374059902361</v>
          </cell>
          <cell r="N104">
            <v>3</v>
          </cell>
          <cell r="O104">
            <v>6</v>
          </cell>
          <cell r="P104" t="str">
            <v>BROTHS</v>
          </cell>
          <cell r="Q104">
            <v>3</v>
          </cell>
          <cell r="R104">
            <v>241.82</v>
          </cell>
        </row>
        <row r="105">
          <cell r="A105">
            <v>2150</v>
          </cell>
          <cell r="B105" t="str">
            <v>CALD GALLIN SD* 36x28CUB</v>
          </cell>
          <cell r="C105" t="str">
            <v>KNORR</v>
          </cell>
          <cell r="D105" t="str">
            <v>FETTE SAPAL</v>
          </cell>
          <cell r="E105">
            <v>16</v>
          </cell>
          <cell r="F105">
            <v>4.032E-3</v>
          </cell>
          <cell r="G105">
            <v>252</v>
          </cell>
          <cell r="H105">
            <v>31</v>
          </cell>
          <cell r="I105">
            <v>110</v>
          </cell>
          <cell r="J105">
            <v>196.42857142857142</v>
          </cell>
          <cell r="K105">
            <v>0.88090821312578593</v>
          </cell>
          <cell r="L105">
            <v>96.89990344383645</v>
          </cell>
          <cell r="M105">
            <v>173.03554186399364</v>
          </cell>
          <cell r="N105">
            <v>3</v>
          </cell>
          <cell r="O105">
            <v>6</v>
          </cell>
          <cell r="P105" t="str">
            <v>BROTHS</v>
          </cell>
          <cell r="Q105">
            <v>3</v>
          </cell>
          <cell r="R105">
            <v>161.21031746031747</v>
          </cell>
        </row>
        <row r="106">
          <cell r="A106">
            <v>373</v>
          </cell>
          <cell r="B106" t="str">
            <v>CALD GALLINA K*96x126g (12cub)</v>
          </cell>
          <cell r="C106" t="str">
            <v>KNORR</v>
          </cell>
          <cell r="D106" t="str">
            <v>CFD7</v>
          </cell>
          <cell r="E106">
            <v>21</v>
          </cell>
          <cell r="F106">
            <v>1.2096000000000001E-2</v>
          </cell>
          <cell r="G106">
            <v>576</v>
          </cell>
          <cell r="H106">
            <v>11</v>
          </cell>
          <cell r="I106">
            <v>330</v>
          </cell>
          <cell r="J106">
            <v>257.8125</v>
          </cell>
          <cell r="K106">
            <v>0.65704131832312196</v>
          </cell>
          <cell r="L106">
            <v>216.82363504663024</v>
          </cell>
          <cell r="M106">
            <v>169.39346488017989</v>
          </cell>
          <cell r="N106">
            <v>3</v>
          </cell>
          <cell r="O106">
            <v>6</v>
          </cell>
          <cell r="P106" t="str">
            <v>BROTHS</v>
          </cell>
          <cell r="Q106">
            <v>3</v>
          </cell>
          <cell r="R106">
            <v>218.25396825396825</v>
          </cell>
        </row>
        <row r="107">
          <cell r="A107">
            <v>374</v>
          </cell>
          <cell r="B107" t="str">
            <v>CALD GALLINA K*24x21g (24cub)</v>
          </cell>
          <cell r="C107" t="str">
            <v>KNORR</v>
          </cell>
          <cell r="D107" t="str">
            <v>CFD7</v>
          </cell>
          <cell r="E107">
            <v>21</v>
          </cell>
          <cell r="F107">
            <v>1.2096000000000001E-2</v>
          </cell>
          <cell r="G107">
            <v>576</v>
          </cell>
          <cell r="H107">
            <v>11</v>
          </cell>
          <cell r="I107">
            <v>330</v>
          </cell>
          <cell r="J107">
            <v>257.8125</v>
          </cell>
          <cell r="K107">
            <v>0.69189189451272737</v>
          </cell>
          <cell r="L107">
            <v>228.32432518920004</v>
          </cell>
          <cell r="M107">
            <v>178.37837905406252</v>
          </cell>
          <cell r="N107">
            <v>3</v>
          </cell>
          <cell r="O107">
            <v>6</v>
          </cell>
          <cell r="P107" t="str">
            <v>BROTHS</v>
          </cell>
          <cell r="Q107">
            <v>3</v>
          </cell>
          <cell r="R107">
            <v>218.25396825396825</v>
          </cell>
        </row>
        <row r="108">
          <cell r="A108">
            <v>382</v>
          </cell>
          <cell r="B108" t="str">
            <v>CALD CARNE K* 24x24x21g (2cub)</v>
          </cell>
          <cell r="C108" t="str">
            <v>KNORR</v>
          </cell>
          <cell r="D108" t="str">
            <v>CFD7</v>
          </cell>
          <cell r="E108">
            <v>21</v>
          </cell>
          <cell r="F108">
            <v>1.2096000000000001E-2</v>
          </cell>
          <cell r="G108">
            <v>576</v>
          </cell>
          <cell r="H108">
            <v>11</v>
          </cell>
          <cell r="I108">
            <v>330</v>
          </cell>
          <cell r="J108">
            <v>257.8125</v>
          </cell>
          <cell r="K108">
            <v>0.67158917821135844</v>
          </cell>
          <cell r="L108">
            <v>221.62442880974828</v>
          </cell>
          <cell r="M108">
            <v>173.14408500761584</v>
          </cell>
          <cell r="N108">
            <v>3</v>
          </cell>
          <cell r="O108">
            <v>6</v>
          </cell>
          <cell r="P108" t="str">
            <v>BROTHS</v>
          </cell>
          <cell r="Q108">
            <v>3</v>
          </cell>
          <cell r="R108">
            <v>72.751322751322746</v>
          </cell>
        </row>
        <row r="109">
          <cell r="A109">
            <v>555</v>
          </cell>
          <cell r="B109" t="str">
            <v>CALD CARNE K*48x126g (12cub)</v>
          </cell>
          <cell r="C109" t="str">
            <v>KNORR</v>
          </cell>
          <cell r="D109" t="str">
            <v>CFD7</v>
          </cell>
          <cell r="E109">
            <v>21</v>
          </cell>
          <cell r="F109">
            <v>6.0480000000000004E-3</v>
          </cell>
          <cell r="G109">
            <v>288</v>
          </cell>
          <cell r="H109">
            <v>11</v>
          </cell>
          <cell r="I109">
            <v>330</v>
          </cell>
          <cell r="J109">
            <v>515.625</v>
          </cell>
          <cell r="K109">
            <v>0.58772511606550693</v>
          </cell>
          <cell r="L109">
            <v>193.94928830161729</v>
          </cell>
          <cell r="M109">
            <v>303.04576297127699</v>
          </cell>
          <cell r="N109">
            <v>3</v>
          </cell>
          <cell r="O109">
            <v>6</v>
          </cell>
          <cell r="P109" t="str">
            <v>BROTHS</v>
          </cell>
          <cell r="Q109">
            <v>3</v>
          </cell>
          <cell r="R109">
            <v>145.50264550264549</v>
          </cell>
        </row>
        <row r="110">
          <cell r="A110">
            <v>1492</v>
          </cell>
          <cell r="B110" t="str">
            <v>OF CALDGAL K*12CUB AHORRE 4 CUB</v>
          </cell>
          <cell r="C110" t="str">
            <v>KNORR</v>
          </cell>
          <cell r="D110" t="str">
            <v>CFD7</v>
          </cell>
          <cell r="E110">
            <v>21</v>
          </cell>
          <cell r="F110">
            <v>1.2096000000000001E-2</v>
          </cell>
          <cell r="G110">
            <v>576</v>
          </cell>
          <cell r="H110">
            <v>11</v>
          </cell>
          <cell r="I110">
            <v>330</v>
          </cell>
          <cell r="J110">
            <v>257.8125</v>
          </cell>
          <cell r="K110">
            <v>0.68448206272703538</v>
          </cell>
          <cell r="L110">
            <v>225.87908069992167</v>
          </cell>
          <cell r="M110">
            <v>176.46803179681382</v>
          </cell>
          <cell r="N110">
            <v>3</v>
          </cell>
          <cell r="O110">
            <v>6</v>
          </cell>
          <cell r="P110" t="str">
            <v>BROTHS</v>
          </cell>
          <cell r="Q110">
            <v>3</v>
          </cell>
          <cell r="R110">
            <v>73</v>
          </cell>
        </row>
        <row r="111">
          <cell r="A111">
            <v>2051</v>
          </cell>
          <cell r="B111" t="str">
            <v>EXP CALD CARNE K* 36x12 CUB</v>
          </cell>
          <cell r="C111" t="str">
            <v>KNORR</v>
          </cell>
          <cell r="D111" t="str">
            <v>CFD7</v>
          </cell>
          <cell r="E111">
            <v>21</v>
          </cell>
          <cell r="F111">
            <v>4.5360000000000001E-3</v>
          </cell>
          <cell r="G111">
            <v>216</v>
          </cell>
          <cell r="H111">
            <v>11</v>
          </cell>
          <cell r="I111">
            <v>330</v>
          </cell>
          <cell r="J111">
            <v>687.5</v>
          </cell>
          <cell r="K111">
            <v>0.53760689074180279</v>
          </cell>
          <cell r="L111">
            <v>177.41027394479491</v>
          </cell>
          <cell r="M111">
            <v>369.60473738498939</v>
          </cell>
          <cell r="N111">
            <v>3</v>
          </cell>
          <cell r="O111">
            <v>6</v>
          </cell>
          <cell r="P111" t="str">
            <v>BROTHS</v>
          </cell>
          <cell r="Q111">
            <v>3</v>
          </cell>
          <cell r="R111">
            <v>194</v>
          </cell>
        </row>
        <row r="112">
          <cell r="A112">
            <v>2055</v>
          </cell>
          <cell r="B112" t="str">
            <v>EXP CALD GALLINA K* 36x12 CUB</v>
          </cell>
          <cell r="C112" t="str">
            <v>KNORR</v>
          </cell>
          <cell r="D112" t="str">
            <v>CFD7</v>
          </cell>
          <cell r="E112">
            <v>21</v>
          </cell>
          <cell r="F112">
            <v>4.5360000000000001E-3</v>
          </cell>
          <cell r="G112">
            <v>216</v>
          </cell>
          <cell r="H112">
            <v>11</v>
          </cell>
          <cell r="I112">
            <v>330</v>
          </cell>
          <cell r="J112">
            <v>687.5</v>
          </cell>
          <cell r="K112">
            <v>0.51962436441666271</v>
          </cell>
          <cell r="L112">
            <v>171.47604025749868</v>
          </cell>
          <cell r="M112">
            <v>357.24175053645564</v>
          </cell>
          <cell r="N112">
            <v>3</v>
          </cell>
          <cell r="O112">
            <v>6</v>
          </cell>
          <cell r="P112" t="str">
            <v>BROTHS</v>
          </cell>
          <cell r="Q112">
            <v>3</v>
          </cell>
          <cell r="R112">
            <v>194</v>
          </cell>
        </row>
        <row r="113">
          <cell r="A113">
            <v>2095</v>
          </cell>
          <cell r="B113" t="str">
            <v>EXP CALD GALLINA K*6x24x2 CUB CAR</v>
          </cell>
          <cell r="C113" t="str">
            <v>KNORR</v>
          </cell>
          <cell r="D113" t="str">
            <v>CFD7</v>
          </cell>
          <cell r="E113">
            <v>21</v>
          </cell>
          <cell r="F113">
            <v>3.0240000000000002E-3</v>
          </cell>
          <cell r="G113">
            <v>144</v>
          </cell>
          <cell r="H113">
            <v>11</v>
          </cell>
          <cell r="I113">
            <v>330</v>
          </cell>
          <cell r="J113">
            <v>1031.25</v>
          </cell>
          <cell r="K113">
            <v>0.42352941176470582</v>
          </cell>
          <cell r="L113">
            <v>139.76470588235293</v>
          </cell>
          <cell r="M113">
            <v>436.76470588235287</v>
          </cell>
          <cell r="N113">
            <v>3</v>
          </cell>
          <cell r="O113">
            <v>6</v>
          </cell>
          <cell r="P113" t="str">
            <v>BROTHS</v>
          </cell>
          <cell r="Q113">
            <v>3</v>
          </cell>
          <cell r="R113">
            <v>291.01</v>
          </cell>
        </row>
        <row r="114">
          <cell r="A114">
            <v>2096</v>
          </cell>
          <cell r="B114" t="str">
            <v>EXP CALD CARNE K*6x24x2 CUB CAR</v>
          </cell>
          <cell r="C114" t="str">
            <v>KNORR</v>
          </cell>
          <cell r="D114" t="str">
            <v>CFD7</v>
          </cell>
          <cell r="E114">
            <v>21</v>
          </cell>
          <cell r="F114">
            <v>3.0240000000000002E-3</v>
          </cell>
          <cell r="G114">
            <v>144</v>
          </cell>
          <cell r="H114">
            <v>11</v>
          </cell>
          <cell r="I114">
            <v>330</v>
          </cell>
          <cell r="J114">
            <v>1031.25</v>
          </cell>
          <cell r="K114">
            <v>0.48649999999999999</v>
          </cell>
          <cell r="L114">
            <v>160.54499999999999</v>
          </cell>
          <cell r="M114">
            <v>501.703125</v>
          </cell>
          <cell r="N114">
            <v>3</v>
          </cell>
          <cell r="O114">
            <v>6</v>
          </cell>
          <cell r="P114" t="str">
            <v>BROTHS</v>
          </cell>
          <cell r="Q114">
            <v>3</v>
          </cell>
          <cell r="R114">
            <v>265.7</v>
          </cell>
        </row>
        <row r="115">
          <cell r="A115">
            <v>2097</v>
          </cell>
          <cell r="B115" t="str">
            <v>EXP CALD PESCA K*6x24x2 CUB CAR</v>
          </cell>
          <cell r="C115" t="str">
            <v>KNORR</v>
          </cell>
          <cell r="D115" t="str">
            <v>CFD7</v>
          </cell>
          <cell r="E115">
            <v>21</v>
          </cell>
          <cell r="F115">
            <v>3.0240000000000002E-3</v>
          </cell>
          <cell r="G115">
            <v>144</v>
          </cell>
          <cell r="H115">
            <v>11</v>
          </cell>
          <cell r="I115">
            <v>330</v>
          </cell>
          <cell r="J115">
            <v>1031.25</v>
          </cell>
          <cell r="K115">
            <v>0.44138908575478386</v>
          </cell>
          <cell r="L115">
            <v>145.65839829907867</v>
          </cell>
          <cell r="M115">
            <v>455.18249468462085</v>
          </cell>
          <cell r="N115">
            <v>3</v>
          </cell>
          <cell r="O115">
            <v>6</v>
          </cell>
          <cell r="P115" t="str">
            <v>BROTHS</v>
          </cell>
          <cell r="Q115">
            <v>3</v>
          </cell>
          <cell r="R115">
            <v>265.7</v>
          </cell>
        </row>
        <row r="116">
          <cell r="A116">
            <v>2098</v>
          </cell>
          <cell r="B116" t="str">
            <v>EXP CALD GALLO K*6x24x2 CUB CAR</v>
          </cell>
          <cell r="C116" t="str">
            <v>KNORR</v>
          </cell>
          <cell r="D116" t="str">
            <v>CFD7</v>
          </cell>
          <cell r="E116">
            <v>21</v>
          </cell>
          <cell r="F116">
            <v>3.0240000000000002E-3</v>
          </cell>
          <cell r="G116">
            <v>144</v>
          </cell>
          <cell r="H116">
            <v>11</v>
          </cell>
          <cell r="I116">
            <v>330</v>
          </cell>
          <cell r="J116">
            <v>1031.25</v>
          </cell>
          <cell r="K116">
            <v>0.55607651373507838</v>
          </cell>
          <cell r="L116">
            <v>183.50524953257587</v>
          </cell>
          <cell r="M116">
            <v>573.4539047892996</v>
          </cell>
          <cell r="N116">
            <v>3</v>
          </cell>
          <cell r="O116">
            <v>6</v>
          </cell>
          <cell r="P116" t="str">
            <v>BROTHS</v>
          </cell>
          <cell r="Q116">
            <v>3</v>
          </cell>
          <cell r="R116">
            <v>291.01</v>
          </cell>
        </row>
        <row r="117">
          <cell r="A117">
            <v>369</v>
          </cell>
          <cell r="B117" t="str">
            <v>CALD GALLINA K*288x42g(4cub)</v>
          </cell>
          <cell r="C117" t="str">
            <v>KNORR</v>
          </cell>
          <cell r="D117" t="str">
            <v>C600I</v>
          </cell>
          <cell r="E117">
            <v>21</v>
          </cell>
          <cell r="F117">
            <v>1.2096000000000001E-2</v>
          </cell>
          <cell r="G117">
            <v>576</v>
          </cell>
          <cell r="H117">
            <v>11</v>
          </cell>
          <cell r="I117">
            <v>224</v>
          </cell>
          <cell r="J117">
            <v>175</v>
          </cell>
          <cell r="K117">
            <v>0.62736344537815125</v>
          </cell>
          <cell r="L117">
            <v>140.52941176470588</v>
          </cell>
          <cell r="M117">
            <v>109.78860294117646</v>
          </cell>
          <cell r="N117">
            <v>3</v>
          </cell>
          <cell r="O117">
            <v>6</v>
          </cell>
          <cell r="P117" t="str">
            <v>BROTHS</v>
          </cell>
          <cell r="Q117">
            <v>3</v>
          </cell>
          <cell r="R117">
            <v>145.50264550264549</v>
          </cell>
        </row>
        <row r="118">
          <cell r="A118">
            <v>384</v>
          </cell>
          <cell r="B118" t="str">
            <v>CALD GALLINA K*24x252g(4cub)</v>
          </cell>
          <cell r="C118" t="str">
            <v>KNORR</v>
          </cell>
          <cell r="D118" t="str">
            <v>C600I</v>
          </cell>
          <cell r="E118">
            <v>21</v>
          </cell>
          <cell r="F118">
            <v>6.0480000000000004E-3</v>
          </cell>
          <cell r="G118">
            <v>288</v>
          </cell>
          <cell r="H118">
            <v>11</v>
          </cell>
          <cell r="I118">
            <v>224</v>
          </cell>
          <cell r="J118">
            <v>350</v>
          </cell>
          <cell r="K118">
            <v>0.79492312620115335</v>
          </cell>
          <cell r="L118">
            <v>178.06278026905835</v>
          </cell>
          <cell r="M118">
            <v>278.22309417040367</v>
          </cell>
          <cell r="N118">
            <v>3</v>
          </cell>
          <cell r="O118">
            <v>6</v>
          </cell>
          <cell r="P118" t="str">
            <v>BROTHS</v>
          </cell>
          <cell r="Q118">
            <v>3</v>
          </cell>
          <cell r="R118">
            <v>291.00529100529099</v>
          </cell>
        </row>
        <row r="119">
          <cell r="A119">
            <v>1317</v>
          </cell>
          <cell r="B119" t="str">
            <v>OF TARRO MULT K*48CUB GTS  8 CUB</v>
          </cell>
          <cell r="C119" t="str">
            <v>KNORR</v>
          </cell>
          <cell r="D119" t="str">
            <v>C600I</v>
          </cell>
          <cell r="E119">
            <v>21</v>
          </cell>
          <cell r="F119">
            <v>6.0480000000000004E-3</v>
          </cell>
          <cell r="G119">
            <v>288</v>
          </cell>
          <cell r="H119">
            <v>12</v>
          </cell>
          <cell r="I119">
            <v>224</v>
          </cell>
          <cell r="J119">
            <v>350</v>
          </cell>
          <cell r="K119">
            <v>0.79188659289151087</v>
          </cell>
          <cell r="L119">
            <v>177.38259680769843</v>
          </cell>
          <cell r="M119">
            <v>277.16030751202879</v>
          </cell>
          <cell r="N119">
            <v>3</v>
          </cell>
          <cell r="O119">
            <v>6</v>
          </cell>
          <cell r="P119" t="str">
            <v>BROTHS</v>
          </cell>
          <cell r="Q119">
            <v>3</v>
          </cell>
          <cell r="R119">
            <v>145.50264550264549</v>
          </cell>
        </row>
        <row r="120">
          <cell r="A120">
            <v>1440</v>
          </cell>
          <cell r="B120" t="str">
            <v>OF CALD GALL K*TARRO/48CUB TAT</v>
          </cell>
          <cell r="C120" t="str">
            <v>KNORR</v>
          </cell>
          <cell r="D120" t="str">
            <v>C600I</v>
          </cell>
          <cell r="E120">
            <v>21</v>
          </cell>
          <cell r="F120">
            <v>6.0480000000000004E-3</v>
          </cell>
          <cell r="G120">
            <v>288</v>
          </cell>
          <cell r="H120">
            <v>12</v>
          </cell>
          <cell r="I120">
            <v>224</v>
          </cell>
          <cell r="J120">
            <v>350</v>
          </cell>
          <cell r="K120">
            <v>0.83062446535500412</v>
          </cell>
          <cell r="L120">
            <v>186.05988023952091</v>
          </cell>
          <cell r="M120">
            <v>290.71856287425146</v>
          </cell>
          <cell r="N120">
            <v>3</v>
          </cell>
          <cell r="O120">
            <v>6</v>
          </cell>
          <cell r="P120" t="str">
            <v>BROTHS</v>
          </cell>
          <cell r="Q120">
            <v>3</v>
          </cell>
          <cell r="R120">
            <v>145.50264550264549</v>
          </cell>
        </row>
        <row r="121">
          <cell r="A121">
            <v>1491</v>
          </cell>
          <cell r="B121" t="str">
            <v>OF CALD GAL K*24CUB AHORRE 8CUB</v>
          </cell>
          <cell r="C121" t="str">
            <v>KNORR</v>
          </cell>
          <cell r="D121" t="str">
            <v>C600I</v>
          </cell>
          <cell r="E121">
            <v>21</v>
          </cell>
          <cell r="F121">
            <v>6.0480000000000004E-3</v>
          </cell>
          <cell r="G121">
            <v>288</v>
          </cell>
          <cell r="H121">
            <v>11</v>
          </cell>
          <cell r="I121">
            <v>224</v>
          </cell>
          <cell r="J121">
            <v>350</v>
          </cell>
          <cell r="K121">
            <v>0.8441279226014512</v>
          </cell>
          <cell r="L121">
            <v>189.08465466272506</v>
          </cell>
          <cell r="M121">
            <v>295.44477291050794</v>
          </cell>
          <cell r="N121">
            <v>3</v>
          </cell>
          <cell r="O121">
            <v>6</v>
          </cell>
          <cell r="P121" t="str">
            <v>BROTHS</v>
          </cell>
          <cell r="Q121">
            <v>3</v>
          </cell>
          <cell r="R121">
            <v>146</v>
          </cell>
        </row>
        <row r="122">
          <cell r="A122">
            <v>2467</v>
          </cell>
          <cell r="B122" t="str">
            <v>CALD GALLINA K*C*6x1575g(150cub)</v>
          </cell>
          <cell r="C122" t="str">
            <v>KNORR</v>
          </cell>
          <cell r="D122" t="str">
            <v>C600I</v>
          </cell>
          <cell r="E122">
            <v>21</v>
          </cell>
          <cell r="F122">
            <v>9.4500000000000001E-3</v>
          </cell>
          <cell r="G122">
            <v>450</v>
          </cell>
          <cell r="H122">
            <v>12</v>
          </cell>
          <cell r="I122">
            <v>224</v>
          </cell>
          <cell r="J122">
            <v>224</v>
          </cell>
          <cell r="K122">
            <v>0.87289717524289312</v>
          </cell>
          <cell r="L122">
            <v>195.52896725440806</v>
          </cell>
          <cell r="M122">
            <v>195.52896725440806</v>
          </cell>
          <cell r="N122">
            <v>3</v>
          </cell>
          <cell r="O122">
            <v>6</v>
          </cell>
          <cell r="P122" t="str">
            <v>BROTHS</v>
          </cell>
          <cell r="Q122">
            <v>3</v>
          </cell>
          <cell r="R122">
            <v>93.121693121693113</v>
          </cell>
        </row>
        <row r="123">
          <cell r="A123">
            <v>2510</v>
          </cell>
          <cell r="B123" t="str">
            <v>EXP CLAD CARNE K*C*1x3kg</v>
          </cell>
          <cell r="C123" t="str">
            <v>KNORR</v>
          </cell>
          <cell r="D123" t="str">
            <v>C600I</v>
          </cell>
          <cell r="E123">
            <v>21</v>
          </cell>
          <cell r="F123">
            <v>2.9924999999999999E-3</v>
          </cell>
          <cell r="G123">
            <v>142.5</v>
          </cell>
          <cell r="H123">
            <v>12</v>
          </cell>
          <cell r="I123">
            <v>224</v>
          </cell>
          <cell r="J123">
            <v>707.36842105263156</v>
          </cell>
          <cell r="K123">
            <v>0.81075664754953092</v>
          </cell>
          <cell r="L123">
            <v>181.60948905109493</v>
          </cell>
          <cell r="M123">
            <v>573.5036496350366</v>
          </cell>
          <cell r="N123">
            <v>3</v>
          </cell>
          <cell r="O123">
            <v>0</v>
          </cell>
          <cell r="P123" t="str">
            <v>CATERPLAN *K</v>
          </cell>
          <cell r="Q123">
            <v>3</v>
          </cell>
          <cell r="R123">
            <v>294.07</v>
          </cell>
        </row>
        <row r="124">
          <cell r="A124">
            <v>2511</v>
          </cell>
          <cell r="B124" t="str">
            <v>EXP CLAD POLLO K*C*1x3kg</v>
          </cell>
          <cell r="C124" t="str">
            <v>KNORR</v>
          </cell>
          <cell r="D124" t="str">
            <v>C600I</v>
          </cell>
          <cell r="E124">
            <v>21</v>
          </cell>
          <cell r="F124">
            <v>2.9924999999999999E-3</v>
          </cell>
          <cell r="G124">
            <v>142.5</v>
          </cell>
          <cell r="H124">
            <v>12</v>
          </cell>
          <cell r="I124">
            <v>224</v>
          </cell>
          <cell r="J124">
            <v>707.36842105263156</v>
          </cell>
          <cell r="K124">
            <v>0.83406896111631068</v>
          </cell>
          <cell r="L124">
            <v>186.8314472900536</v>
          </cell>
          <cell r="M124">
            <v>589.99404407385339</v>
          </cell>
          <cell r="N124">
            <v>3</v>
          </cell>
          <cell r="O124">
            <v>0</v>
          </cell>
          <cell r="P124" t="str">
            <v>CATERPLAN *K</v>
          </cell>
          <cell r="Q124">
            <v>3</v>
          </cell>
          <cell r="R124">
            <v>294.07</v>
          </cell>
        </row>
        <row r="125">
          <cell r="A125">
            <v>372</v>
          </cell>
          <cell r="B125" t="str">
            <v>CALD GALLINA K* 192x84g (8cub)</v>
          </cell>
          <cell r="C125" t="str">
            <v>KNORR</v>
          </cell>
          <cell r="D125" t="str">
            <v>C600II</v>
          </cell>
          <cell r="E125">
            <v>21</v>
          </cell>
          <cell r="F125">
            <v>1.6128E-2</v>
          </cell>
          <cell r="G125">
            <v>768</v>
          </cell>
          <cell r="H125">
            <v>11</v>
          </cell>
          <cell r="I125">
            <v>224</v>
          </cell>
          <cell r="J125">
            <v>131.25</v>
          </cell>
          <cell r="K125">
            <v>0.71701252939168136</v>
          </cell>
          <cell r="L125">
            <v>160.61080658373663</v>
          </cell>
          <cell r="M125">
            <v>94.107894482658182</v>
          </cell>
          <cell r="N125">
            <v>3</v>
          </cell>
          <cell r="O125">
            <v>6</v>
          </cell>
          <cell r="P125" t="str">
            <v>BROTHS</v>
          </cell>
          <cell r="Q125">
            <v>3</v>
          </cell>
          <cell r="R125">
            <v>109.12698412698411</v>
          </cell>
        </row>
        <row r="126">
          <cell r="A126">
            <v>554</v>
          </cell>
          <cell r="B126" t="str">
            <v>CALD CARNE K* 72x84g(8cub)</v>
          </cell>
          <cell r="C126" t="str">
            <v>KNORR</v>
          </cell>
          <cell r="D126" t="str">
            <v>C600II</v>
          </cell>
          <cell r="E126">
            <v>21</v>
          </cell>
          <cell r="F126">
            <v>6.0480000000000004E-3</v>
          </cell>
          <cell r="G126">
            <v>288</v>
          </cell>
          <cell r="H126">
            <v>11</v>
          </cell>
          <cell r="I126">
            <v>224</v>
          </cell>
          <cell r="J126">
            <v>350</v>
          </cell>
          <cell r="K126">
            <v>0.73039224926017376</v>
          </cell>
          <cell r="L126">
            <v>163.60786383427893</v>
          </cell>
          <cell r="M126">
            <v>255.63728724106082</v>
          </cell>
          <cell r="N126">
            <v>3</v>
          </cell>
          <cell r="O126">
            <v>6</v>
          </cell>
          <cell r="P126" t="str">
            <v>BROTHS</v>
          </cell>
          <cell r="Q126">
            <v>3</v>
          </cell>
          <cell r="R126">
            <v>145.50264550264549</v>
          </cell>
        </row>
        <row r="127">
          <cell r="A127">
            <v>2049</v>
          </cell>
          <cell r="B127" t="str">
            <v>EXP CALD CARNE K* 48x8 CUB</v>
          </cell>
          <cell r="C127" t="str">
            <v>KNORR</v>
          </cell>
          <cell r="D127" t="str">
            <v>C600II</v>
          </cell>
          <cell r="E127">
            <v>21</v>
          </cell>
          <cell r="F127">
            <v>4.032E-3</v>
          </cell>
          <cell r="G127">
            <v>192</v>
          </cell>
          <cell r="H127">
            <v>11</v>
          </cell>
          <cell r="I127">
            <v>224</v>
          </cell>
          <cell r="J127">
            <v>525</v>
          </cell>
          <cell r="K127">
            <v>0.57442904472999057</v>
          </cell>
          <cell r="L127">
            <v>128.67210601951788</v>
          </cell>
          <cell r="M127">
            <v>301.57524848324505</v>
          </cell>
          <cell r="N127">
            <v>3</v>
          </cell>
          <cell r="O127">
            <v>6</v>
          </cell>
          <cell r="P127" t="str">
            <v>BROTHS</v>
          </cell>
          <cell r="Q127">
            <v>3</v>
          </cell>
          <cell r="R127">
            <v>218.25</v>
          </cell>
        </row>
        <row r="128">
          <cell r="A128">
            <v>2053</v>
          </cell>
          <cell r="B128" t="str">
            <v>EXP CALD GALLINA K* 48x8 CUB</v>
          </cell>
          <cell r="C128" t="str">
            <v>KNORR</v>
          </cell>
          <cell r="D128" t="str">
            <v>C600II</v>
          </cell>
          <cell r="E128">
            <v>21</v>
          </cell>
          <cell r="F128">
            <v>4.032E-3</v>
          </cell>
          <cell r="G128">
            <v>192</v>
          </cell>
          <cell r="H128">
            <v>11</v>
          </cell>
          <cell r="I128">
            <v>224</v>
          </cell>
          <cell r="J128">
            <v>525</v>
          </cell>
          <cell r="K128">
            <v>0.80173458443795476</v>
          </cell>
          <cell r="L128">
            <v>179.58854691410187</v>
          </cell>
          <cell r="M128">
            <v>420.91065682992627</v>
          </cell>
          <cell r="N128">
            <v>3</v>
          </cell>
          <cell r="O128">
            <v>6</v>
          </cell>
          <cell r="P128" t="str">
            <v>BROTHS</v>
          </cell>
          <cell r="Q128">
            <v>3</v>
          </cell>
          <cell r="R128">
            <v>218.25</v>
          </cell>
        </row>
        <row r="129">
          <cell r="A129">
            <v>337</v>
          </cell>
          <cell r="B129" t="str">
            <v>CREM CHAMPIÑONES K*C*6x1300g</v>
          </cell>
          <cell r="C129" t="str">
            <v>KNORR</v>
          </cell>
          <cell r="D129" t="str">
            <v>ALL FILL</v>
          </cell>
          <cell r="E129">
            <v>1300</v>
          </cell>
          <cell r="F129">
            <v>7.7999999999999996E-3</v>
          </cell>
          <cell r="G129">
            <v>6</v>
          </cell>
          <cell r="H129">
            <v>22</v>
          </cell>
          <cell r="I129">
            <v>2</v>
          </cell>
          <cell r="J129">
            <v>150</v>
          </cell>
          <cell r="K129">
            <v>0.80059999999999998</v>
          </cell>
          <cell r="L129">
            <v>1.6012</v>
          </cell>
          <cell r="M129">
            <v>120.09</v>
          </cell>
          <cell r="N129">
            <v>3</v>
          </cell>
          <cell r="O129">
            <v>0</v>
          </cell>
          <cell r="P129" t="str">
            <v>CATERPLAN *K</v>
          </cell>
          <cell r="Q129">
            <v>3</v>
          </cell>
          <cell r="R129">
            <v>104</v>
          </cell>
        </row>
        <row r="130">
          <cell r="A130">
            <v>340</v>
          </cell>
          <cell r="B130" t="str">
            <v>CREM TOMATE K*C*6x1300g</v>
          </cell>
          <cell r="C130" t="str">
            <v>KNORR</v>
          </cell>
          <cell r="D130" t="str">
            <v>ALL FILL</v>
          </cell>
          <cell r="E130">
            <v>1300</v>
          </cell>
          <cell r="F130">
            <v>7.7999999999999996E-3</v>
          </cell>
          <cell r="G130">
            <v>6</v>
          </cell>
          <cell r="H130">
            <v>22</v>
          </cell>
          <cell r="I130">
            <v>2</v>
          </cell>
          <cell r="J130">
            <v>150</v>
          </cell>
          <cell r="K130">
            <v>0.97894736842105268</v>
          </cell>
          <cell r="L130">
            <v>1.9578947368421054</v>
          </cell>
          <cell r="M130">
            <v>146.84210526315789</v>
          </cell>
          <cell r="N130">
            <v>3</v>
          </cell>
          <cell r="O130">
            <v>0</v>
          </cell>
          <cell r="P130" t="str">
            <v>CATERPLAN *K</v>
          </cell>
          <cell r="Q130">
            <v>3</v>
          </cell>
          <cell r="R130">
            <v>104</v>
          </cell>
        </row>
        <row r="131">
          <cell r="A131">
            <v>377</v>
          </cell>
          <cell r="B131" t="str">
            <v>CALD GALLINA K*C*6x1500g</v>
          </cell>
          <cell r="C131" t="str">
            <v>KNORR</v>
          </cell>
          <cell r="D131" t="str">
            <v>ALL FILL</v>
          </cell>
          <cell r="E131">
            <v>1500</v>
          </cell>
          <cell r="F131">
            <v>8.9999999999999993E-3</v>
          </cell>
          <cell r="G131">
            <v>6</v>
          </cell>
          <cell r="H131">
            <v>11</v>
          </cell>
          <cell r="I131">
            <v>2</v>
          </cell>
          <cell r="J131">
            <v>150</v>
          </cell>
          <cell r="K131">
            <v>0.8005765715089298</v>
          </cell>
          <cell r="L131">
            <v>1.6011531430178596</v>
          </cell>
          <cell r="M131">
            <v>120.08648572633948</v>
          </cell>
          <cell r="N131">
            <v>3</v>
          </cell>
          <cell r="O131">
            <v>0</v>
          </cell>
          <cell r="P131" t="str">
            <v>CATERPLAN *K</v>
          </cell>
          <cell r="Q131">
            <v>3</v>
          </cell>
          <cell r="R131">
            <v>104</v>
          </cell>
        </row>
        <row r="132">
          <cell r="A132">
            <v>607</v>
          </cell>
          <cell r="B132" t="str">
            <v>CREM CHOCL TIER K*C*6x1300g</v>
          </cell>
          <cell r="C132" t="str">
            <v>KNORR</v>
          </cell>
          <cell r="D132" t="str">
            <v>ALL FILL</v>
          </cell>
          <cell r="E132">
            <v>1300</v>
          </cell>
          <cell r="F132">
            <v>7.7999999999999996E-3</v>
          </cell>
          <cell r="G132">
            <v>6</v>
          </cell>
          <cell r="H132">
            <v>22</v>
          </cell>
          <cell r="I132">
            <v>2</v>
          </cell>
          <cell r="J132">
            <v>150</v>
          </cell>
          <cell r="K132">
            <v>0.9</v>
          </cell>
          <cell r="L132">
            <v>1.8</v>
          </cell>
          <cell r="M132">
            <v>135</v>
          </cell>
          <cell r="N132">
            <v>3</v>
          </cell>
          <cell r="O132">
            <v>0</v>
          </cell>
          <cell r="P132" t="str">
            <v>CATERPLAN *K</v>
          </cell>
          <cell r="Q132">
            <v>3</v>
          </cell>
          <cell r="R132">
            <v>104</v>
          </cell>
        </row>
        <row r="133">
          <cell r="A133">
            <v>2512</v>
          </cell>
          <cell r="B133" t="str">
            <v>EXP CALD CARNE K*C*6x1,5kg</v>
          </cell>
          <cell r="C133" t="str">
            <v>KNORR</v>
          </cell>
          <cell r="D133" t="str">
            <v>ALL FILL</v>
          </cell>
          <cell r="E133">
            <v>1500</v>
          </cell>
          <cell r="F133">
            <v>8.9999999999999993E-3</v>
          </cell>
          <cell r="G133">
            <v>6</v>
          </cell>
          <cell r="H133">
            <v>32</v>
          </cell>
          <cell r="I133">
            <v>2</v>
          </cell>
          <cell r="J133">
            <v>150</v>
          </cell>
          <cell r="K133">
            <v>0.82853932584269663</v>
          </cell>
          <cell r="L133">
            <v>1.6570786516853933</v>
          </cell>
          <cell r="M133">
            <v>124.28089887640449</v>
          </cell>
          <cell r="N133">
            <v>3</v>
          </cell>
          <cell r="O133">
            <v>0</v>
          </cell>
          <cell r="P133" t="str">
            <v>CATERPLAN *K</v>
          </cell>
          <cell r="Q133">
            <v>3</v>
          </cell>
          <cell r="R133">
            <v>111.11</v>
          </cell>
        </row>
        <row r="134">
          <cell r="A134">
            <v>2513</v>
          </cell>
          <cell r="B134" t="str">
            <v>EXP CALD POLLO K*C*6x1,5kg</v>
          </cell>
          <cell r="C134" t="str">
            <v>KNORR</v>
          </cell>
          <cell r="D134" t="str">
            <v>ALL FILL</v>
          </cell>
          <cell r="E134">
            <v>1500</v>
          </cell>
          <cell r="F134">
            <v>8.9999999999999993E-3</v>
          </cell>
          <cell r="G134">
            <v>6</v>
          </cell>
          <cell r="H134">
            <v>32</v>
          </cell>
          <cell r="I134">
            <v>2</v>
          </cell>
          <cell r="J134">
            <v>150</v>
          </cell>
          <cell r="K134">
            <v>0.81687888166503952</v>
          </cell>
          <cell r="L134">
            <v>1.633757763330079</v>
          </cell>
          <cell r="M134">
            <v>122.53183224975592</v>
          </cell>
          <cell r="N134">
            <v>3</v>
          </cell>
          <cell r="O134">
            <v>0</v>
          </cell>
          <cell r="P134" t="str">
            <v>CATERPLAN *K</v>
          </cell>
          <cell r="Q134">
            <v>3</v>
          </cell>
          <cell r="R134">
            <v>111.11</v>
          </cell>
        </row>
        <row r="135">
          <cell r="A135">
            <v>2514</v>
          </cell>
          <cell r="B135" t="str">
            <v>EXP CALD CARNE K*C*1x9kg</v>
          </cell>
          <cell r="C135" t="str">
            <v>KNORR</v>
          </cell>
          <cell r="D135" t="str">
            <v>ALL FILL</v>
          </cell>
          <cell r="E135">
            <v>9000</v>
          </cell>
          <cell r="F135">
            <v>8.9999999999999993E-3</v>
          </cell>
          <cell r="G135">
            <v>1</v>
          </cell>
          <cell r="H135">
            <v>32</v>
          </cell>
          <cell r="I135">
            <v>1</v>
          </cell>
          <cell r="J135">
            <v>450</v>
          </cell>
          <cell r="K135">
            <v>0.58020833333333333</v>
          </cell>
          <cell r="L135">
            <v>0.58020833333333333</v>
          </cell>
          <cell r="M135">
            <v>261.09375</v>
          </cell>
          <cell r="N135">
            <v>3</v>
          </cell>
          <cell r="O135">
            <v>0</v>
          </cell>
          <cell r="P135" t="str">
            <v>CATERPLAN *K</v>
          </cell>
          <cell r="Q135">
            <v>3</v>
          </cell>
          <cell r="R135">
            <v>111.11</v>
          </cell>
        </row>
        <row r="136">
          <cell r="A136">
            <v>2515</v>
          </cell>
          <cell r="B136" t="str">
            <v>EXP CALD POLLO  K*C*1x9kg</v>
          </cell>
          <cell r="C136" t="str">
            <v>KNORR</v>
          </cell>
          <cell r="D136" t="str">
            <v>ALL FILL</v>
          </cell>
          <cell r="E136">
            <v>9000</v>
          </cell>
          <cell r="F136">
            <v>8.9999999999999993E-3</v>
          </cell>
          <cell r="G136">
            <v>1</v>
          </cell>
          <cell r="H136">
            <v>32</v>
          </cell>
          <cell r="I136">
            <v>1</v>
          </cell>
          <cell r="J136">
            <v>450</v>
          </cell>
          <cell r="K136">
            <v>0.70134803921568623</v>
          </cell>
          <cell r="L136">
            <v>0.70134803921568623</v>
          </cell>
          <cell r="M136">
            <v>315.60661764705878</v>
          </cell>
          <cell r="N136">
            <v>3</v>
          </cell>
          <cell r="O136">
            <v>0</v>
          </cell>
          <cell r="P136" t="str">
            <v>CATERPLAN *K</v>
          </cell>
          <cell r="Q136">
            <v>3</v>
          </cell>
          <cell r="R136">
            <v>111.11</v>
          </cell>
        </row>
        <row r="137">
          <cell r="A137">
            <v>2516</v>
          </cell>
          <cell r="B137" t="str">
            <v>EXP CREM ESPARRAGO K*C*6x1000g</v>
          </cell>
          <cell r="C137" t="str">
            <v>KNORR</v>
          </cell>
          <cell r="D137" t="str">
            <v>ALL FILL</v>
          </cell>
          <cell r="E137">
            <v>1000</v>
          </cell>
          <cell r="F137">
            <v>6.0000000000000001E-3</v>
          </cell>
          <cell r="G137">
            <v>6</v>
          </cell>
          <cell r="H137">
            <v>22</v>
          </cell>
          <cell r="I137">
            <v>2</v>
          </cell>
          <cell r="J137">
            <v>150</v>
          </cell>
          <cell r="K137">
            <v>0.95020000000000004</v>
          </cell>
          <cell r="L137">
            <v>1.9004000000000001</v>
          </cell>
          <cell r="M137">
            <v>142.53</v>
          </cell>
          <cell r="N137">
            <v>3</v>
          </cell>
          <cell r="O137">
            <v>0</v>
          </cell>
          <cell r="P137" t="str">
            <v>CATERPLAN *K</v>
          </cell>
          <cell r="Q137">
            <v>3</v>
          </cell>
          <cell r="R137">
            <v>104</v>
          </cell>
        </row>
        <row r="138">
          <cell r="A138">
            <v>2517</v>
          </cell>
          <cell r="B138" t="str">
            <v>ARM CREM POLLO K*C*6x1000g</v>
          </cell>
          <cell r="C138" t="str">
            <v>KNORR</v>
          </cell>
          <cell r="D138" t="str">
            <v>ALL FILL</v>
          </cell>
          <cell r="E138">
            <v>1000</v>
          </cell>
          <cell r="F138">
            <v>6.0000000000000001E-3</v>
          </cell>
          <cell r="G138">
            <v>6</v>
          </cell>
          <cell r="H138">
            <v>22</v>
          </cell>
          <cell r="I138">
            <v>2</v>
          </cell>
          <cell r="J138">
            <v>150</v>
          </cell>
          <cell r="K138">
            <v>0.87197231833910038</v>
          </cell>
          <cell r="L138">
            <v>1.7439446366782008</v>
          </cell>
          <cell r="M138">
            <v>130.79584775086505</v>
          </cell>
          <cell r="N138">
            <v>3</v>
          </cell>
          <cell r="O138">
            <v>0</v>
          </cell>
          <cell r="P138" t="str">
            <v>CATERPLAN *K</v>
          </cell>
          <cell r="Q138">
            <v>3</v>
          </cell>
          <cell r="R138">
            <v>104</v>
          </cell>
        </row>
        <row r="139">
          <cell r="A139">
            <v>2518</v>
          </cell>
          <cell r="B139" t="str">
            <v>ARM CREM CHAMPIÑON K*C*6x1000g</v>
          </cell>
          <cell r="C139" t="str">
            <v>KNORR</v>
          </cell>
          <cell r="D139" t="str">
            <v>ALL FILL</v>
          </cell>
          <cell r="E139">
            <v>1000</v>
          </cell>
          <cell r="F139">
            <v>6.0000000000000001E-3</v>
          </cell>
          <cell r="G139">
            <v>6</v>
          </cell>
          <cell r="H139">
            <v>22</v>
          </cell>
          <cell r="I139">
            <v>2</v>
          </cell>
          <cell r="J139">
            <v>150</v>
          </cell>
          <cell r="K139">
            <v>0.86019999999999996</v>
          </cell>
          <cell r="L139">
            <v>1.7203999999999999</v>
          </cell>
          <cell r="M139">
            <v>129.03</v>
          </cell>
          <cell r="N139">
            <v>3</v>
          </cell>
          <cell r="O139">
            <v>0</v>
          </cell>
          <cell r="P139" t="str">
            <v>CATERPLAN *K</v>
          </cell>
          <cell r="Q139">
            <v>3</v>
          </cell>
          <cell r="R139">
            <v>104</v>
          </cell>
        </row>
        <row r="140">
          <cell r="A140">
            <v>2520</v>
          </cell>
          <cell r="B140" t="str">
            <v>EXP CREM JOJOTO K*C*6x1000g</v>
          </cell>
          <cell r="C140" t="str">
            <v>KNORR</v>
          </cell>
          <cell r="D140" t="str">
            <v>ALL FILL</v>
          </cell>
          <cell r="E140">
            <v>1000</v>
          </cell>
          <cell r="F140">
            <v>6.0000000000000001E-3</v>
          </cell>
          <cell r="G140">
            <v>6</v>
          </cell>
          <cell r="H140">
            <v>22</v>
          </cell>
          <cell r="I140">
            <v>2</v>
          </cell>
          <cell r="J140">
            <v>150</v>
          </cell>
          <cell r="K140">
            <v>0.82828282828282829</v>
          </cell>
          <cell r="L140">
            <v>1.6565656565656566</v>
          </cell>
          <cell r="M140">
            <v>124.24242424242425</v>
          </cell>
          <cell r="N140">
            <v>3</v>
          </cell>
          <cell r="O140">
            <v>0</v>
          </cell>
          <cell r="P140" t="str">
            <v>CATERPLAN *K</v>
          </cell>
          <cell r="Q140">
            <v>3</v>
          </cell>
          <cell r="R140">
            <v>104</v>
          </cell>
        </row>
        <row r="141">
          <cell r="A141">
            <v>2566</v>
          </cell>
          <cell r="B141" t="str">
            <v>CREM TOMATE K*C*6x1000g</v>
          </cell>
          <cell r="C141" t="str">
            <v>KNORR</v>
          </cell>
          <cell r="D141" t="str">
            <v>ALL FILL</v>
          </cell>
          <cell r="E141">
            <v>1000</v>
          </cell>
          <cell r="F141">
            <v>6.0000000000000001E-3</v>
          </cell>
          <cell r="G141">
            <v>6</v>
          </cell>
          <cell r="H141">
            <v>22</v>
          </cell>
          <cell r="I141">
            <v>3</v>
          </cell>
          <cell r="J141">
            <v>225</v>
          </cell>
          <cell r="K141">
            <v>0.38267716535433072</v>
          </cell>
          <cell r="L141">
            <v>1.148031496062992</v>
          </cell>
          <cell r="M141">
            <v>86.102362204724415</v>
          </cell>
          <cell r="N141">
            <v>3</v>
          </cell>
          <cell r="O141">
            <v>0</v>
          </cell>
          <cell r="P141" t="str">
            <v>CATERPLAN *K</v>
          </cell>
          <cell r="Q141">
            <v>3</v>
          </cell>
          <cell r="R141">
            <v>104</v>
          </cell>
        </row>
        <row r="142">
          <cell r="A142">
            <v>2567</v>
          </cell>
          <cell r="B142" t="str">
            <v>CREM CHOCL TIERNO K*C*6x1000g</v>
          </cell>
          <cell r="C142" t="str">
            <v>KNORR</v>
          </cell>
          <cell r="D142" t="str">
            <v>ALL FILL</v>
          </cell>
          <cell r="E142">
            <v>1000</v>
          </cell>
          <cell r="F142">
            <v>6.0000000000000001E-3</v>
          </cell>
          <cell r="G142">
            <v>6</v>
          </cell>
          <cell r="H142">
            <v>22</v>
          </cell>
          <cell r="I142">
            <v>2</v>
          </cell>
          <cell r="J142">
            <v>150</v>
          </cell>
          <cell r="K142">
            <v>0.91954022988505746</v>
          </cell>
          <cell r="L142">
            <v>1.8390804597701149</v>
          </cell>
          <cell r="M142">
            <v>137.93103448275861</v>
          </cell>
          <cell r="N142">
            <v>3</v>
          </cell>
          <cell r="O142">
            <v>0</v>
          </cell>
          <cell r="P142" t="str">
            <v>CATERPLAN *K</v>
          </cell>
          <cell r="Q142">
            <v>3</v>
          </cell>
          <cell r="R142">
            <v>104</v>
          </cell>
        </row>
        <row r="143">
          <cell r="A143">
            <v>2755</v>
          </cell>
          <cell r="B143" t="str">
            <v>CALD  GALLINA DESM  K* 12x240g</v>
          </cell>
          <cell r="C143" t="str">
            <v>KNORR</v>
          </cell>
          <cell r="D143" t="str">
            <v>ALL FILL</v>
          </cell>
          <cell r="E143">
            <v>240</v>
          </cell>
          <cell r="F143">
            <v>2.8800000000000002E-3</v>
          </cell>
          <cell r="G143">
            <v>12</v>
          </cell>
          <cell r="H143">
            <v>31</v>
          </cell>
          <cell r="I143">
            <v>12</v>
          </cell>
          <cell r="J143">
            <v>450</v>
          </cell>
          <cell r="K143">
            <v>0.81428571428571428</v>
          </cell>
          <cell r="L143">
            <v>9.7714285714285722</v>
          </cell>
          <cell r="M143">
            <v>366.42857142857144</v>
          </cell>
          <cell r="N143">
            <v>3</v>
          </cell>
          <cell r="O143">
            <v>0</v>
          </cell>
          <cell r="P143" t="str">
            <v>CATERPLAN *K</v>
          </cell>
          <cell r="Q143">
            <v>3</v>
          </cell>
          <cell r="R143">
            <v>347.22</v>
          </cell>
        </row>
        <row r="144">
          <cell r="A144">
            <v>2756</v>
          </cell>
          <cell r="B144" t="str">
            <v>CALDO GALLINA DESM K* 12x160g</v>
          </cell>
          <cell r="C144" t="str">
            <v>KNORR</v>
          </cell>
          <cell r="D144" t="str">
            <v>ALL FILL</v>
          </cell>
          <cell r="E144">
            <v>160</v>
          </cell>
          <cell r="F144">
            <v>1.92E-3</v>
          </cell>
          <cell r="G144">
            <v>12</v>
          </cell>
          <cell r="H144">
            <v>31</v>
          </cell>
          <cell r="I144">
            <v>12</v>
          </cell>
          <cell r="J144">
            <v>450</v>
          </cell>
          <cell r="K144">
            <v>0.86879334257975038</v>
          </cell>
          <cell r="L144">
            <v>10.425520110957004</v>
          </cell>
          <cell r="M144">
            <v>390.95700416088766</v>
          </cell>
          <cell r="N144">
            <v>3</v>
          </cell>
          <cell r="O144">
            <v>0</v>
          </cell>
          <cell r="P144" t="str">
            <v>CATERPLAN *K</v>
          </cell>
          <cell r="Q144">
            <v>3</v>
          </cell>
          <cell r="R144">
            <v>520.83000000000004</v>
          </cell>
        </row>
        <row r="145">
          <cell r="A145">
            <v>2780</v>
          </cell>
          <cell r="B145" t="str">
            <v>EXP CALDPOL DESHDESM K*12x240 DP</v>
          </cell>
          <cell r="C145" t="str">
            <v>KNORR</v>
          </cell>
          <cell r="D145" t="str">
            <v>ALL FILL</v>
          </cell>
          <cell r="E145">
            <v>240</v>
          </cell>
          <cell r="F145">
            <v>2.8800000000000002E-3</v>
          </cell>
          <cell r="G145">
            <v>12</v>
          </cell>
          <cell r="H145">
            <v>31</v>
          </cell>
          <cell r="I145">
            <v>12</v>
          </cell>
          <cell r="J145">
            <v>450</v>
          </cell>
          <cell r="K145">
            <v>0.87236180904522609</v>
          </cell>
          <cell r="L145">
            <v>10.468341708542713</v>
          </cell>
          <cell r="M145">
            <v>392.56281407035175</v>
          </cell>
          <cell r="N145">
            <v>3</v>
          </cell>
          <cell r="O145">
            <v>0</v>
          </cell>
          <cell r="P145" t="str">
            <v>CATERPLAN *K</v>
          </cell>
          <cell r="Q145">
            <v>3</v>
          </cell>
          <cell r="R145">
            <v>347.22</v>
          </cell>
        </row>
        <row r="146">
          <cell r="A146">
            <v>2060</v>
          </cell>
          <cell r="B146" t="str">
            <v>ARM SOPA MINESTRONE K*6x12x80g</v>
          </cell>
          <cell r="C146" t="str">
            <v>KNORR</v>
          </cell>
          <cell r="D146" t="str">
            <v xml:space="preserve">HOLLER </v>
          </cell>
          <cell r="E146">
            <v>80</v>
          </cell>
          <cell r="F146">
            <v>5.7600000000000004E-3</v>
          </cell>
          <cell r="G146">
            <v>72</v>
          </cell>
          <cell r="H146">
            <v>21</v>
          </cell>
          <cell r="I146">
            <v>67</v>
          </cell>
          <cell r="J146">
            <v>418.75</v>
          </cell>
          <cell r="K146">
            <v>0.76209070117699562</v>
          </cell>
          <cell r="L146">
            <v>51.06007697885871</v>
          </cell>
          <cell r="M146">
            <v>319.12548111786691</v>
          </cell>
          <cell r="N146">
            <v>3</v>
          </cell>
          <cell r="O146">
            <v>6</v>
          </cell>
          <cell r="P146" t="str">
            <v>SOUPS &amp;CREAMS</v>
          </cell>
          <cell r="Q146">
            <v>3</v>
          </cell>
          <cell r="R146">
            <v>212.41800000000001</v>
          </cell>
        </row>
        <row r="147">
          <cell r="A147">
            <v>2067</v>
          </cell>
          <cell r="B147" t="str">
            <v>EXP BASE CARAOTAS K*6x12x60g</v>
          </cell>
          <cell r="C147" t="str">
            <v>KNORR</v>
          </cell>
          <cell r="D147" t="str">
            <v xml:space="preserve">HOLLER </v>
          </cell>
          <cell r="E147">
            <v>60</v>
          </cell>
          <cell r="F147">
            <v>4.3200000000000001E-3</v>
          </cell>
          <cell r="G147">
            <v>72</v>
          </cell>
          <cell r="H147">
            <v>21</v>
          </cell>
          <cell r="I147">
            <v>67</v>
          </cell>
          <cell r="J147">
            <v>418.75</v>
          </cell>
          <cell r="K147">
            <v>0.81903192289778237</v>
          </cell>
          <cell r="L147">
            <v>54.875138834151421</v>
          </cell>
          <cell r="M147">
            <v>342.96961771344638</v>
          </cell>
          <cell r="N147">
            <v>3</v>
          </cell>
          <cell r="O147">
            <v>6</v>
          </cell>
          <cell r="P147" t="str">
            <v>SOUPS &amp;CREAMS</v>
          </cell>
          <cell r="Q147">
            <v>3</v>
          </cell>
          <cell r="R147">
            <v>231.5</v>
          </cell>
        </row>
        <row r="148">
          <cell r="A148">
            <v>2068</v>
          </cell>
          <cell r="B148" t="str">
            <v>EXP BASE CARNE GUIS K*6x12x90g</v>
          </cell>
          <cell r="C148" t="str">
            <v>KNORR</v>
          </cell>
          <cell r="D148" t="str">
            <v xml:space="preserve">HOLLER </v>
          </cell>
          <cell r="E148">
            <v>90</v>
          </cell>
          <cell r="F148">
            <v>6.4799999999999996E-3</v>
          </cell>
          <cell r="G148">
            <v>72</v>
          </cell>
          <cell r="H148">
            <v>21</v>
          </cell>
          <cell r="I148">
            <v>67</v>
          </cell>
          <cell r="J148">
            <v>418.75</v>
          </cell>
          <cell r="K148">
            <v>0.76113981987302526</v>
          </cell>
          <cell r="L148">
            <v>50.996367931492692</v>
          </cell>
          <cell r="M148">
            <v>318.72729957182935</v>
          </cell>
          <cell r="N148">
            <v>3</v>
          </cell>
          <cell r="O148">
            <v>6</v>
          </cell>
          <cell r="P148" t="str">
            <v>SOUPS &amp;CREAMS</v>
          </cell>
          <cell r="Q148">
            <v>3</v>
          </cell>
          <cell r="R148">
            <v>154.30000000000001</v>
          </cell>
        </row>
        <row r="149">
          <cell r="A149">
            <v>2070</v>
          </cell>
          <cell r="B149" t="str">
            <v>EXP BASE POLLO GUIS K*6x12x55g</v>
          </cell>
          <cell r="C149" t="str">
            <v>KNORR</v>
          </cell>
          <cell r="D149" t="str">
            <v xml:space="preserve">HOLLER </v>
          </cell>
          <cell r="E149">
            <v>65</v>
          </cell>
          <cell r="F149">
            <v>4.6800000000000001E-3</v>
          </cell>
          <cell r="G149">
            <v>72</v>
          </cell>
          <cell r="H149">
            <v>21</v>
          </cell>
          <cell r="I149">
            <v>67</v>
          </cell>
          <cell r="J149">
            <v>418.75</v>
          </cell>
          <cell r="K149">
            <v>0.76892378534742323</v>
          </cell>
          <cell r="L149">
            <v>51.517893618277355</v>
          </cell>
          <cell r="M149">
            <v>321.98683511423349</v>
          </cell>
          <cell r="N149">
            <v>3</v>
          </cell>
          <cell r="O149">
            <v>6</v>
          </cell>
          <cell r="P149" t="str">
            <v>SOUPS &amp;CREAMS</v>
          </cell>
          <cell r="Q149">
            <v>3</v>
          </cell>
          <cell r="R149">
            <v>128.19999999999999</v>
          </cell>
        </row>
        <row r="150">
          <cell r="A150">
            <v>2078</v>
          </cell>
          <cell r="B150" t="str">
            <v>EXP SOP POLL/FID K*6x12x60gCAR</v>
          </cell>
          <cell r="C150" t="str">
            <v>KNORR</v>
          </cell>
          <cell r="D150" t="str">
            <v xml:space="preserve">HOLLER </v>
          </cell>
          <cell r="E150">
            <v>60</v>
          </cell>
          <cell r="F150">
            <v>4.3200000000000001E-3</v>
          </cell>
          <cell r="G150">
            <v>72</v>
          </cell>
          <cell r="H150">
            <v>21</v>
          </cell>
          <cell r="I150">
            <v>67</v>
          </cell>
          <cell r="J150">
            <v>418.75</v>
          </cell>
          <cell r="K150">
            <v>0.77459999999999996</v>
          </cell>
          <cell r="L150">
            <v>51.898199999999996</v>
          </cell>
          <cell r="M150">
            <v>324.36374999999998</v>
          </cell>
          <cell r="N150">
            <v>3</v>
          </cell>
          <cell r="O150">
            <v>6</v>
          </cell>
          <cell r="P150" t="str">
            <v>SOUPS &amp;CREAMS</v>
          </cell>
          <cell r="Q150">
            <v>3</v>
          </cell>
          <cell r="R150">
            <v>232</v>
          </cell>
        </row>
        <row r="151">
          <cell r="A151">
            <v>2133</v>
          </cell>
          <cell r="B151" t="str">
            <v>EXP SOP PAC-POW K*6x12x75GPERU</v>
          </cell>
          <cell r="C151" t="str">
            <v>KNORR</v>
          </cell>
          <cell r="D151" t="str">
            <v xml:space="preserve">HOLLER </v>
          </cell>
          <cell r="E151">
            <v>75</v>
          </cell>
          <cell r="F151">
            <v>5.4000000000000003E-3</v>
          </cell>
          <cell r="G151">
            <v>72</v>
          </cell>
          <cell r="H151">
            <v>21</v>
          </cell>
          <cell r="I151">
            <v>67</v>
          </cell>
          <cell r="J151">
            <v>418.75</v>
          </cell>
          <cell r="K151">
            <v>0.56536280354805868</v>
          </cell>
          <cell r="L151">
            <v>37.879307837719935</v>
          </cell>
          <cell r="M151">
            <v>236.74567398574956</v>
          </cell>
          <cell r="N151">
            <v>3</v>
          </cell>
          <cell r="O151">
            <v>6</v>
          </cell>
          <cell r="P151" t="str">
            <v>SOUPS &amp;CREAMS</v>
          </cell>
          <cell r="Q151">
            <v>3</v>
          </cell>
          <cell r="R151">
            <v>166.7</v>
          </cell>
        </row>
        <row r="152">
          <cell r="A152">
            <v>2135</v>
          </cell>
          <cell r="B152" t="str">
            <v>EXP SOP FUCHIFU K*6x12x75GPERU</v>
          </cell>
          <cell r="C152" t="str">
            <v>KNORR</v>
          </cell>
          <cell r="D152" t="str">
            <v xml:space="preserve">HOLLER </v>
          </cell>
          <cell r="E152">
            <v>75</v>
          </cell>
          <cell r="F152">
            <v>5.4000000000000003E-3</v>
          </cell>
          <cell r="G152">
            <v>72</v>
          </cell>
          <cell r="H152">
            <v>21</v>
          </cell>
          <cell r="I152">
            <v>67</v>
          </cell>
          <cell r="J152">
            <v>418.75</v>
          </cell>
          <cell r="K152">
            <v>0.74972414230452156</v>
          </cell>
          <cell r="L152">
            <v>50.231517534402947</v>
          </cell>
          <cell r="M152">
            <v>313.94698459001842</v>
          </cell>
          <cell r="N152">
            <v>3</v>
          </cell>
          <cell r="O152">
            <v>6</v>
          </cell>
          <cell r="P152" t="str">
            <v>SOUPS &amp;CREAMS</v>
          </cell>
          <cell r="Q152">
            <v>3</v>
          </cell>
          <cell r="R152">
            <v>138.9</v>
          </cell>
        </row>
        <row r="153">
          <cell r="A153">
            <v>269</v>
          </cell>
          <cell r="B153" t="str">
            <v>CREM POLLO/VEG K*6x12x45g</v>
          </cell>
          <cell r="C153" t="str">
            <v>KNORR</v>
          </cell>
          <cell r="D153" t="str">
            <v>BARTELT-KNORR</v>
          </cell>
          <cell r="E153">
            <v>45</v>
          </cell>
          <cell r="F153">
            <v>3.2399999999999998E-3</v>
          </cell>
          <cell r="G153">
            <v>72</v>
          </cell>
          <cell r="H153">
            <v>21</v>
          </cell>
          <cell r="I153">
            <v>84</v>
          </cell>
          <cell r="J153">
            <v>525</v>
          </cell>
          <cell r="K153">
            <v>0.83178318447797961</v>
          </cell>
          <cell r="L153">
            <v>69.869787496150281</v>
          </cell>
          <cell r="M153">
            <v>436.68617185093927</v>
          </cell>
          <cell r="N153">
            <v>3</v>
          </cell>
          <cell r="O153">
            <v>6</v>
          </cell>
          <cell r="P153" t="str">
            <v>SOUPS &amp;CREAMS</v>
          </cell>
          <cell r="Q153">
            <v>3</v>
          </cell>
          <cell r="R153">
            <v>339.50599999999997</v>
          </cell>
        </row>
        <row r="154">
          <cell r="A154">
            <v>395</v>
          </cell>
          <cell r="B154" t="str">
            <v>CREM CHOCL TIER K*6x12x42,5g</v>
          </cell>
          <cell r="C154" t="str">
            <v>KNORR</v>
          </cell>
          <cell r="D154" t="str">
            <v>BARTELT-KNORR</v>
          </cell>
          <cell r="E154">
            <v>42.5</v>
          </cell>
          <cell r="F154">
            <v>3.0599999999999998E-3</v>
          </cell>
          <cell r="G154">
            <v>72</v>
          </cell>
          <cell r="H154">
            <v>21</v>
          </cell>
          <cell r="I154">
            <v>86</v>
          </cell>
          <cell r="J154">
            <v>537.5</v>
          </cell>
          <cell r="K154">
            <v>0.79234095120444714</v>
          </cell>
          <cell r="L154">
            <v>68.141321803582457</v>
          </cell>
          <cell r="M154">
            <v>425.88326127239031</v>
          </cell>
          <cell r="N154">
            <v>3</v>
          </cell>
          <cell r="O154">
            <v>6</v>
          </cell>
          <cell r="P154" t="str">
            <v>SOUPS &amp;CREAMS</v>
          </cell>
          <cell r="Q154">
            <v>3</v>
          </cell>
          <cell r="R154">
            <v>359.47699999999998</v>
          </cell>
        </row>
        <row r="155">
          <cell r="A155">
            <v>493</v>
          </cell>
          <cell r="B155" t="str">
            <v>SALSA PREP GOULASH K*6x12x65g</v>
          </cell>
          <cell r="C155" t="str">
            <v>KNORR</v>
          </cell>
          <cell r="D155" t="str">
            <v>BARTELT-KNORR</v>
          </cell>
          <cell r="E155">
            <v>65</v>
          </cell>
          <cell r="F155">
            <v>4.6800000000000001E-3</v>
          </cell>
          <cell r="G155">
            <v>72</v>
          </cell>
          <cell r="H155">
            <v>21</v>
          </cell>
          <cell r="I155">
            <v>90</v>
          </cell>
          <cell r="J155">
            <v>562.5</v>
          </cell>
          <cell r="K155">
            <v>0.72313823163138224</v>
          </cell>
          <cell r="L155">
            <v>65.082440846824397</v>
          </cell>
          <cell r="M155">
            <v>406.76525529265251</v>
          </cell>
          <cell r="N155">
            <v>3</v>
          </cell>
          <cell r="O155">
            <v>6</v>
          </cell>
          <cell r="P155" t="str">
            <v>SOUPS &amp;CREAMS</v>
          </cell>
          <cell r="Q155">
            <v>3</v>
          </cell>
          <cell r="R155">
            <v>216.96600000000001</v>
          </cell>
        </row>
        <row r="156">
          <cell r="A156">
            <v>494</v>
          </cell>
          <cell r="B156" t="str">
            <v>SALSA POLLO CRIOLLO K*6x12X75g</v>
          </cell>
          <cell r="C156" t="str">
            <v>KNORR</v>
          </cell>
          <cell r="D156" t="str">
            <v>BARTELT-KNORR</v>
          </cell>
          <cell r="E156">
            <v>75</v>
          </cell>
          <cell r="F156">
            <v>5.4000000000000003E-3</v>
          </cell>
          <cell r="G156">
            <v>72</v>
          </cell>
          <cell r="H156">
            <v>21</v>
          </cell>
          <cell r="I156">
            <v>88</v>
          </cell>
          <cell r="J156">
            <v>550</v>
          </cell>
          <cell r="K156">
            <v>0.68538896678431571</v>
          </cell>
          <cell r="L156">
            <v>60.314229077019782</v>
          </cell>
          <cell r="M156">
            <v>376.96393173137363</v>
          </cell>
          <cell r="N156">
            <v>3</v>
          </cell>
          <cell r="O156">
            <v>6</v>
          </cell>
          <cell r="P156" t="str">
            <v>SOUPS &amp;CREAMS</v>
          </cell>
          <cell r="Q156">
            <v>3</v>
          </cell>
          <cell r="R156">
            <v>138.917</v>
          </cell>
        </row>
        <row r="157">
          <cell r="A157">
            <v>496</v>
          </cell>
          <cell r="B157" t="str">
            <v>CREM CHAMPIÑONES K*6x12x40g</v>
          </cell>
          <cell r="C157" t="str">
            <v>KNORR</v>
          </cell>
          <cell r="D157" t="str">
            <v>BARTELT-KNORR</v>
          </cell>
          <cell r="E157">
            <v>40</v>
          </cell>
          <cell r="F157">
            <v>2.8800000000000002E-3</v>
          </cell>
          <cell r="G157">
            <v>72</v>
          </cell>
          <cell r="H157">
            <v>21</v>
          </cell>
          <cell r="I157">
            <v>88</v>
          </cell>
          <cell r="J157">
            <v>550</v>
          </cell>
          <cell r="K157">
            <v>0.82582014036233065</v>
          </cell>
          <cell r="L157">
            <v>72.672172351885095</v>
          </cell>
          <cell r="M157">
            <v>454.20107719928188</v>
          </cell>
          <cell r="N157">
            <v>3</v>
          </cell>
          <cell r="O157">
            <v>6</v>
          </cell>
          <cell r="P157" t="str">
            <v>SOUPS &amp;CREAMS</v>
          </cell>
          <cell r="Q157">
            <v>3</v>
          </cell>
          <cell r="R157">
            <v>329.86099999999999</v>
          </cell>
        </row>
        <row r="158">
          <cell r="A158">
            <v>2021</v>
          </cell>
          <cell r="B158" t="str">
            <v>SOP CEB FRANCESA K*6x12x80g</v>
          </cell>
          <cell r="C158" t="str">
            <v>KNORR</v>
          </cell>
          <cell r="D158" t="str">
            <v>BARTELT-KNORR</v>
          </cell>
          <cell r="E158">
            <v>80</v>
          </cell>
          <cell r="F158">
            <v>5.7600000000000004E-3</v>
          </cell>
          <cell r="G158">
            <v>72</v>
          </cell>
          <cell r="H158">
            <v>21</v>
          </cell>
          <cell r="I158">
            <v>85</v>
          </cell>
          <cell r="J158">
            <v>531.25</v>
          </cell>
          <cell r="K158">
            <v>0.78459999999999996</v>
          </cell>
          <cell r="L158">
            <v>66.691000000000003</v>
          </cell>
          <cell r="M158">
            <v>416.81874999999997</v>
          </cell>
          <cell r="N158">
            <v>3</v>
          </cell>
          <cell r="O158">
            <v>6</v>
          </cell>
          <cell r="P158" t="str">
            <v>SOUPS &amp;CREAMS</v>
          </cell>
          <cell r="Q158">
            <v>3</v>
          </cell>
          <cell r="R158">
            <v>201.38900000000001</v>
          </cell>
        </row>
        <row r="159">
          <cell r="A159">
            <v>2026</v>
          </cell>
          <cell r="B159" t="str">
            <v>CREM MARIS/MARSEL K*6x12x82g</v>
          </cell>
          <cell r="C159" t="str">
            <v>KNORR</v>
          </cell>
          <cell r="D159" t="str">
            <v>BARTELT-KNORR</v>
          </cell>
          <cell r="E159">
            <v>82</v>
          </cell>
          <cell r="F159">
            <v>5.9040000000000004E-3</v>
          </cell>
          <cell r="G159">
            <v>72</v>
          </cell>
          <cell r="H159">
            <v>21</v>
          </cell>
          <cell r="I159">
            <v>85</v>
          </cell>
          <cell r="J159">
            <v>531.25</v>
          </cell>
          <cell r="K159">
            <v>0.60246865203761768</v>
          </cell>
          <cell r="L159">
            <v>51.209835423197504</v>
          </cell>
          <cell r="M159">
            <v>320.06147139498438</v>
          </cell>
          <cell r="N159">
            <v>3</v>
          </cell>
          <cell r="O159">
            <v>6</v>
          </cell>
          <cell r="P159" t="str">
            <v>SOUPS &amp;CREAMS</v>
          </cell>
          <cell r="Q159">
            <v>3</v>
          </cell>
          <cell r="R159">
            <v>148.374</v>
          </cell>
        </row>
        <row r="160">
          <cell r="A160">
            <v>2028</v>
          </cell>
          <cell r="B160" t="str">
            <v>CREM POLLO/CHAMP K*6x12x75g</v>
          </cell>
          <cell r="C160" t="str">
            <v>KNORR</v>
          </cell>
          <cell r="D160" t="str">
            <v>BARTELT-KNORR</v>
          </cell>
          <cell r="E160">
            <v>75</v>
          </cell>
          <cell r="F160">
            <v>5.4000000000000003E-3</v>
          </cell>
          <cell r="G160">
            <v>72</v>
          </cell>
          <cell r="H160">
            <v>21</v>
          </cell>
          <cell r="I160">
            <v>85</v>
          </cell>
          <cell r="J160">
            <v>531.25</v>
          </cell>
          <cell r="K160">
            <v>0.72783563186039968</v>
          </cell>
          <cell r="L160">
            <v>61.866028708133975</v>
          </cell>
          <cell r="M160">
            <v>386.66267942583733</v>
          </cell>
          <cell r="N160">
            <v>3</v>
          </cell>
          <cell r="O160">
            <v>6</v>
          </cell>
          <cell r="P160" t="str">
            <v>SOUPS &amp;CREAMS</v>
          </cell>
          <cell r="Q160">
            <v>3</v>
          </cell>
          <cell r="R160">
            <v>175.185</v>
          </cell>
        </row>
        <row r="161">
          <cell r="A161">
            <v>2056</v>
          </cell>
          <cell r="B161" t="str">
            <v>EXP CREM JOJOTO K*6x12x79g</v>
          </cell>
          <cell r="C161" t="str">
            <v>KNORR</v>
          </cell>
          <cell r="D161" t="str">
            <v>BARTELT-KNORR</v>
          </cell>
          <cell r="E161">
            <v>79</v>
          </cell>
          <cell r="F161">
            <v>5.6880000000000003E-3</v>
          </cell>
          <cell r="G161">
            <v>72</v>
          </cell>
          <cell r="H161">
            <v>21</v>
          </cell>
          <cell r="I161">
            <v>85</v>
          </cell>
          <cell r="J161">
            <v>531.25</v>
          </cell>
          <cell r="K161">
            <v>0.78651974911001854</v>
          </cell>
          <cell r="L161">
            <v>66.854178674351573</v>
          </cell>
          <cell r="M161">
            <v>417.83861671469737</v>
          </cell>
          <cell r="N161">
            <v>3</v>
          </cell>
          <cell r="O161">
            <v>6</v>
          </cell>
          <cell r="P161" t="str">
            <v>SOUPS &amp;CREAMS</v>
          </cell>
          <cell r="Q161">
            <v>3</v>
          </cell>
          <cell r="R161">
            <v>191</v>
          </cell>
        </row>
        <row r="162">
          <cell r="A162">
            <v>2058</v>
          </cell>
          <cell r="B162" t="str">
            <v>EXP CREM POLLO K*6x12x75g</v>
          </cell>
          <cell r="C162" t="str">
            <v>KNORR</v>
          </cell>
          <cell r="D162" t="str">
            <v>BARTELT-KNORR</v>
          </cell>
          <cell r="E162">
            <v>80</v>
          </cell>
          <cell r="F162">
            <v>5.7600000000000004E-3</v>
          </cell>
          <cell r="G162">
            <v>72</v>
          </cell>
          <cell r="H162">
            <v>21</v>
          </cell>
          <cell r="I162">
            <v>85</v>
          </cell>
          <cell r="J162">
            <v>531.25</v>
          </cell>
          <cell r="K162">
            <v>0.80396098137747563</v>
          </cell>
          <cell r="L162">
            <v>68.336683417085425</v>
          </cell>
          <cell r="M162">
            <v>427.10427135678395</v>
          </cell>
          <cell r="N162">
            <v>3</v>
          </cell>
          <cell r="O162">
            <v>6</v>
          </cell>
          <cell r="P162" t="str">
            <v>SOUPS &amp;CREAMS</v>
          </cell>
          <cell r="Q162">
            <v>3</v>
          </cell>
          <cell r="R162">
            <v>191</v>
          </cell>
        </row>
        <row r="163">
          <cell r="A163">
            <v>2059</v>
          </cell>
          <cell r="B163" t="str">
            <v>EXP CREM CHAMPIÑ K*6x12x70g</v>
          </cell>
          <cell r="C163" t="str">
            <v>KNORR</v>
          </cell>
          <cell r="D163" t="str">
            <v>BARTELT-KNORR</v>
          </cell>
          <cell r="E163">
            <v>75</v>
          </cell>
          <cell r="F163">
            <v>5.4000000000000003E-3</v>
          </cell>
          <cell r="G163">
            <v>72</v>
          </cell>
          <cell r="H163">
            <v>21</v>
          </cell>
          <cell r="I163">
            <v>85</v>
          </cell>
          <cell r="J163">
            <v>531.25</v>
          </cell>
          <cell r="K163">
            <v>0.94036267138434304</v>
          </cell>
          <cell r="L163">
            <v>79.930827067669156</v>
          </cell>
          <cell r="M163">
            <v>499.56766917293226</v>
          </cell>
          <cell r="N163">
            <v>3</v>
          </cell>
          <cell r="O163">
            <v>6</v>
          </cell>
          <cell r="P163" t="str">
            <v>SOUPS &amp;CREAMS</v>
          </cell>
          <cell r="Q163">
            <v>3</v>
          </cell>
          <cell r="R163">
            <v>185.2</v>
          </cell>
        </row>
        <row r="164">
          <cell r="A164">
            <v>2061</v>
          </cell>
          <cell r="B164" t="str">
            <v>ARM CREM CEBOLLA K*6x12X70g</v>
          </cell>
          <cell r="C164" t="str">
            <v>KNORR</v>
          </cell>
          <cell r="D164" t="str">
            <v>BARTELT-KNORR</v>
          </cell>
          <cell r="E164">
            <v>70</v>
          </cell>
          <cell r="F164">
            <v>5.0400000000000002E-3</v>
          </cell>
          <cell r="G164">
            <v>72</v>
          </cell>
          <cell r="H164">
            <v>21</v>
          </cell>
          <cell r="I164">
            <v>88</v>
          </cell>
          <cell r="J164">
            <v>550</v>
          </cell>
          <cell r="K164">
            <v>0.76441956680457535</v>
          </cell>
          <cell r="L164">
            <v>67.26892187880263</v>
          </cell>
          <cell r="M164">
            <v>420.43076174251644</v>
          </cell>
          <cell r="N164">
            <v>3</v>
          </cell>
          <cell r="O164">
            <v>6</v>
          </cell>
          <cell r="P164" t="str">
            <v>SOUPS &amp;CREAMS</v>
          </cell>
          <cell r="Q164">
            <v>3</v>
          </cell>
          <cell r="R164">
            <v>218.25399999999999</v>
          </cell>
        </row>
        <row r="165">
          <cell r="A165">
            <v>2062</v>
          </cell>
          <cell r="B165" t="str">
            <v>EXP CREM MARINERA K*6X12x80g</v>
          </cell>
          <cell r="C165" t="str">
            <v>KNORR</v>
          </cell>
          <cell r="D165" t="str">
            <v>BARTELT-KNORR</v>
          </cell>
          <cell r="E165">
            <v>80</v>
          </cell>
          <cell r="F165">
            <v>5.7600000000000004E-3</v>
          </cell>
          <cell r="G165">
            <v>72</v>
          </cell>
          <cell r="H165">
            <v>21</v>
          </cell>
          <cell r="I165">
            <v>85</v>
          </cell>
          <cell r="J165">
            <v>531.25</v>
          </cell>
          <cell r="K165">
            <v>0.68630849220103984</v>
          </cell>
          <cell r="L165">
            <v>58.336221837088388</v>
          </cell>
          <cell r="M165">
            <v>364.60138648180242</v>
          </cell>
          <cell r="N165">
            <v>3</v>
          </cell>
          <cell r="O165">
            <v>6</v>
          </cell>
          <cell r="P165" t="str">
            <v>SOUPS &amp;CREAMS</v>
          </cell>
          <cell r="Q165">
            <v>3</v>
          </cell>
          <cell r="R165">
            <v>147.1</v>
          </cell>
        </row>
        <row r="166">
          <cell r="A166">
            <v>2063</v>
          </cell>
          <cell r="B166" t="str">
            <v>EXP SOPA RES FID/VER K*6x12x65g</v>
          </cell>
          <cell r="C166" t="str">
            <v>KNORR</v>
          </cell>
          <cell r="D166" t="str">
            <v>BARTELT-KNORR</v>
          </cell>
          <cell r="E166">
            <v>65</v>
          </cell>
          <cell r="F166">
            <v>4.6800000000000001E-3</v>
          </cell>
          <cell r="G166">
            <v>72</v>
          </cell>
          <cell r="H166">
            <v>21</v>
          </cell>
          <cell r="I166">
            <v>85</v>
          </cell>
          <cell r="J166">
            <v>531.25</v>
          </cell>
          <cell r="K166">
            <v>0.71342222528086985</v>
          </cell>
          <cell r="L166">
            <v>60.640889148873939</v>
          </cell>
          <cell r="M166">
            <v>379.00555718046212</v>
          </cell>
          <cell r="N166">
            <v>3</v>
          </cell>
          <cell r="O166">
            <v>6</v>
          </cell>
          <cell r="P166" t="str">
            <v>SOUPS &amp;CREAMS</v>
          </cell>
          <cell r="Q166">
            <v>3</v>
          </cell>
          <cell r="R166">
            <v>203</v>
          </cell>
        </row>
        <row r="167">
          <cell r="A167">
            <v>2066</v>
          </cell>
          <cell r="B167" t="str">
            <v>EXP BASE CARN MECHA K*6x12x60g</v>
          </cell>
          <cell r="C167" t="str">
            <v>KNORR</v>
          </cell>
          <cell r="D167" t="str">
            <v>BARTELT-KNORR</v>
          </cell>
          <cell r="E167">
            <v>60</v>
          </cell>
          <cell r="F167">
            <v>4.3200000000000001E-3</v>
          </cell>
          <cell r="G167">
            <v>72</v>
          </cell>
          <cell r="H167">
            <v>21</v>
          </cell>
          <cell r="I167">
            <v>67</v>
          </cell>
          <cell r="J167">
            <v>418.75</v>
          </cell>
          <cell r="K167">
            <v>0.77958844611112421</v>
          </cell>
          <cell r="L167">
            <v>52.232425889445324</v>
          </cell>
          <cell r="M167">
            <v>326.45266180903326</v>
          </cell>
          <cell r="N167">
            <v>3</v>
          </cell>
          <cell r="O167">
            <v>6</v>
          </cell>
          <cell r="P167" t="str">
            <v>SOUPS &amp;CREAMS</v>
          </cell>
          <cell r="Q167">
            <v>3</v>
          </cell>
          <cell r="R167">
            <v>231.5</v>
          </cell>
        </row>
        <row r="168">
          <cell r="A168">
            <v>2071</v>
          </cell>
          <cell r="B168" t="str">
            <v>EXP SALSA CARBONARA K*6x12x52g</v>
          </cell>
          <cell r="C168" t="str">
            <v>KNORR</v>
          </cell>
          <cell r="D168" t="str">
            <v>BARTELT-KNORR</v>
          </cell>
          <cell r="E168">
            <v>55</v>
          </cell>
          <cell r="F168">
            <v>3.96E-3</v>
          </cell>
          <cell r="G168">
            <v>72</v>
          </cell>
          <cell r="H168">
            <v>21</v>
          </cell>
          <cell r="I168">
            <v>85</v>
          </cell>
          <cell r="J168">
            <v>531.25</v>
          </cell>
          <cell r="K168">
            <v>0.73908010965580262</v>
          </cell>
          <cell r="L168">
            <v>62.82180932074322</v>
          </cell>
          <cell r="M168">
            <v>392.63630825464514</v>
          </cell>
          <cell r="N168">
            <v>3</v>
          </cell>
          <cell r="O168">
            <v>6</v>
          </cell>
          <cell r="P168" t="str">
            <v>SOUPS &amp;CREAMS</v>
          </cell>
          <cell r="Q168">
            <v>3</v>
          </cell>
          <cell r="R168">
            <v>188.2</v>
          </cell>
        </row>
        <row r="169">
          <cell r="A169">
            <v>2073</v>
          </cell>
          <cell r="B169" t="str">
            <v>EXP SALSA ALFREDO K*6x12x48g</v>
          </cell>
          <cell r="C169" t="str">
            <v>KNORR</v>
          </cell>
          <cell r="D169" t="str">
            <v>BARTELT-KNORR</v>
          </cell>
          <cell r="E169">
            <v>48</v>
          </cell>
          <cell r="F169">
            <v>3.4559999999999999E-3</v>
          </cell>
          <cell r="G169">
            <v>72</v>
          </cell>
          <cell r="H169">
            <v>21</v>
          </cell>
          <cell r="I169">
            <v>90</v>
          </cell>
          <cell r="J169">
            <v>562.5</v>
          </cell>
          <cell r="K169">
            <v>0.69900816892963225</v>
          </cell>
          <cell r="L169">
            <v>62.910735203666903</v>
          </cell>
          <cell r="M169">
            <v>393.19209502291812</v>
          </cell>
          <cell r="N169">
            <v>3</v>
          </cell>
          <cell r="O169">
            <v>6</v>
          </cell>
          <cell r="P169" t="str">
            <v>SOUPS &amp;CREAMS</v>
          </cell>
          <cell r="Q169">
            <v>3</v>
          </cell>
          <cell r="R169">
            <v>222.2</v>
          </cell>
        </row>
        <row r="170">
          <cell r="A170">
            <v>2074</v>
          </cell>
          <cell r="B170" t="str">
            <v>EXP CREM PAS/AJO H*12xX12x18g</v>
          </cell>
          <cell r="C170" t="str">
            <v>KNORR</v>
          </cell>
          <cell r="D170" t="str">
            <v>BARTELT-KNORR</v>
          </cell>
          <cell r="E170">
            <v>20</v>
          </cell>
          <cell r="F170">
            <v>2.8800000000000002E-3</v>
          </cell>
          <cell r="G170">
            <v>144</v>
          </cell>
          <cell r="H170">
            <v>21</v>
          </cell>
          <cell r="I170">
            <v>86</v>
          </cell>
          <cell r="J170">
            <v>268.75</v>
          </cell>
          <cell r="K170">
            <v>0.89639181380168664</v>
          </cell>
          <cell r="L170">
            <v>77.089695986945046</v>
          </cell>
          <cell r="M170">
            <v>240.90529995920329</v>
          </cell>
          <cell r="N170">
            <v>3</v>
          </cell>
          <cell r="O170">
            <v>6</v>
          </cell>
          <cell r="P170" t="str">
            <v>SOUPS &amp;CREAMS</v>
          </cell>
          <cell r="Q170">
            <v>3</v>
          </cell>
          <cell r="R170">
            <v>347.2</v>
          </cell>
        </row>
        <row r="171">
          <cell r="A171">
            <v>2075</v>
          </cell>
          <cell r="B171" t="str">
            <v>EXP CREM PAS/CEBOLL H*12xX12x18g</v>
          </cell>
          <cell r="C171" t="str">
            <v>KNORR</v>
          </cell>
          <cell r="D171" t="str">
            <v>BARTELT-KNORR</v>
          </cell>
          <cell r="E171">
            <v>20</v>
          </cell>
          <cell r="F171">
            <v>2.8800000000000002E-3</v>
          </cell>
          <cell r="G171">
            <v>144</v>
          </cell>
          <cell r="H171">
            <v>21</v>
          </cell>
          <cell r="I171">
            <v>86</v>
          </cell>
          <cell r="J171">
            <v>268.75</v>
          </cell>
          <cell r="K171">
            <v>0.83831725295139914</v>
          </cell>
          <cell r="L171">
            <v>72.095283753820326</v>
          </cell>
          <cell r="M171">
            <v>225.29776173068851</v>
          </cell>
          <cell r="N171">
            <v>3</v>
          </cell>
          <cell r="O171">
            <v>6</v>
          </cell>
          <cell r="P171" t="str">
            <v>SOUPS &amp;CREAMS</v>
          </cell>
          <cell r="Q171">
            <v>3</v>
          </cell>
          <cell r="R171">
            <v>347.2</v>
          </cell>
        </row>
        <row r="172">
          <cell r="A172">
            <v>2076</v>
          </cell>
          <cell r="B172" t="str">
            <v>EXP CREM PAS/QUE/PIM H*12xX12x23</v>
          </cell>
          <cell r="C172" t="str">
            <v>KNORR</v>
          </cell>
          <cell r="D172" t="str">
            <v>BARTELT-KNORR</v>
          </cell>
          <cell r="E172">
            <v>25</v>
          </cell>
          <cell r="F172">
            <v>3.5999999999999999E-3</v>
          </cell>
          <cell r="G172">
            <v>144</v>
          </cell>
          <cell r="H172">
            <v>21</v>
          </cell>
          <cell r="I172">
            <v>83</v>
          </cell>
          <cell r="J172">
            <v>259.375</v>
          </cell>
          <cell r="K172">
            <v>0.88897586942608475</v>
          </cell>
          <cell r="L172">
            <v>73.78499716236503</v>
          </cell>
          <cell r="M172">
            <v>230.57811613239073</v>
          </cell>
          <cell r="N172">
            <v>3</v>
          </cell>
          <cell r="O172">
            <v>6</v>
          </cell>
          <cell r="P172" t="str">
            <v>SOUPS &amp;CREAMS</v>
          </cell>
          <cell r="Q172">
            <v>3</v>
          </cell>
          <cell r="R172">
            <v>222.2</v>
          </cell>
        </row>
        <row r="173">
          <cell r="A173">
            <v>2077</v>
          </cell>
          <cell r="B173" t="str">
            <v>EXP CREM PAS/QUE/TOC H*12xX12x23</v>
          </cell>
          <cell r="C173" t="str">
            <v>KNORR</v>
          </cell>
          <cell r="D173" t="str">
            <v>BARTELT-KNORR</v>
          </cell>
          <cell r="E173">
            <v>25</v>
          </cell>
          <cell r="F173">
            <v>3.5999999999999999E-3</v>
          </cell>
          <cell r="G173">
            <v>144</v>
          </cell>
          <cell r="H173">
            <v>21</v>
          </cell>
          <cell r="I173">
            <v>83</v>
          </cell>
          <cell r="J173">
            <v>259.375</v>
          </cell>
          <cell r="K173">
            <v>0.95931615013394067</v>
          </cell>
          <cell r="L173">
            <v>79.623240461117078</v>
          </cell>
          <cell r="M173">
            <v>248.82262644099086</v>
          </cell>
          <cell r="N173">
            <v>3</v>
          </cell>
          <cell r="O173">
            <v>6</v>
          </cell>
          <cell r="P173" t="str">
            <v>SOUPS &amp;CREAMS</v>
          </cell>
          <cell r="Q173">
            <v>3</v>
          </cell>
          <cell r="R173">
            <v>222.2</v>
          </cell>
        </row>
        <row r="174">
          <cell r="A174">
            <v>2100</v>
          </cell>
          <cell r="B174" t="str">
            <v>EXP SOP CARACOL K*6x12x35g</v>
          </cell>
          <cell r="C174" t="str">
            <v>KNORR</v>
          </cell>
          <cell r="D174" t="str">
            <v>BARTELT-KNORR</v>
          </cell>
          <cell r="E174">
            <v>35</v>
          </cell>
          <cell r="F174">
            <v>2.5200000000000001E-3</v>
          </cell>
          <cell r="G174">
            <v>72</v>
          </cell>
          <cell r="H174">
            <v>21</v>
          </cell>
          <cell r="I174">
            <v>90</v>
          </cell>
          <cell r="J174">
            <v>562.5</v>
          </cell>
          <cell r="K174">
            <v>0.88560000000000005</v>
          </cell>
          <cell r="L174">
            <v>79.704000000000008</v>
          </cell>
          <cell r="M174">
            <v>498.15000000000003</v>
          </cell>
          <cell r="N174">
            <v>3</v>
          </cell>
          <cell r="O174">
            <v>6</v>
          </cell>
          <cell r="P174" t="str">
            <v>SOUPS &amp;CREAMS</v>
          </cell>
          <cell r="Q174">
            <v>3</v>
          </cell>
          <cell r="R174">
            <v>315.2</v>
          </cell>
        </row>
        <row r="175">
          <cell r="A175">
            <v>2101</v>
          </cell>
          <cell r="B175" t="str">
            <v>EXP SOP PESCADO K*6x12x55g CAR</v>
          </cell>
          <cell r="C175" t="str">
            <v>KNORR</v>
          </cell>
          <cell r="D175" t="str">
            <v>BARTELT-KNORR</v>
          </cell>
          <cell r="E175">
            <v>55</v>
          </cell>
          <cell r="F175">
            <v>3.96E-3</v>
          </cell>
          <cell r="G175">
            <v>72</v>
          </cell>
          <cell r="H175">
            <v>11</v>
          </cell>
          <cell r="I175">
            <v>90</v>
          </cell>
          <cell r="J175">
            <v>562.5</v>
          </cell>
          <cell r="K175">
            <v>0.78459999999999996</v>
          </cell>
          <cell r="L175">
            <v>70.61399999999999</v>
          </cell>
          <cell r="M175">
            <v>441.33749999999998</v>
          </cell>
          <cell r="N175">
            <v>3</v>
          </cell>
          <cell r="O175">
            <v>6</v>
          </cell>
          <cell r="P175" t="str">
            <v>SOUPS &amp;CREAMS</v>
          </cell>
          <cell r="Q175">
            <v>3</v>
          </cell>
          <cell r="R175">
            <v>201.4</v>
          </cell>
        </row>
        <row r="176">
          <cell r="A176">
            <v>2120</v>
          </cell>
          <cell r="B176" t="str">
            <v>SOP GALL ARROZ K*6x12x60g</v>
          </cell>
          <cell r="C176" t="str">
            <v>KNORR</v>
          </cell>
          <cell r="D176" t="str">
            <v>BARTELT-KNORR</v>
          </cell>
          <cell r="E176">
            <v>60</v>
          </cell>
          <cell r="F176">
            <v>4.3200000000000001E-3</v>
          </cell>
          <cell r="G176">
            <v>72</v>
          </cell>
          <cell r="H176">
            <v>21</v>
          </cell>
          <cell r="I176">
            <v>82</v>
          </cell>
          <cell r="J176">
            <v>512.5</v>
          </cell>
          <cell r="K176">
            <v>0.7398350967833256</v>
          </cell>
          <cell r="L176">
            <v>60.666477936232695</v>
          </cell>
          <cell r="M176">
            <v>379.16548710145435</v>
          </cell>
          <cell r="N176">
            <v>3</v>
          </cell>
          <cell r="O176">
            <v>6</v>
          </cell>
          <cell r="P176" t="str">
            <v>SOUPS &amp;CREAMS</v>
          </cell>
          <cell r="Q176">
            <v>3</v>
          </cell>
          <cell r="R176">
            <v>227.899</v>
          </cell>
        </row>
        <row r="177">
          <cell r="A177">
            <v>2121</v>
          </cell>
          <cell r="B177" t="str">
            <v>SOP GALL FIDEOS K*6x12x60g</v>
          </cell>
          <cell r="C177" t="str">
            <v>KNORR</v>
          </cell>
          <cell r="D177" t="str">
            <v>BARTELT-KNORR</v>
          </cell>
          <cell r="E177">
            <v>60</v>
          </cell>
          <cell r="F177">
            <v>4.3200000000000001E-3</v>
          </cell>
          <cell r="G177">
            <v>72</v>
          </cell>
          <cell r="H177">
            <v>21</v>
          </cell>
          <cell r="I177">
            <v>85</v>
          </cell>
          <cell r="J177">
            <v>531.25</v>
          </cell>
          <cell r="K177">
            <v>0.77974173260723656</v>
          </cell>
          <cell r="L177">
            <v>66.278047271615108</v>
          </cell>
          <cell r="M177">
            <v>414.23779544759441</v>
          </cell>
          <cell r="N177">
            <v>3</v>
          </cell>
          <cell r="O177">
            <v>6</v>
          </cell>
          <cell r="P177" t="str">
            <v>SOUPS &amp;CREAMS</v>
          </cell>
          <cell r="Q177">
            <v>3</v>
          </cell>
          <cell r="R177">
            <v>190.97200000000001</v>
          </cell>
        </row>
        <row r="178">
          <cell r="A178">
            <v>2123</v>
          </cell>
          <cell r="B178" t="str">
            <v>CREM CAMARONES K*6x12x70g</v>
          </cell>
          <cell r="C178" t="str">
            <v>KNORR</v>
          </cell>
          <cell r="D178" t="str">
            <v>BARTELT-KNORR</v>
          </cell>
          <cell r="E178">
            <v>70</v>
          </cell>
          <cell r="F178">
            <v>5.0400000000000002E-3</v>
          </cell>
          <cell r="G178">
            <v>72</v>
          </cell>
          <cell r="H178">
            <v>21</v>
          </cell>
          <cell r="I178">
            <v>85</v>
          </cell>
          <cell r="J178">
            <v>531.25</v>
          </cell>
          <cell r="K178">
            <v>0.72983870967741937</v>
          </cell>
          <cell r="L178">
            <v>62.036290322580648</v>
          </cell>
          <cell r="M178">
            <v>387.72681451612902</v>
          </cell>
          <cell r="N178">
            <v>3</v>
          </cell>
          <cell r="O178">
            <v>6</v>
          </cell>
          <cell r="P178" t="str">
            <v>SOUPS &amp;CREAMS</v>
          </cell>
          <cell r="Q178">
            <v>3</v>
          </cell>
          <cell r="R178">
            <v>223.381</v>
          </cell>
        </row>
        <row r="179">
          <cell r="A179">
            <v>2125</v>
          </cell>
          <cell r="B179" t="str">
            <v>CREM CHAMPIÑONES K*6x12x78g</v>
          </cell>
          <cell r="C179" t="str">
            <v>KNORR</v>
          </cell>
          <cell r="D179" t="str">
            <v>BARTELT-KNORR</v>
          </cell>
          <cell r="E179">
            <v>78</v>
          </cell>
          <cell r="F179">
            <v>5.6160000000000003E-3</v>
          </cell>
          <cell r="G179">
            <v>72</v>
          </cell>
          <cell r="H179">
            <v>21</v>
          </cell>
          <cell r="I179">
            <v>85</v>
          </cell>
          <cell r="J179">
            <v>531.25</v>
          </cell>
          <cell r="K179">
            <v>0.80559856954555176</v>
          </cell>
          <cell r="L179">
            <v>68.475878411371895</v>
          </cell>
          <cell r="M179">
            <v>427.97424007107435</v>
          </cell>
          <cell r="N179">
            <v>3</v>
          </cell>
          <cell r="O179">
            <v>6</v>
          </cell>
          <cell r="P179" t="str">
            <v>SOUPS &amp;CREAMS</v>
          </cell>
          <cell r="Q179">
            <v>3</v>
          </cell>
          <cell r="R179">
            <v>176.898</v>
          </cell>
        </row>
        <row r="180">
          <cell r="A180">
            <v>2126</v>
          </cell>
          <cell r="B180" t="str">
            <v>CREM POLLO K*6x12x80g</v>
          </cell>
          <cell r="C180" t="str">
            <v>KNORR</v>
          </cell>
          <cell r="D180" t="str">
            <v>BARTELT-KNORR</v>
          </cell>
          <cell r="E180">
            <v>80</v>
          </cell>
          <cell r="F180">
            <v>5.7600000000000004E-3</v>
          </cell>
          <cell r="G180">
            <v>72</v>
          </cell>
          <cell r="H180">
            <v>21</v>
          </cell>
          <cell r="I180">
            <v>85</v>
          </cell>
          <cell r="J180">
            <v>531.25</v>
          </cell>
          <cell r="K180">
            <v>0.76603813336142446</v>
          </cell>
          <cell r="L180">
            <v>65.113241335721085</v>
          </cell>
          <cell r="M180">
            <v>406.95775834825673</v>
          </cell>
          <cell r="N180">
            <v>3</v>
          </cell>
          <cell r="O180">
            <v>6</v>
          </cell>
          <cell r="P180" t="str">
            <v>SOUPS &amp;CREAMS</v>
          </cell>
          <cell r="Q180">
            <v>3</v>
          </cell>
          <cell r="R180">
            <v>195.833</v>
          </cell>
        </row>
        <row r="181">
          <cell r="A181">
            <v>2127</v>
          </cell>
          <cell r="B181" t="str">
            <v>CREM TOMATE K*6x12x80g</v>
          </cell>
          <cell r="C181" t="str">
            <v>KNORR</v>
          </cell>
          <cell r="D181" t="str">
            <v>BARTELT-KNORR</v>
          </cell>
          <cell r="E181">
            <v>80</v>
          </cell>
          <cell r="F181">
            <v>5.7600000000000004E-3</v>
          </cell>
          <cell r="G181">
            <v>72</v>
          </cell>
          <cell r="H181">
            <v>21</v>
          </cell>
          <cell r="I181">
            <v>88</v>
          </cell>
          <cell r="J181">
            <v>550</v>
          </cell>
          <cell r="K181">
            <v>0.83905197646991958</v>
          </cell>
          <cell r="L181">
            <v>73.836573929352923</v>
          </cell>
          <cell r="M181">
            <v>461.47858705845579</v>
          </cell>
          <cell r="N181">
            <v>3</v>
          </cell>
          <cell r="O181">
            <v>6</v>
          </cell>
          <cell r="P181" t="str">
            <v>SOUPS &amp;CREAMS</v>
          </cell>
          <cell r="Q181">
            <v>3</v>
          </cell>
          <cell r="R181">
            <v>215.27799999999999</v>
          </cell>
        </row>
        <row r="182">
          <cell r="A182">
            <v>2136</v>
          </cell>
          <cell r="B182" t="str">
            <v>CREM CHOCLO TIERNO K*6x12x65g</v>
          </cell>
          <cell r="C182" t="str">
            <v>KNORR</v>
          </cell>
          <cell r="D182" t="str">
            <v>BARTELT-KNORR</v>
          </cell>
          <cell r="E182">
            <v>65</v>
          </cell>
          <cell r="F182">
            <v>4.6800000000000001E-3</v>
          </cell>
          <cell r="G182">
            <v>72</v>
          </cell>
          <cell r="H182">
            <v>21</v>
          </cell>
          <cell r="I182">
            <v>85</v>
          </cell>
          <cell r="J182">
            <v>531.25</v>
          </cell>
          <cell r="K182">
            <v>0.69611784591899484</v>
          </cell>
          <cell r="L182">
            <v>59.170016903114558</v>
          </cell>
          <cell r="M182">
            <v>369.81260564446603</v>
          </cell>
          <cell r="N182">
            <v>3</v>
          </cell>
          <cell r="O182">
            <v>6</v>
          </cell>
          <cell r="P182" t="str">
            <v>SOUPS &amp;CREAMS</v>
          </cell>
          <cell r="Q182">
            <v>3</v>
          </cell>
          <cell r="R182">
            <v>235.04300000000001</v>
          </cell>
        </row>
        <row r="183">
          <cell r="A183">
            <v>2144</v>
          </cell>
          <cell r="B183" t="str">
            <v>ARM CREM VERDURAS K*6x12x75g</v>
          </cell>
          <cell r="C183" t="str">
            <v>KNORR</v>
          </cell>
          <cell r="D183" t="str">
            <v>BARTELT-KNORR</v>
          </cell>
          <cell r="E183">
            <v>75</v>
          </cell>
          <cell r="F183">
            <v>5.4000000000000003E-3</v>
          </cell>
          <cell r="G183">
            <v>72</v>
          </cell>
          <cell r="H183">
            <v>21</v>
          </cell>
          <cell r="I183">
            <v>85</v>
          </cell>
          <cell r="J183">
            <v>531.25</v>
          </cell>
          <cell r="K183">
            <v>0.74580182320820676</v>
          </cell>
          <cell r="L183">
            <v>63.393154972697573</v>
          </cell>
          <cell r="M183">
            <v>396.20721857935985</v>
          </cell>
          <cell r="N183">
            <v>3</v>
          </cell>
          <cell r="O183">
            <v>6</v>
          </cell>
          <cell r="P183" t="str">
            <v>SOUPS &amp;CREAMS</v>
          </cell>
          <cell r="Q183">
            <v>3</v>
          </cell>
          <cell r="R183">
            <v>174.62200000000001</v>
          </cell>
        </row>
        <row r="184">
          <cell r="A184">
            <v>2145</v>
          </cell>
          <cell r="B184" t="str">
            <v>ARM MEZ SALSA BOLOÑE K*6x12x55g</v>
          </cell>
          <cell r="C184" t="str">
            <v>KNORR</v>
          </cell>
          <cell r="D184" t="str">
            <v>BARTELT-KNORR</v>
          </cell>
          <cell r="E184">
            <v>55</v>
          </cell>
          <cell r="F184">
            <v>3.96E-3</v>
          </cell>
          <cell r="G184">
            <v>72</v>
          </cell>
          <cell r="H184">
            <v>21</v>
          </cell>
          <cell r="I184">
            <v>90</v>
          </cell>
          <cell r="J184">
            <v>562.5</v>
          </cell>
          <cell r="K184">
            <v>0.84912396694214887</v>
          </cell>
          <cell r="L184">
            <v>76.421157024793402</v>
          </cell>
          <cell r="M184">
            <v>477.63223140495876</v>
          </cell>
          <cell r="N184">
            <v>3</v>
          </cell>
          <cell r="O184">
            <v>6</v>
          </cell>
          <cell r="P184" t="str">
            <v>SOUPS &amp;CREAMS</v>
          </cell>
          <cell r="Q184">
            <v>3</v>
          </cell>
          <cell r="R184">
            <v>211.93199999999999</v>
          </cell>
        </row>
        <row r="185">
          <cell r="A185">
            <v>2146</v>
          </cell>
          <cell r="B185" t="str">
            <v>ARM MEZ SALSA NAPOL K*6x12x50g</v>
          </cell>
          <cell r="C185" t="str">
            <v>KNORR</v>
          </cell>
          <cell r="D185" t="str">
            <v>BARTELT-KNORR</v>
          </cell>
          <cell r="E185">
            <v>50</v>
          </cell>
          <cell r="F185">
            <v>3.5999999999999999E-3</v>
          </cell>
          <cell r="G185">
            <v>72</v>
          </cell>
          <cell r="H185">
            <v>21</v>
          </cell>
          <cell r="I185">
            <v>90</v>
          </cell>
          <cell r="J185">
            <v>562.5</v>
          </cell>
          <cell r="K185">
            <v>0.80611423974255836</v>
          </cell>
          <cell r="L185">
            <v>72.550281576830258</v>
          </cell>
          <cell r="M185">
            <v>453.43925985518905</v>
          </cell>
          <cell r="N185">
            <v>3</v>
          </cell>
          <cell r="O185">
            <v>6</v>
          </cell>
          <cell r="P185" t="str">
            <v>SOUPS &amp;CREAMS</v>
          </cell>
          <cell r="Q185">
            <v>3</v>
          </cell>
          <cell r="R185">
            <v>230.31299999999999</v>
          </cell>
        </row>
        <row r="186">
          <cell r="A186">
            <v>2147</v>
          </cell>
          <cell r="B186" t="str">
            <v>ARM CREM ESPARRAGO K*6x12x74g</v>
          </cell>
          <cell r="C186" t="str">
            <v>KNORR</v>
          </cell>
          <cell r="D186" t="str">
            <v>BARTELT-KNORR</v>
          </cell>
          <cell r="E186">
            <v>74</v>
          </cell>
          <cell r="F186">
            <v>5.3280000000000003E-3</v>
          </cell>
          <cell r="G186">
            <v>72</v>
          </cell>
          <cell r="H186">
            <v>21</v>
          </cell>
          <cell r="I186">
            <v>86</v>
          </cell>
          <cell r="J186">
            <v>537.5</v>
          </cell>
          <cell r="K186">
            <v>0.77081475942595845</v>
          </cell>
          <cell r="L186">
            <v>66.290069310632433</v>
          </cell>
          <cell r="M186">
            <v>414.31293319145266</v>
          </cell>
          <cell r="N186">
            <v>3</v>
          </cell>
          <cell r="O186">
            <v>6</v>
          </cell>
          <cell r="P186" t="str">
            <v>SOUPS &amp;CREAMS</v>
          </cell>
          <cell r="Q186">
            <v>3</v>
          </cell>
          <cell r="R186">
            <v>207.56800000000001</v>
          </cell>
        </row>
        <row r="187">
          <cell r="A187">
            <v>2759</v>
          </cell>
          <cell r="B187" t="str">
            <v>EXP CREMA POLLO K*6x12x80g EU</v>
          </cell>
          <cell r="C187" t="str">
            <v>KNORR</v>
          </cell>
          <cell r="D187" t="str">
            <v>BARTELT-KNORR</v>
          </cell>
          <cell r="E187">
            <v>80</v>
          </cell>
          <cell r="F187">
            <v>5.7600000000000004E-3</v>
          </cell>
          <cell r="G187">
            <v>72</v>
          </cell>
          <cell r="H187">
            <v>21</v>
          </cell>
          <cell r="I187">
            <v>88</v>
          </cell>
          <cell r="J187">
            <v>550</v>
          </cell>
          <cell r="K187">
            <v>0.80922098656562491</v>
          </cell>
          <cell r="L187">
            <v>71.211446817774998</v>
          </cell>
          <cell r="M187">
            <v>445.07154261109372</v>
          </cell>
          <cell r="N187">
            <v>3</v>
          </cell>
          <cell r="O187">
            <v>6</v>
          </cell>
          <cell r="P187" t="str">
            <v>SOUPS &amp;CREAMS</v>
          </cell>
          <cell r="Q187">
            <v>3</v>
          </cell>
          <cell r="R187">
            <v>230</v>
          </cell>
        </row>
        <row r="188">
          <cell r="A188">
            <v>2760</v>
          </cell>
          <cell r="B188" t="str">
            <v>EXP SOPA RES FID K*6x12X65G eu</v>
          </cell>
          <cell r="C188" t="str">
            <v>KNORR</v>
          </cell>
          <cell r="D188" t="str">
            <v>BARTELT-KNORR</v>
          </cell>
          <cell r="E188">
            <v>65</v>
          </cell>
          <cell r="F188">
            <v>4.6800000000000001E-3</v>
          </cell>
          <cell r="G188">
            <v>72</v>
          </cell>
          <cell r="H188">
            <v>21</v>
          </cell>
          <cell r="I188">
            <v>85</v>
          </cell>
          <cell r="J188">
            <v>531.25</v>
          </cell>
          <cell r="K188">
            <v>0.73952659816188637</v>
          </cell>
          <cell r="L188">
            <v>62.859760843760341</v>
          </cell>
          <cell r="M188">
            <v>392.87350527350213</v>
          </cell>
          <cell r="N188">
            <v>3</v>
          </cell>
          <cell r="O188">
            <v>6</v>
          </cell>
          <cell r="P188" t="str">
            <v>SOUPS &amp;CREAMS</v>
          </cell>
          <cell r="Q188">
            <v>3</v>
          </cell>
          <cell r="R188">
            <v>230</v>
          </cell>
        </row>
        <row r="189">
          <cell r="A189">
            <v>2761</v>
          </cell>
          <cell r="B189" t="str">
            <v>EXP SOPA CEBOL FRANC K*6x12X80g</v>
          </cell>
          <cell r="C189" t="str">
            <v>KNORR</v>
          </cell>
          <cell r="D189" t="str">
            <v>BARTELT-KNORR</v>
          </cell>
          <cell r="E189">
            <v>80</v>
          </cell>
          <cell r="F189">
            <v>5.7600000000000004E-3</v>
          </cell>
          <cell r="G189">
            <v>72</v>
          </cell>
          <cell r="H189">
            <v>21</v>
          </cell>
          <cell r="I189">
            <v>88</v>
          </cell>
          <cell r="J189">
            <v>550</v>
          </cell>
          <cell r="K189">
            <v>0.73678305745896411</v>
          </cell>
          <cell r="L189">
            <v>64.836909056388848</v>
          </cell>
          <cell r="M189">
            <v>405.23068160243025</v>
          </cell>
          <cell r="N189">
            <v>3</v>
          </cell>
          <cell r="O189">
            <v>6</v>
          </cell>
          <cell r="P189" t="str">
            <v>SOUPS &amp;CREAMS</v>
          </cell>
          <cell r="Q189">
            <v>3</v>
          </cell>
          <cell r="R189">
            <v>230</v>
          </cell>
        </row>
        <row r="190">
          <cell r="A190">
            <v>2762</v>
          </cell>
          <cell r="B190" t="str">
            <v>EXP SOPA POLLO FID  K*6x12X60g</v>
          </cell>
          <cell r="C190" t="str">
            <v>KNORR</v>
          </cell>
          <cell r="D190" t="str">
            <v>BARTELT-KNORR</v>
          </cell>
          <cell r="E190">
            <v>60</v>
          </cell>
          <cell r="F190">
            <v>4.3200000000000001E-3</v>
          </cell>
          <cell r="G190">
            <v>72</v>
          </cell>
          <cell r="H190">
            <v>21</v>
          </cell>
          <cell r="I190">
            <v>88</v>
          </cell>
          <cell r="J190">
            <v>550</v>
          </cell>
          <cell r="K190">
            <v>0.79571347452610253</v>
          </cell>
          <cell r="L190">
            <v>70.022785758297019</v>
          </cell>
          <cell r="M190">
            <v>437.64241098935639</v>
          </cell>
          <cell r="N190">
            <v>3</v>
          </cell>
          <cell r="O190">
            <v>6</v>
          </cell>
          <cell r="P190" t="str">
            <v>SOUPS &amp;CREAMS</v>
          </cell>
          <cell r="Q190">
            <v>3</v>
          </cell>
          <cell r="R190">
            <v>230</v>
          </cell>
        </row>
        <row r="191">
          <cell r="A191">
            <v>2273</v>
          </cell>
          <cell r="B191" t="str">
            <v>P.C SOPA SANCOCHO K* 4x12x65g</v>
          </cell>
          <cell r="C191" t="str">
            <v>KNORR</v>
          </cell>
          <cell r="D191" t="str">
            <v>BARTELT-KNORR</v>
          </cell>
          <cell r="E191">
            <v>65</v>
          </cell>
          <cell r="F191">
            <v>3.1199999999999999E-3</v>
          </cell>
          <cell r="G191">
            <v>48</v>
          </cell>
          <cell r="H191">
            <v>21</v>
          </cell>
          <cell r="I191">
            <v>85</v>
          </cell>
          <cell r="J191">
            <v>796.875</v>
          </cell>
          <cell r="K191">
            <v>0.69618616677440204</v>
          </cell>
          <cell r="L191">
            <v>59.175824175824175</v>
          </cell>
          <cell r="M191">
            <v>554.77335164835165</v>
          </cell>
          <cell r="N191">
            <v>3</v>
          </cell>
          <cell r="O191">
            <v>6</v>
          </cell>
          <cell r="P191" t="str">
            <v>SOUPS &amp;CREAMS</v>
          </cell>
          <cell r="Q191">
            <v>3</v>
          </cell>
          <cell r="R191">
            <v>319</v>
          </cell>
        </row>
        <row r="192">
          <cell r="A192">
            <v>2274</v>
          </cell>
          <cell r="B192" t="str">
            <v>P.C SOPA PASTA/CARNE K*4x10x65g</v>
          </cell>
          <cell r="C192" t="str">
            <v>KNORR</v>
          </cell>
          <cell r="D192" t="str">
            <v>BARTELT-KNORR</v>
          </cell>
          <cell r="E192">
            <v>65</v>
          </cell>
          <cell r="F192">
            <v>2.5999999999999999E-3</v>
          </cell>
          <cell r="G192">
            <v>40</v>
          </cell>
          <cell r="H192">
            <v>21</v>
          </cell>
          <cell r="I192">
            <v>86</v>
          </cell>
          <cell r="J192">
            <v>967.5</v>
          </cell>
          <cell r="K192">
            <v>0.54265756849365454</v>
          </cell>
          <cell r="L192">
            <v>46.668550890454291</v>
          </cell>
          <cell r="M192">
            <v>525.02119751761074</v>
          </cell>
          <cell r="N192">
            <v>3</v>
          </cell>
          <cell r="O192">
            <v>6</v>
          </cell>
          <cell r="P192" t="str">
            <v>SOUPS &amp;CREAMS</v>
          </cell>
          <cell r="Q192">
            <v>3</v>
          </cell>
          <cell r="R192">
            <v>387</v>
          </cell>
        </row>
        <row r="193">
          <cell r="A193">
            <v>2275</v>
          </cell>
          <cell r="B193" t="str">
            <v>P.C SOPA VERDURAS/POLLO K* 4x12x65g</v>
          </cell>
          <cell r="C193" t="str">
            <v>KNORR</v>
          </cell>
          <cell r="D193" t="str">
            <v>BARTELT-KNORR</v>
          </cell>
          <cell r="E193">
            <v>65</v>
          </cell>
          <cell r="F193">
            <v>3.1199999999999999E-3</v>
          </cell>
          <cell r="G193">
            <v>48</v>
          </cell>
          <cell r="H193">
            <v>21</v>
          </cell>
          <cell r="I193">
            <v>85</v>
          </cell>
          <cell r="J193">
            <v>796.875</v>
          </cell>
          <cell r="K193">
            <v>0.59034569735710074</v>
          </cell>
          <cell r="L193">
            <v>50.179384275353563</v>
          </cell>
          <cell r="M193">
            <v>470.43172758143965</v>
          </cell>
          <cell r="N193">
            <v>3</v>
          </cell>
          <cell r="O193">
            <v>6</v>
          </cell>
          <cell r="P193" t="str">
            <v>SOUPS &amp;CREAMS</v>
          </cell>
          <cell r="Q193">
            <v>3</v>
          </cell>
          <cell r="R193">
            <v>319</v>
          </cell>
        </row>
        <row r="194">
          <cell r="A194">
            <v>2278</v>
          </cell>
          <cell r="B194" t="str">
            <v>P.C SOPA AJIACO 4x12x65g</v>
          </cell>
          <cell r="C194" t="str">
            <v>KNORR</v>
          </cell>
          <cell r="D194" t="str">
            <v>BARTELT-KNORR</v>
          </cell>
          <cell r="E194">
            <v>65</v>
          </cell>
          <cell r="F194">
            <v>3.1199999999999999E-3</v>
          </cell>
          <cell r="G194">
            <v>48</v>
          </cell>
          <cell r="H194">
            <v>21</v>
          </cell>
          <cell r="I194">
            <v>85</v>
          </cell>
          <cell r="J194">
            <v>796.875</v>
          </cell>
          <cell r="K194">
            <v>0.79091847265221882</v>
          </cell>
          <cell r="L194">
            <v>67.228070175438603</v>
          </cell>
          <cell r="M194">
            <v>630.26315789473688</v>
          </cell>
          <cell r="N194">
            <v>3</v>
          </cell>
          <cell r="O194">
            <v>6</v>
          </cell>
          <cell r="P194" t="str">
            <v>SOUPS &amp;CREAMS</v>
          </cell>
          <cell r="Q194">
            <v>3</v>
          </cell>
          <cell r="R194">
            <v>319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.DIARIO"/>
      <sheetName val="INF. LINEAS PLANTAS"/>
      <sheetName val="CUMPLIMIENTO"/>
      <sheetName val="confiabilidad PLANTA"/>
      <sheetName val="INF. LINEAS cereales"/>
    </sheetNames>
    <sheetDataSet>
      <sheetData sheetId="0" refreshError="1"/>
      <sheetData sheetId="1" refreshError="1">
        <row r="2">
          <cell r="A2" t="str">
            <v>ITEM</v>
          </cell>
          <cell r="B2" t="str">
            <v>PRESENTACION</v>
          </cell>
          <cell r="C2" t="str">
            <v>PLANTA</v>
          </cell>
          <cell r="D2" t="str">
            <v>LÍNEA</v>
          </cell>
          <cell r="E2" t="str">
            <v>PESO(grs)</v>
          </cell>
          <cell r="F2" t="str">
            <v>TON/CAJA</v>
          </cell>
          <cell r="G2" t="str">
            <v>FORMATO
Unid/Caja</v>
          </cell>
          <cell r="H2" t="str">
            <v>GRUPO TEC</v>
          </cell>
          <cell r="I2" t="str">
            <v>VEL NOMINAL
Unid/Min.</v>
          </cell>
          <cell r="J2" t="str">
            <v>CAJAS NOMINAL</v>
          </cell>
          <cell r="K2" t="str">
            <v>CONFIABILIDAD</v>
          </cell>
          <cell r="L2" t="str">
            <v>VEL REAL
Unid/Min.</v>
          </cell>
          <cell r="M2" t="str">
            <v>CAJAS REAL</v>
          </cell>
          <cell r="N2" t="str">
            <v>NUMERO PERSONAS
LÍNEA</v>
          </cell>
          <cell r="O2" t="str">
            <v>CAMBIO DE 
ROLLO</v>
          </cell>
          <cell r="P2" t="str">
            <v>FAMILIA</v>
          </cell>
          <cell r="Q2" t="str">
            <v>OBJETIVO</v>
          </cell>
          <cell r="R2" t="str">
            <v>TAMAÑO MINIMO DE LOTE (CAJAS)</v>
          </cell>
        </row>
        <row r="3">
          <cell r="A3">
            <v>512</v>
          </cell>
          <cell r="B3" t="str">
            <v>COLADA AREQUIPE M*12x18x30g</v>
          </cell>
          <cell r="C3" t="str">
            <v>BNF</v>
          </cell>
          <cell r="D3" t="str">
            <v>BARTELT-BNF</v>
          </cell>
          <cell r="E3">
            <v>30</v>
          </cell>
          <cell r="F3">
            <v>6.4799999999999996E-3</v>
          </cell>
          <cell r="G3">
            <v>216</v>
          </cell>
          <cell r="H3">
            <v>12</v>
          </cell>
          <cell r="I3">
            <v>110</v>
          </cell>
          <cell r="J3">
            <v>229.16666666666666</v>
          </cell>
          <cell r="K3">
            <v>0.82412915524642771</v>
          </cell>
          <cell r="L3">
            <v>90.654207077107046</v>
          </cell>
          <cell r="M3">
            <v>188.86293141063967</v>
          </cell>
          <cell r="N3">
            <v>3</v>
          </cell>
          <cell r="O3">
            <v>6</v>
          </cell>
          <cell r="P3" t="str">
            <v>COLADAS</v>
          </cell>
          <cell r="Q3">
            <v>3</v>
          </cell>
          <cell r="R3">
            <v>127</v>
          </cell>
        </row>
        <row r="4">
          <cell r="A4">
            <v>515</v>
          </cell>
          <cell r="B4" t="str">
            <v>COLADA VAINILLA M*12x18x30g</v>
          </cell>
          <cell r="C4" t="str">
            <v>BNF</v>
          </cell>
          <cell r="D4" t="str">
            <v>BARTELT-BNF</v>
          </cell>
          <cell r="E4">
            <v>30</v>
          </cell>
          <cell r="F4">
            <v>6.4799999999999996E-3</v>
          </cell>
          <cell r="G4">
            <v>216</v>
          </cell>
          <cell r="H4">
            <v>12</v>
          </cell>
          <cell r="I4">
            <v>110</v>
          </cell>
          <cell r="J4">
            <v>229.16666666666666</v>
          </cell>
          <cell r="K4">
            <v>0.84535847183903234</v>
          </cell>
          <cell r="L4">
            <v>92.98943190229356</v>
          </cell>
          <cell r="M4">
            <v>193.72798312977824</v>
          </cell>
          <cell r="N4">
            <v>3</v>
          </cell>
          <cell r="O4">
            <v>6</v>
          </cell>
          <cell r="P4" t="str">
            <v>COLADAS</v>
          </cell>
          <cell r="Q4">
            <v>3</v>
          </cell>
          <cell r="R4">
            <v>127</v>
          </cell>
        </row>
        <row r="5">
          <cell r="A5">
            <v>516</v>
          </cell>
          <cell r="B5" t="str">
            <v>COLADA FRESA M*12x18x30g</v>
          </cell>
          <cell r="C5" t="str">
            <v>BNF</v>
          </cell>
          <cell r="D5" t="str">
            <v>BARTELT-BNF</v>
          </cell>
          <cell r="E5">
            <v>30</v>
          </cell>
          <cell r="F5">
            <v>6.4799999999999996E-3</v>
          </cell>
          <cell r="G5">
            <v>216</v>
          </cell>
          <cell r="H5">
            <v>12</v>
          </cell>
          <cell r="I5">
            <v>110</v>
          </cell>
          <cell r="J5">
            <v>229.16666666666666</v>
          </cell>
          <cell r="K5">
            <v>0.81687990857326276</v>
          </cell>
          <cell r="L5">
            <v>89.856789943058899</v>
          </cell>
          <cell r="M5">
            <v>187.20164571470605</v>
          </cell>
          <cell r="N5">
            <v>3</v>
          </cell>
          <cell r="O5">
            <v>6</v>
          </cell>
          <cell r="P5" t="str">
            <v>COLADAS</v>
          </cell>
          <cell r="Q5">
            <v>3</v>
          </cell>
          <cell r="R5">
            <v>127</v>
          </cell>
        </row>
        <row r="6">
          <cell r="A6">
            <v>518</v>
          </cell>
          <cell r="B6" t="str">
            <v>COLADA MANZANA M*12x18x30g</v>
          </cell>
          <cell r="C6" t="str">
            <v>BNF</v>
          </cell>
          <cell r="D6" t="str">
            <v>BARTELT-BNF</v>
          </cell>
          <cell r="E6">
            <v>30</v>
          </cell>
          <cell r="F6">
            <v>6.4799999999999996E-3</v>
          </cell>
          <cell r="G6">
            <v>216</v>
          </cell>
          <cell r="H6">
            <v>12</v>
          </cell>
          <cell r="I6">
            <v>110</v>
          </cell>
          <cell r="J6">
            <v>229.16666666666666</v>
          </cell>
          <cell r="K6">
            <v>0.71893331919040593</v>
          </cell>
          <cell r="L6">
            <v>79.082665110944646</v>
          </cell>
          <cell r="M6">
            <v>164.75555231446802</v>
          </cell>
          <cell r="N6">
            <v>3</v>
          </cell>
          <cell r="O6">
            <v>6</v>
          </cell>
          <cell r="P6" t="str">
            <v>COLADAS</v>
          </cell>
          <cell r="Q6">
            <v>3</v>
          </cell>
          <cell r="R6">
            <v>127</v>
          </cell>
        </row>
        <row r="7">
          <cell r="A7">
            <v>2329</v>
          </cell>
          <cell r="B7" t="str">
            <v>COLADA CANELA FIB M*12x18x30g</v>
          </cell>
          <cell r="C7" t="str">
            <v>BNF</v>
          </cell>
          <cell r="D7" t="str">
            <v>BARTELT-BNF</v>
          </cell>
          <cell r="E7">
            <v>30</v>
          </cell>
          <cell r="F7">
            <v>6.4799999999999996E-3</v>
          </cell>
          <cell r="G7">
            <v>216</v>
          </cell>
          <cell r="H7">
            <v>12</v>
          </cell>
          <cell r="I7">
            <v>110</v>
          </cell>
          <cell r="J7">
            <v>229.16666666666666</v>
          </cell>
          <cell r="K7">
            <v>0.7914846792149538</v>
          </cell>
          <cell r="L7">
            <v>87.063314713644914</v>
          </cell>
          <cell r="M7">
            <v>181.38190565342691</v>
          </cell>
          <cell r="N7">
            <v>3</v>
          </cell>
          <cell r="O7">
            <v>6</v>
          </cell>
          <cell r="P7" t="str">
            <v>COLADAS</v>
          </cell>
          <cell r="Q7">
            <v>3</v>
          </cell>
          <cell r="R7">
            <v>127</v>
          </cell>
        </row>
        <row r="8">
          <cell r="A8">
            <v>2343</v>
          </cell>
          <cell r="B8" t="str">
            <v>COLADA ENSAYO M*12x18x30g</v>
          </cell>
          <cell r="C8" t="str">
            <v>BNF</v>
          </cell>
          <cell r="D8" t="str">
            <v>BARTELT-BNF</v>
          </cell>
          <cell r="E8">
            <v>30</v>
          </cell>
          <cell r="F8">
            <v>6.4799999999999996E-3</v>
          </cell>
          <cell r="G8">
            <v>216</v>
          </cell>
          <cell r="H8">
            <v>12</v>
          </cell>
          <cell r="I8">
            <v>110</v>
          </cell>
          <cell r="J8">
            <v>229.16666666666666</v>
          </cell>
          <cell r="K8">
            <v>0.8</v>
          </cell>
          <cell r="L8">
            <v>88</v>
          </cell>
          <cell r="M8">
            <v>183.33333333333334</v>
          </cell>
          <cell r="N8">
            <v>3</v>
          </cell>
          <cell r="O8">
            <v>6</v>
          </cell>
          <cell r="P8" t="str">
            <v>COLADAS</v>
          </cell>
          <cell r="Q8">
            <v>3</v>
          </cell>
          <cell r="R8">
            <v>127</v>
          </cell>
        </row>
        <row r="9">
          <cell r="A9" t="str">
            <v>M48326</v>
          </cell>
          <cell r="B9" t="str">
            <v>MEZ. COLADA VAINILLA 0F 1423 1x 216</v>
          </cell>
          <cell r="C9" t="str">
            <v>BNF</v>
          </cell>
          <cell r="D9" t="str">
            <v>BARTELT-BNF</v>
          </cell>
          <cell r="E9">
            <v>30</v>
          </cell>
          <cell r="F9">
            <v>6.4799999999999996E-3</v>
          </cell>
          <cell r="G9">
            <v>216</v>
          </cell>
          <cell r="H9">
            <v>12</v>
          </cell>
          <cell r="I9">
            <v>110</v>
          </cell>
          <cell r="J9">
            <v>229.16666666666666</v>
          </cell>
          <cell r="K9">
            <v>0.84540000000000004</v>
          </cell>
          <cell r="L9">
            <v>92.994</v>
          </cell>
          <cell r="M9">
            <v>193.73750000000001</v>
          </cell>
          <cell r="N9">
            <v>3</v>
          </cell>
          <cell r="O9">
            <v>6</v>
          </cell>
          <cell r="P9" t="str">
            <v>COLADAS</v>
          </cell>
          <cell r="Q9">
            <v>3</v>
          </cell>
          <cell r="R9">
            <v>127</v>
          </cell>
        </row>
        <row r="10">
          <cell r="A10" t="str">
            <v>M48327</v>
          </cell>
          <cell r="B10" t="str">
            <v>MEZ. COLADA CANELA 0F 1423 1x 216</v>
          </cell>
          <cell r="C10" t="str">
            <v>BNF</v>
          </cell>
          <cell r="D10" t="str">
            <v>BARTELT-BNF</v>
          </cell>
          <cell r="E10">
            <v>30</v>
          </cell>
          <cell r="F10">
            <v>6.4799999999999996E-3</v>
          </cell>
          <cell r="G10">
            <v>216</v>
          </cell>
          <cell r="H10">
            <v>12</v>
          </cell>
          <cell r="I10">
            <v>110</v>
          </cell>
          <cell r="J10">
            <v>229.16666666666666</v>
          </cell>
          <cell r="K10">
            <v>0.79149999999999998</v>
          </cell>
          <cell r="L10">
            <v>87.064999999999998</v>
          </cell>
          <cell r="M10">
            <v>181.38541666666666</v>
          </cell>
          <cell r="N10">
            <v>3</v>
          </cell>
          <cell r="O10">
            <v>6</v>
          </cell>
          <cell r="P10" t="str">
            <v>COLADAS</v>
          </cell>
          <cell r="Q10">
            <v>3</v>
          </cell>
          <cell r="R10">
            <v>127</v>
          </cell>
        </row>
        <row r="11">
          <cell r="A11" t="str">
            <v>M48328</v>
          </cell>
          <cell r="B11" t="str">
            <v>MEZ. COLADA FRESA 0F 1423 1x 216</v>
          </cell>
          <cell r="C11" t="str">
            <v>BNF</v>
          </cell>
          <cell r="D11" t="str">
            <v>BARTELT-BNF</v>
          </cell>
          <cell r="E11">
            <v>30</v>
          </cell>
          <cell r="F11">
            <v>6.4799999999999996E-3</v>
          </cell>
          <cell r="G11">
            <v>216</v>
          </cell>
          <cell r="H11">
            <v>12</v>
          </cell>
          <cell r="I11">
            <v>110</v>
          </cell>
          <cell r="J11">
            <v>229.16666666666666</v>
          </cell>
          <cell r="K11">
            <v>0.81689999999999996</v>
          </cell>
          <cell r="L11">
            <v>89.858999999999995</v>
          </cell>
          <cell r="M11">
            <v>187.20624999999998</v>
          </cell>
          <cell r="N11">
            <v>3</v>
          </cell>
          <cell r="O11">
            <v>6</v>
          </cell>
          <cell r="P11" t="str">
            <v>COLADAS</v>
          </cell>
          <cell r="Q11">
            <v>3</v>
          </cell>
          <cell r="R11">
            <v>127</v>
          </cell>
        </row>
        <row r="12">
          <cell r="A12">
            <v>111</v>
          </cell>
          <cell r="B12" t="str">
            <v>FECULA DE MAIZ D* 100x90g</v>
          </cell>
          <cell r="C12" t="str">
            <v>BNF</v>
          </cell>
          <cell r="D12" t="str">
            <v>CLYBOURN</v>
          </cell>
          <cell r="E12">
            <v>90</v>
          </cell>
          <cell r="F12">
            <v>8.9999999999999993E-3</v>
          </cell>
          <cell r="G12">
            <v>100</v>
          </cell>
          <cell r="H12">
            <v>11</v>
          </cell>
          <cell r="I12">
            <v>134</v>
          </cell>
          <cell r="J12">
            <v>603</v>
          </cell>
          <cell r="K12">
            <v>0.78001345349196838</v>
          </cell>
          <cell r="L12">
            <v>104.52180276792376</v>
          </cell>
          <cell r="M12">
            <v>470.34811245565692</v>
          </cell>
          <cell r="N12">
            <v>3</v>
          </cell>
          <cell r="O12">
            <v>0</v>
          </cell>
          <cell r="P12" t="str">
            <v>FECULA</v>
          </cell>
          <cell r="Q12">
            <v>3</v>
          </cell>
          <cell r="R12">
            <v>100</v>
          </cell>
        </row>
        <row r="13">
          <cell r="A13">
            <v>347</v>
          </cell>
          <cell r="B13" t="str">
            <v>FECULA DE MAIZ M* 80x90g</v>
          </cell>
          <cell r="C13" t="str">
            <v>BNF</v>
          </cell>
          <cell r="D13" t="str">
            <v>CLYBOURN</v>
          </cell>
          <cell r="E13">
            <v>90</v>
          </cell>
          <cell r="F13">
            <v>7.1999999999999998E-3</v>
          </cell>
          <cell r="G13">
            <v>80</v>
          </cell>
          <cell r="H13">
            <v>11</v>
          </cell>
          <cell r="I13">
            <v>134</v>
          </cell>
          <cell r="J13">
            <v>753.75</v>
          </cell>
          <cell r="K13">
            <v>0.81933518862048182</v>
          </cell>
          <cell r="L13">
            <v>109.79091527514457</v>
          </cell>
          <cell r="M13">
            <v>617.57389842268822</v>
          </cell>
          <cell r="N13">
            <v>3</v>
          </cell>
          <cell r="O13">
            <v>0</v>
          </cell>
          <cell r="P13" t="str">
            <v>FECULA</v>
          </cell>
          <cell r="Q13">
            <v>3</v>
          </cell>
          <cell r="R13">
            <v>125</v>
          </cell>
        </row>
        <row r="14">
          <cell r="A14">
            <v>130</v>
          </cell>
          <cell r="B14" t="str">
            <v>BUÑUELO S* 20x350g</v>
          </cell>
          <cell r="C14" t="str">
            <v>BNF</v>
          </cell>
          <cell r="D14" t="str">
            <v>HESSER</v>
          </cell>
          <cell r="E14">
            <v>350</v>
          </cell>
          <cell r="F14">
            <v>7.0000000000000001E-3</v>
          </cell>
          <cell r="G14">
            <v>20</v>
          </cell>
          <cell r="H14">
            <v>15</v>
          </cell>
          <cell r="I14">
            <v>53</v>
          </cell>
          <cell r="J14">
            <v>1192.5</v>
          </cell>
          <cell r="K14">
            <v>0.73349311343114432</v>
          </cell>
          <cell r="L14">
            <v>38.875135011850652</v>
          </cell>
          <cell r="M14">
            <v>874.69053776663964</v>
          </cell>
          <cell r="N14">
            <v>3</v>
          </cell>
          <cell r="O14">
            <v>0</v>
          </cell>
          <cell r="P14" t="str">
            <v>MEZCLAS</v>
          </cell>
          <cell r="Q14">
            <v>3</v>
          </cell>
          <cell r="R14">
            <v>143</v>
          </cell>
        </row>
        <row r="15">
          <cell r="A15">
            <v>159</v>
          </cell>
          <cell r="B15" t="str">
            <v>YUCARINA* 20x350g</v>
          </cell>
          <cell r="C15" t="str">
            <v>BNF</v>
          </cell>
          <cell r="D15" t="str">
            <v>HESSER</v>
          </cell>
          <cell r="E15">
            <v>350</v>
          </cell>
          <cell r="F15">
            <v>7.0000000000000001E-3</v>
          </cell>
          <cell r="G15">
            <v>20</v>
          </cell>
          <cell r="H15" t="str">
            <v>13Y</v>
          </cell>
          <cell r="I15">
            <v>53</v>
          </cell>
          <cell r="J15">
            <v>1192.5</v>
          </cell>
          <cell r="K15">
            <v>0.69539741985033143</v>
          </cell>
          <cell r="L15">
            <v>36.856063252067564</v>
          </cell>
          <cell r="M15">
            <v>829.26142317152028</v>
          </cell>
          <cell r="N15">
            <v>3</v>
          </cell>
          <cell r="O15">
            <v>0</v>
          </cell>
          <cell r="P15" t="str">
            <v>MEZCLAS</v>
          </cell>
          <cell r="Q15">
            <v>3</v>
          </cell>
          <cell r="R15">
            <v>143</v>
          </cell>
        </row>
        <row r="16">
          <cell r="A16">
            <v>237</v>
          </cell>
          <cell r="B16" t="str">
            <v>BUÑUELO M* 20x350g</v>
          </cell>
          <cell r="C16" t="str">
            <v>BNF</v>
          </cell>
          <cell r="D16" t="str">
            <v>HESSER</v>
          </cell>
          <cell r="E16">
            <v>350</v>
          </cell>
          <cell r="F16">
            <v>7.0000000000000001E-3</v>
          </cell>
          <cell r="G16">
            <v>20</v>
          </cell>
          <cell r="H16">
            <v>15</v>
          </cell>
          <cell r="I16">
            <v>53</v>
          </cell>
          <cell r="J16">
            <v>1192.5</v>
          </cell>
          <cell r="K16">
            <v>0.83458942872403885</v>
          </cell>
          <cell r="L16">
            <v>44.233239722374059</v>
          </cell>
          <cell r="M16">
            <v>995.24789375341629</v>
          </cell>
          <cell r="N16">
            <v>3</v>
          </cell>
          <cell r="O16">
            <v>0</v>
          </cell>
          <cell r="P16" t="str">
            <v>MEZCLAS</v>
          </cell>
          <cell r="Q16">
            <v>3</v>
          </cell>
          <cell r="R16">
            <v>143</v>
          </cell>
        </row>
        <row r="17">
          <cell r="A17">
            <v>349</v>
          </cell>
          <cell r="B17" t="str">
            <v>FECULA DE MAIZ M* 40x380G</v>
          </cell>
          <cell r="C17" t="str">
            <v>BNF</v>
          </cell>
          <cell r="D17" t="str">
            <v>HESSER</v>
          </cell>
          <cell r="E17">
            <v>380</v>
          </cell>
          <cell r="F17">
            <v>1.52E-2</v>
          </cell>
          <cell r="G17">
            <v>40</v>
          </cell>
          <cell r="H17">
            <v>11</v>
          </cell>
          <cell r="I17">
            <v>53</v>
          </cell>
          <cell r="J17">
            <v>596.25</v>
          </cell>
          <cell r="K17">
            <v>0.79313947826386888</v>
          </cell>
          <cell r="L17">
            <v>42.03639234798505</v>
          </cell>
          <cell r="M17">
            <v>472.90941391483182</v>
          </cell>
          <cell r="N17">
            <v>3</v>
          </cell>
          <cell r="O17">
            <v>0</v>
          </cell>
          <cell r="P17" t="str">
            <v>FECULA</v>
          </cell>
          <cell r="Q17">
            <v>3</v>
          </cell>
          <cell r="R17">
            <v>63</v>
          </cell>
        </row>
        <row r="18">
          <cell r="A18">
            <v>2347</v>
          </cell>
          <cell r="B18" t="str">
            <v>EXP BUÑUELOS S* 20x350G</v>
          </cell>
          <cell r="C18" t="str">
            <v>BNF</v>
          </cell>
          <cell r="D18" t="str">
            <v>HESSER</v>
          </cell>
          <cell r="E18">
            <v>350</v>
          </cell>
          <cell r="F18">
            <v>7.0000000000000001E-3</v>
          </cell>
          <cell r="G18">
            <v>20</v>
          </cell>
          <cell r="H18">
            <v>15</v>
          </cell>
          <cell r="I18">
            <v>53</v>
          </cell>
          <cell r="J18">
            <v>1192.5</v>
          </cell>
          <cell r="K18">
            <v>0.71045206088393653</v>
          </cell>
          <cell r="L18">
            <v>37.653959226848635</v>
          </cell>
          <cell r="M18">
            <v>847.2140826040943</v>
          </cell>
          <cell r="N18">
            <v>3</v>
          </cell>
          <cell r="O18">
            <v>0</v>
          </cell>
          <cell r="P18" t="str">
            <v>MEZCLAS</v>
          </cell>
          <cell r="Q18">
            <v>3</v>
          </cell>
          <cell r="R18">
            <v>143</v>
          </cell>
        </row>
        <row r="19">
          <cell r="A19">
            <v>2348</v>
          </cell>
          <cell r="B19" t="str">
            <v>EXP YUCARINA * 20x350G</v>
          </cell>
          <cell r="C19" t="str">
            <v>BNF</v>
          </cell>
          <cell r="D19" t="str">
            <v>HESSER</v>
          </cell>
          <cell r="E19">
            <v>350</v>
          </cell>
          <cell r="F19">
            <v>7.0000000000000001E-3</v>
          </cell>
          <cell r="G19">
            <v>20</v>
          </cell>
          <cell r="H19" t="str">
            <v>13Y</v>
          </cell>
          <cell r="I19">
            <v>53</v>
          </cell>
          <cell r="J19">
            <v>1192.5</v>
          </cell>
          <cell r="K19">
            <v>0.69540000000000002</v>
          </cell>
          <cell r="L19">
            <v>36.856200000000001</v>
          </cell>
          <cell r="M19">
            <v>829.2645</v>
          </cell>
          <cell r="N19">
            <v>3</v>
          </cell>
          <cell r="O19">
            <v>0</v>
          </cell>
          <cell r="P19" t="str">
            <v>MEZCLAS</v>
          </cell>
          <cell r="Q19">
            <v>3</v>
          </cell>
          <cell r="R19">
            <v>143</v>
          </cell>
        </row>
        <row r="20">
          <cell r="A20">
            <v>147</v>
          </cell>
          <cell r="B20" t="str">
            <v>YUCARINA 24/350 EXP.</v>
          </cell>
          <cell r="C20" t="str">
            <v>BNF</v>
          </cell>
          <cell r="D20" t="str">
            <v>HESSER</v>
          </cell>
          <cell r="E20">
            <v>350</v>
          </cell>
          <cell r="F20">
            <v>8.3999999999999995E-3</v>
          </cell>
          <cell r="G20">
            <v>24</v>
          </cell>
          <cell r="H20" t="str">
            <v>13Y</v>
          </cell>
          <cell r="I20">
            <v>53</v>
          </cell>
          <cell r="J20">
            <v>993.75</v>
          </cell>
          <cell r="K20">
            <v>0.69540000000000002</v>
          </cell>
          <cell r="L20">
            <v>36.856200000000001</v>
          </cell>
          <cell r="M20">
            <v>691.05375000000004</v>
          </cell>
          <cell r="N20">
            <v>3</v>
          </cell>
          <cell r="O20">
            <v>0</v>
          </cell>
          <cell r="P20" t="str">
            <v>MEZCLAS</v>
          </cell>
          <cell r="Q20">
            <v>3</v>
          </cell>
          <cell r="R20">
            <v>143</v>
          </cell>
        </row>
        <row r="21">
          <cell r="A21">
            <v>209</v>
          </cell>
          <cell r="B21" t="str">
            <v>MAIZENA 24/400 EXP.</v>
          </cell>
          <cell r="C21" t="str">
            <v>BNF</v>
          </cell>
          <cell r="D21" t="str">
            <v>HESSER</v>
          </cell>
          <cell r="E21">
            <v>400</v>
          </cell>
          <cell r="F21">
            <v>9.5999999999999992E-3</v>
          </cell>
          <cell r="G21">
            <v>24</v>
          </cell>
          <cell r="H21">
            <v>11</v>
          </cell>
          <cell r="I21">
            <v>53</v>
          </cell>
          <cell r="J21">
            <v>993.75</v>
          </cell>
          <cell r="K21">
            <v>0.79310000000000003</v>
          </cell>
          <cell r="L21">
            <v>42.034300000000002</v>
          </cell>
          <cell r="M21">
            <v>788.14312500000005</v>
          </cell>
          <cell r="N21">
            <v>3</v>
          </cell>
          <cell r="O21">
            <v>0</v>
          </cell>
          <cell r="P21" t="str">
            <v>FECULA</v>
          </cell>
          <cell r="Q21">
            <v>3</v>
          </cell>
          <cell r="R21">
            <v>63</v>
          </cell>
        </row>
        <row r="22">
          <cell r="A22">
            <v>239</v>
          </cell>
          <cell r="B22" t="str">
            <v>BUÑ. MAIZ 24/350 EXP.</v>
          </cell>
          <cell r="C22" t="str">
            <v>BNF</v>
          </cell>
          <cell r="D22" t="str">
            <v>HESSER</v>
          </cell>
          <cell r="E22">
            <v>350</v>
          </cell>
          <cell r="F22">
            <v>8.3999999999999995E-3</v>
          </cell>
          <cell r="G22">
            <v>24</v>
          </cell>
          <cell r="H22">
            <v>15</v>
          </cell>
          <cell r="I22">
            <v>53</v>
          </cell>
          <cell r="J22">
            <v>993.75</v>
          </cell>
          <cell r="K22">
            <v>0.83460000000000001</v>
          </cell>
          <cell r="L22">
            <v>44.233800000000002</v>
          </cell>
          <cell r="M22">
            <v>829.38374999999996</v>
          </cell>
          <cell r="N22">
            <v>3</v>
          </cell>
          <cell r="O22">
            <v>0</v>
          </cell>
          <cell r="P22" t="str">
            <v>MEZCLAS</v>
          </cell>
          <cell r="Q22">
            <v>3</v>
          </cell>
          <cell r="R22">
            <v>143</v>
          </cell>
        </row>
        <row r="23">
          <cell r="A23">
            <v>2316</v>
          </cell>
          <cell r="B23" t="str">
            <v>MAIZENA 40/400 EXP. V-E-P.</v>
          </cell>
          <cell r="C23" t="str">
            <v>BNF</v>
          </cell>
          <cell r="D23" t="str">
            <v>HESSER</v>
          </cell>
          <cell r="E23">
            <v>400</v>
          </cell>
          <cell r="F23">
            <v>1.6E-2</v>
          </cell>
          <cell r="G23">
            <v>40</v>
          </cell>
          <cell r="H23">
            <v>11</v>
          </cell>
          <cell r="I23">
            <v>53</v>
          </cell>
          <cell r="J23">
            <v>596.25</v>
          </cell>
          <cell r="K23">
            <v>0.79310000000000003</v>
          </cell>
          <cell r="L23">
            <v>42.034300000000002</v>
          </cell>
          <cell r="M23">
            <v>472.885875</v>
          </cell>
          <cell r="N23">
            <v>3</v>
          </cell>
          <cell r="O23">
            <v>0</v>
          </cell>
          <cell r="P23" t="str">
            <v>FECULA</v>
          </cell>
          <cell r="Q23">
            <v>3</v>
          </cell>
          <cell r="R23">
            <v>63</v>
          </cell>
        </row>
        <row r="24">
          <cell r="A24" t="str">
            <v>130-II</v>
          </cell>
          <cell r="B24" t="str">
            <v>BUÑUELO S* 20x350g</v>
          </cell>
          <cell r="C24" t="str">
            <v>BNF</v>
          </cell>
          <cell r="D24" t="str">
            <v>HESSER-II</v>
          </cell>
          <cell r="E24">
            <v>350</v>
          </cell>
          <cell r="F24">
            <v>7.0000000000000001E-3</v>
          </cell>
          <cell r="G24">
            <v>20</v>
          </cell>
          <cell r="H24">
            <v>15</v>
          </cell>
          <cell r="I24">
            <v>53</v>
          </cell>
          <cell r="J24">
            <v>1192.5</v>
          </cell>
          <cell r="K24">
            <v>0.73349311343114432</v>
          </cell>
          <cell r="L24">
            <v>38.875135011850652</v>
          </cell>
          <cell r="M24">
            <v>874.69053776663964</v>
          </cell>
          <cell r="N24">
            <v>3</v>
          </cell>
          <cell r="O24">
            <v>0</v>
          </cell>
          <cell r="P24" t="str">
            <v>MEZCLAS</v>
          </cell>
          <cell r="Q24">
            <v>3</v>
          </cell>
          <cell r="R24">
            <v>143</v>
          </cell>
        </row>
        <row r="25">
          <cell r="A25" t="str">
            <v>159-II</v>
          </cell>
          <cell r="B25" t="str">
            <v>YUCARINA* 20x350g</v>
          </cell>
          <cell r="C25" t="str">
            <v>BNF</v>
          </cell>
          <cell r="D25" t="str">
            <v>HESSER-II</v>
          </cell>
          <cell r="E25">
            <v>350</v>
          </cell>
          <cell r="F25">
            <v>7.0000000000000001E-3</v>
          </cell>
          <cell r="G25">
            <v>20</v>
          </cell>
          <cell r="H25" t="str">
            <v>13Y</v>
          </cell>
          <cell r="I25">
            <v>53</v>
          </cell>
          <cell r="J25">
            <v>1192.5</v>
          </cell>
          <cell r="K25">
            <v>0.69539741985033143</v>
          </cell>
          <cell r="L25">
            <v>36.856063252067564</v>
          </cell>
          <cell r="M25">
            <v>829.26142317152028</v>
          </cell>
          <cell r="N25">
            <v>3</v>
          </cell>
          <cell r="O25">
            <v>0</v>
          </cell>
          <cell r="P25" t="str">
            <v>MEZCLAS</v>
          </cell>
          <cell r="Q25">
            <v>3</v>
          </cell>
          <cell r="R25">
            <v>143</v>
          </cell>
        </row>
        <row r="26">
          <cell r="A26" t="str">
            <v>237-II</v>
          </cell>
          <cell r="B26" t="str">
            <v>BUÑUELO M* 20x350g</v>
          </cell>
          <cell r="C26" t="str">
            <v>BNF</v>
          </cell>
          <cell r="D26" t="str">
            <v>HESSER-II</v>
          </cell>
          <cell r="E26">
            <v>350</v>
          </cell>
          <cell r="F26">
            <v>7.0000000000000001E-3</v>
          </cell>
          <cell r="G26">
            <v>20</v>
          </cell>
          <cell r="H26">
            <v>15</v>
          </cell>
          <cell r="I26">
            <v>53</v>
          </cell>
          <cell r="J26">
            <v>1192.5</v>
          </cell>
          <cell r="K26">
            <v>0.83458942872403885</v>
          </cell>
          <cell r="L26">
            <v>44.233239722374059</v>
          </cell>
          <cell r="M26">
            <v>995.24789375341629</v>
          </cell>
          <cell r="N26">
            <v>3</v>
          </cell>
          <cell r="O26">
            <v>0</v>
          </cell>
          <cell r="P26" t="str">
            <v>MEZCLAS</v>
          </cell>
          <cell r="Q26">
            <v>3</v>
          </cell>
          <cell r="R26">
            <v>143</v>
          </cell>
        </row>
        <row r="27">
          <cell r="A27" t="str">
            <v>349-II</v>
          </cell>
          <cell r="B27" t="str">
            <v>FECULA DE MAIZ M* 40x380G</v>
          </cell>
          <cell r="C27" t="str">
            <v>BNF</v>
          </cell>
          <cell r="D27" t="str">
            <v>HESSER-II</v>
          </cell>
          <cell r="E27">
            <v>380</v>
          </cell>
          <cell r="F27">
            <v>1.52E-2</v>
          </cell>
          <cell r="G27">
            <v>40</v>
          </cell>
          <cell r="H27">
            <v>11</v>
          </cell>
          <cell r="I27">
            <v>53</v>
          </cell>
          <cell r="J27">
            <v>596.25</v>
          </cell>
          <cell r="K27">
            <v>0.79313947826386888</v>
          </cell>
          <cell r="L27">
            <v>42.03639234798505</v>
          </cell>
          <cell r="M27">
            <v>472.90941391483182</v>
          </cell>
          <cell r="N27">
            <v>3</v>
          </cell>
          <cell r="O27">
            <v>0</v>
          </cell>
          <cell r="P27" t="str">
            <v>FECULA</v>
          </cell>
          <cell r="Q27">
            <v>3</v>
          </cell>
          <cell r="R27">
            <v>63</v>
          </cell>
        </row>
        <row r="28">
          <cell r="A28" t="str">
            <v>2347-II</v>
          </cell>
          <cell r="B28" t="str">
            <v>EXP BUÑUELOS S* 20x350G</v>
          </cell>
          <cell r="C28" t="str">
            <v>BNF</v>
          </cell>
          <cell r="D28" t="str">
            <v>HESSER-II</v>
          </cell>
          <cell r="E28">
            <v>350</v>
          </cell>
          <cell r="F28">
            <v>7.0000000000000001E-3</v>
          </cell>
          <cell r="G28">
            <v>20</v>
          </cell>
          <cell r="H28">
            <v>15</v>
          </cell>
          <cell r="I28">
            <v>53</v>
          </cell>
          <cell r="J28">
            <v>1192.5</v>
          </cell>
          <cell r="K28">
            <v>0.71045206088393653</v>
          </cell>
          <cell r="L28">
            <v>37.653959226848635</v>
          </cell>
          <cell r="M28">
            <v>847.2140826040943</v>
          </cell>
          <cell r="N28">
            <v>3</v>
          </cell>
          <cell r="O28">
            <v>0</v>
          </cell>
          <cell r="P28" t="str">
            <v>MEZCLAS</v>
          </cell>
          <cell r="Q28">
            <v>3</v>
          </cell>
          <cell r="R28">
            <v>143</v>
          </cell>
        </row>
        <row r="29">
          <cell r="A29" t="str">
            <v>2348-II</v>
          </cell>
          <cell r="B29" t="str">
            <v>EXP YUCARINA * 20x350G</v>
          </cell>
          <cell r="C29" t="str">
            <v>BNF</v>
          </cell>
          <cell r="D29" t="str">
            <v>HESSER-II</v>
          </cell>
          <cell r="E29">
            <v>350</v>
          </cell>
          <cell r="F29">
            <v>7.0000000000000001E-3</v>
          </cell>
          <cell r="G29">
            <v>20</v>
          </cell>
          <cell r="H29" t="str">
            <v>13Y</v>
          </cell>
          <cell r="I29">
            <v>53</v>
          </cell>
          <cell r="J29">
            <v>1192.5</v>
          </cell>
          <cell r="K29">
            <v>0.69540000000000002</v>
          </cell>
          <cell r="L29">
            <v>36.856200000000001</v>
          </cell>
          <cell r="M29">
            <v>829.2645</v>
          </cell>
          <cell r="N29">
            <v>3</v>
          </cell>
          <cell r="O29">
            <v>0</v>
          </cell>
          <cell r="P29" t="str">
            <v>MEZCLAS</v>
          </cell>
          <cell r="Q29">
            <v>3</v>
          </cell>
          <cell r="R29">
            <v>143</v>
          </cell>
        </row>
        <row r="30">
          <cell r="A30" t="str">
            <v>147-II</v>
          </cell>
          <cell r="B30" t="str">
            <v>YUCARINA 24/350 EXP.</v>
          </cell>
          <cell r="C30" t="str">
            <v>BNF</v>
          </cell>
          <cell r="D30" t="str">
            <v>HESSER-II</v>
          </cell>
          <cell r="E30">
            <v>350</v>
          </cell>
          <cell r="F30">
            <v>8.3999999999999995E-3</v>
          </cell>
          <cell r="G30">
            <v>24</v>
          </cell>
          <cell r="H30" t="str">
            <v>13Y</v>
          </cell>
          <cell r="I30">
            <v>53</v>
          </cell>
          <cell r="J30">
            <v>993.75</v>
          </cell>
          <cell r="K30">
            <v>0.69540000000000002</v>
          </cell>
          <cell r="L30">
            <v>36.856200000000001</v>
          </cell>
          <cell r="M30">
            <v>691.05375000000004</v>
          </cell>
          <cell r="N30">
            <v>3</v>
          </cell>
          <cell r="O30">
            <v>0</v>
          </cell>
          <cell r="P30" t="str">
            <v>MEZCLAS</v>
          </cell>
          <cell r="Q30">
            <v>3</v>
          </cell>
          <cell r="R30">
            <v>143</v>
          </cell>
        </row>
        <row r="31">
          <cell r="A31" t="str">
            <v>209-II</v>
          </cell>
          <cell r="B31" t="str">
            <v>MAIZENA 24/400 EXP.</v>
          </cell>
          <cell r="C31" t="str">
            <v>BNF</v>
          </cell>
          <cell r="D31" t="str">
            <v>HESSER-II</v>
          </cell>
          <cell r="E31">
            <v>400</v>
          </cell>
          <cell r="F31">
            <v>9.5999999999999992E-3</v>
          </cell>
          <cell r="G31">
            <v>24</v>
          </cell>
          <cell r="H31">
            <v>11</v>
          </cell>
          <cell r="I31">
            <v>53</v>
          </cell>
          <cell r="J31">
            <v>993.75</v>
          </cell>
          <cell r="K31">
            <v>0.79310000000000003</v>
          </cell>
          <cell r="L31">
            <v>42.034300000000002</v>
          </cell>
          <cell r="M31">
            <v>788.14312500000005</v>
          </cell>
          <cell r="N31">
            <v>3</v>
          </cell>
          <cell r="O31">
            <v>0</v>
          </cell>
          <cell r="P31" t="str">
            <v>FECULA</v>
          </cell>
          <cell r="Q31">
            <v>3</v>
          </cell>
          <cell r="R31">
            <v>63</v>
          </cell>
        </row>
        <row r="32">
          <cell r="A32" t="str">
            <v>239-II</v>
          </cell>
          <cell r="B32" t="str">
            <v>BUÑ. MAIZ 24/350 EXP.</v>
          </cell>
          <cell r="C32" t="str">
            <v>BNF</v>
          </cell>
          <cell r="D32" t="str">
            <v>HESSER-II</v>
          </cell>
          <cell r="E32">
            <v>350</v>
          </cell>
          <cell r="F32">
            <v>8.3999999999999995E-3</v>
          </cell>
          <cell r="G32">
            <v>24</v>
          </cell>
          <cell r="H32">
            <v>15</v>
          </cell>
          <cell r="I32">
            <v>53</v>
          </cell>
          <cell r="J32">
            <v>993.75</v>
          </cell>
          <cell r="K32">
            <v>0.83460000000000001</v>
          </cell>
          <cell r="L32">
            <v>44.233800000000002</v>
          </cell>
          <cell r="M32">
            <v>829.38374999999996</v>
          </cell>
          <cell r="N32">
            <v>3</v>
          </cell>
          <cell r="O32">
            <v>0</v>
          </cell>
          <cell r="P32" t="str">
            <v>MEZCLAS</v>
          </cell>
          <cell r="Q32">
            <v>3</v>
          </cell>
          <cell r="R32">
            <v>143</v>
          </cell>
        </row>
        <row r="33">
          <cell r="A33" t="str">
            <v>2316-II</v>
          </cell>
          <cell r="B33" t="str">
            <v>MAIZENA 40/400 EXP. V-E-P.</v>
          </cell>
          <cell r="C33" t="str">
            <v>BNF</v>
          </cell>
          <cell r="D33" t="str">
            <v>HESSER-II</v>
          </cell>
          <cell r="E33">
            <v>400</v>
          </cell>
          <cell r="F33">
            <v>1.6E-2</v>
          </cell>
          <cell r="G33">
            <v>40</v>
          </cell>
          <cell r="H33">
            <v>11</v>
          </cell>
          <cell r="I33">
            <v>53</v>
          </cell>
          <cell r="J33">
            <v>596.25</v>
          </cell>
          <cell r="K33">
            <v>0.79310000000000003</v>
          </cell>
          <cell r="L33">
            <v>42.034300000000002</v>
          </cell>
          <cell r="M33">
            <v>472.885875</v>
          </cell>
          <cell r="N33">
            <v>3</v>
          </cell>
          <cell r="O33">
            <v>0</v>
          </cell>
          <cell r="P33" t="str">
            <v>FECULA</v>
          </cell>
          <cell r="Q33">
            <v>3</v>
          </cell>
          <cell r="R33">
            <v>63</v>
          </cell>
        </row>
        <row r="34">
          <cell r="A34">
            <v>145</v>
          </cell>
          <cell r="B34" t="str">
            <v>NATILLA SU* 20x740g</v>
          </cell>
          <cell r="C34" t="str">
            <v>BNF</v>
          </cell>
          <cell r="D34" t="str">
            <v>KEY PACK-LANGEN</v>
          </cell>
          <cell r="E34">
            <v>740</v>
          </cell>
          <cell r="F34">
            <v>1.4800000000000001E-2</v>
          </cell>
          <cell r="G34">
            <v>20</v>
          </cell>
          <cell r="H34">
            <v>14</v>
          </cell>
          <cell r="I34">
            <v>40</v>
          </cell>
          <cell r="J34">
            <v>900</v>
          </cell>
          <cell r="K34">
            <v>0.65937499694414525</v>
          </cell>
          <cell r="L34">
            <v>26.374999877765809</v>
          </cell>
          <cell r="M34">
            <v>593.43749724973077</v>
          </cell>
          <cell r="N34">
            <v>3</v>
          </cell>
          <cell r="O34">
            <v>3</v>
          </cell>
          <cell r="P34" t="str">
            <v>MEZCLAS</v>
          </cell>
          <cell r="Q34">
            <v>3</v>
          </cell>
          <cell r="R34">
            <v>174</v>
          </cell>
        </row>
        <row r="35">
          <cell r="A35">
            <v>210</v>
          </cell>
          <cell r="B35" t="str">
            <v>NATILLA SU* 20x370g</v>
          </cell>
          <cell r="C35" t="str">
            <v>BNF</v>
          </cell>
          <cell r="D35" t="str">
            <v>KEY PACK-LANGEN</v>
          </cell>
          <cell r="E35">
            <v>370</v>
          </cell>
          <cell r="F35">
            <v>7.4000000000000003E-3</v>
          </cell>
          <cell r="G35">
            <v>20</v>
          </cell>
          <cell r="H35">
            <v>14</v>
          </cell>
          <cell r="I35">
            <v>52</v>
          </cell>
          <cell r="J35">
            <v>1170</v>
          </cell>
          <cell r="K35">
            <v>0.76631984455330926</v>
          </cell>
          <cell r="L35">
            <v>39.848631916772078</v>
          </cell>
          <cell r="M35">
            <v>896.59421812737185</v>
          </cell>
          <cell r="N35">
            <v>3</v>
          </cell>
          <cell r="O35">
            <v>3</v>
          </cell>
          <cell r="P35" t="str">
            <v>MEZCLAS</v>
          </cell>
          <cell r="Q35">
            <v>3</v>
          </cell>
          <cell r="R35">
            <v>217</v>
          </cell>
        </row>
        <row r="36">
          <cell r="A36">
            <v>473</v>
          </cell>
          <cell r="B36" t="str">
            <v>NATILLA M* 20x370g</v>
          </cell>
          <cell r="C36" t="str">
            <v>BNF</v>
          </cell>
          <cell r="D36" t="str">
            <v>KEY PACK-LANGEN</v>
          </cell>
          <cell r="E36">
            <v>370</v>
          </cell>
          <cell r="F36">
            <v>7.4000000000000003E-3</v>
          </cell>
          <cell r="G36">
            <v>20</v>
          </cell>
          <cell r="H36">
            <v>14</v>
          </cell>
          <cell r="I36">
            <v>52</v>
          </cell>
          <cell r="J36">
            <v>1170</v>
          </cell>
          <cell r="K36">
            <v>0.77719169905255547</v>
          </cell>
          <cell r="L36">
            <v>40.413968350732887</v>
          </cell>
          <cell r="M36">
            <v>909.31428789148993</v>
          </cell>
          <cell r="N36">
            <v>3</v>
          </cell>
          <cell r="O36">
            <v>3</v>
          </cell>
          <cell r="P36" t="str">
            <v>MEZCLAS</v>
          </cell>
          <cell r="Q36">
            <v>3</v>
          </cell>
          <cell r="R36">
            <v>693</v>
          </cell>
        </row>
        <row r="37">
          <cell r="A37">
            <v>481</v>
          </cell>
          <cell r="B37" t="str">
            <v>NATILLA M* 20x740g</v>
          </cell>
          <cell r="C37" t="str">
            <v>BNF</v>
          </cell>
          <cell r="D37" t="str">
            <v>KEY PACK-LANGEN</v>
          </cell>
          <cell r="E37">
            <v>740</v>
          </cell>
          <cell r="F37">
            <v>1.4800000000000001E-2</v>
          </cell>
          <cell r="G37">
            <v>20</v>
          </cell>
          <cell r="H37">
            <v>14</v>
          </cell>
          <cell r="I37">
            <v>40</v>
          </cell>
          <cell r="J37">
            <v>900</v>
          </cell>
          <cell r="K37">
            <v>0.70140617583535247</v>
          </cell>
          <cell r="L37">
            <v>28.056247033414099</v>
          </cell>
          <cell r="M37">
            <v>631.2655582518172</v>
          </cell>
          <cell r="N37">
            <v>3</v>
          </cell>
          <cell r="O37">
            <v>3</v>
          </cell>
          <cell r="P37" t="str">
            <v>MEZCLAS</v>
          </cell>
          <cell r="Q37">
            <v>3</v>
          </cell>
          <cell r="R37">
            <v>477</v>
          </cell>
        </row>
        <row r="38">
          <cell r="A38">
            <v>508</v>
          </cell>
          <cell r="B38" t="str">
            <v>NATILLA AREQUIPE M* 20x300g</v>
          </cell>
          <cell r="C38" t="str">
            <v>BNF</v>
          </cell>
          <cell r="D38" t="str">
            <v>KEY PACK-LANGEN</v>
          </cell>
          <cell r="E38">
            <v>300</v>
          </cell>
          <cell r="F38">
            <v>6.0000000000000001E-3</v>
          </cell>
          <cell r="G38">
            <v>20</v>
          </cell>
          <cell r="H38">
            <v>14</v>
          </cell>
          <cell r="I38">
            <v>56</v>
          </cell>
          <cell r="J38">
            <v>1260</v>
          </cell>
          <cell r="K38">
            <v>0.73066228075571393</v>
          </cell>
          <cell r="L38">
            <v>40.917087722319977</v>
          </cell>
          <cell r="M38">
            <v>920.6344737521996</v>
          </cell>
          <cell r="N38">
            <v>3</v>
          </cell>
          <cell r="O38">
            <v>3</v>
          </cell>
          <cell r="P38" t="str">
            <v>MEZCLAS</v>
          </cell>
          <cell r="Q38">
            <v>3</v>
          </cell>
          <cell r="R38">
            <v>750</v>
          </cell>
        </row>
        <row r="39">
          <cell r="A39">
            <v>2314</v>
          </cell>
          <cell r="B39" t="str">
            <v>FECULA MIZ M* 24x750g</v>
          </cell>
          <cell r="C39" t="str">
            <v>BNF</v>
          </cell>
          <cell r="D39" t="str">
            <v>KEY PACK-LANGEN</v>
          </cell>
          <cell r="E39">
            <v>750</v>
          </cell>
          <cell r="F39">
            <v>1.7999999999999999E-2</v>
          </cell>
          <cell r="G39">
            <v>24</v>
          </cell>
          <cell r="H39">
            <v>11</v>
          </cell>
          <cell r="I39">
            <v>40</v>
          </cell>
          <cell r="J39">
            <v>750</v>
          </cell>
          <cell r="K39">
            <v>0.59163220588572274</v>
          </cell>
          <cell r="L39">
            <v>23.66528823542891</v>
          </cell>
          <cell r="M39">
            <v>443.72415441429206</v>
          </cell>
          <cell r="N39">
            <v>3</v>
          </cell>
          <cell r="O39">
            <v>3</v>
          </cell>
          <cell r="P39" t="str">
            <v>FECULA</v>
          </cell>
          <cell r="Q39">
            <v>3</v>
          </cell>
          <cell r="R39">
            <v>480</v>
          </cell>
        </row>
        <row r="40">
          <cell r="A40">
            <v>2330</v>
          </cell>
          <cell r="B40" t="str">
            <v>COLADA M* NIÑOS FIBRA 20x300g</v>
          </cell>
          <cell r="C40" t="str">
            <v>BNF</v>
          </cell>
          <cell r="D40" t="str">
            <v>KEY PACK-LANGEN</v>
          </cell>
          <cell r="E40">
            <v>300</v>
          </cell>
          <cell r="F40">
            <v>6.0000000000000001E-3</v>
          </cell>
          <cell r="G40">
            <v>20</v>
          </cell>
          <cell r="H40" t="str">
            <v>13N</v>
          </cell>
          <cell r="I40">
            <v>53</v>
          </cell>
          <cell r="J40">
            <v>1192.5</v>
          </cell>
          <cell r="K40">
            <v>0.6901540508403271</v>
          </cell>
          <cell r="L40">
            <v>36.578164694537335</v>
          </cell>
          <cell r="M40">
            <v>823.00870562709008</v>
          </cell>
          <cell r="N40">
            <v>3</v>
          </cell>
          <cell r="O40">
            <v>3</v>
          </cell>
          <cell r="P40" t="str">
            <v>COLADAS</v>
          </cell>
          <cell r="Q40">
            <v>3</v>
          </cell>
          <cell r="R40">
            <v>573</v>
          </cell>
        </row>
        <row r="41">
          <cell r="A41">
            <v>2331</v>
          </cell>
          <cell r="B41" t="str">
            <v>COLADA M* FIBRA 40x350g</v>
          </cell>
          <cell r="C41" t="str">
            <v>BNF</v>
          </cell>
          <cell r="D41" t="str">
            <v>KEY PACK-LANGEN</v>
          </cell>
          <cell r="E41">
            <v>350</v>
          </cell>
          <cell r="F41">
            <v>1.4E-2</v>
          </cell>
          <cell r="G41">
            <v>40</v>
          </cell>
          <cell r="H41">
            <v>11</v>
          </cell>
          <cell r="I41">
            <v>56</v>
          </cell>
          <cell r="J41">
            <v>630</v>
          </cell>
          <cell r="K41">
            <v>0.6926826260965937</v>
          </cell>
          <cell r="L41">
            <v>38.790227061409247</v>
          </cell>
          <cell r="M41">
            <v>436.39005444085404</v>
          </cell>
          <cell r="N41">
            <v>3</v>
          </cell>
          <cell r="O41">
            <v>3</v>
          </cell>
          <cell r="P41" t="str">
            <v>COLADAS</v>
          </cell>
          <cell r="Q41">
            <v>3</v>
          </cell>
          <cell r="R41">
            <v>460</v>
          </cell>
        </row>
        <row r="42">
          <cell r="A42">
            <v>2344</v>
          </cell>
          <cell r="B42" t="str">
            <v>EXP NATILLA S* 20x370G</v>
          </cell>
          <cell r="C42" t="str">
            <v>BNF</v>
          </cell>
          <cell r="D42" t="str">
            <v>KEY PACK-LANGEN</v>
          </cell>
          <cell r="E42">
            <v>370</v>
          </cell>
          <cell r="F42">
            <v>7.4000000000000003E-3</v>
          </cell>
          <cell r="G42">
            <v>20</v>
          </cell>
          <cell r="H42">
            <v>14</v>
          </cell>
          <cell r="I42">
            <v>52</v>
          </cell>
          <cell r="J42">
            <v>1170</v>
          </cell>
          <cell r="K42">
            <v>0.67890547103905585</v>
          </cell>
          <cell r="L42">
            <v>35.303084494030905</v>
          </cell>
          <cell r="M42">
            <v>794.31940111569531</v>
          </cell>
          <cell r="N42">
            <v>3</v>
          </cell>
          <cell r="O42">
            <v>3</v>
          </cell>
          <cell r="P42" t="str">
            <v>MEZCLAS</v>
          </cell>
          <cell r="Q42">
            <v>3</v>
          </cell>
          <cell r="R42">
            <v>693</v>
          </cell>
        </row>
        <row r="43">
          <cell r="A43">
            <v>2345</v>
          </cell>
          <cell r="B43" t="str">
            <v>EXP NATILLA S* 20x740G</v>
          </cell>
          <cell r="C43" t="str">
            <v>BNF</v>
          </cell>
          <cell r="D43" t="str">
            <v>KEY PACK-LANGEN</v>
          </cell>
          <cell r="E43">
            <v>740</v>
          </cell>
          <cell r="F43">
            <v>1.4800000000000001E-2</v>
          </cell>
          <cell r="G43">
            <v>20</v>
          </cell>
          <cell r="H43">
            <v>14</v>
          </cell>
          <cell r="I43">
            <v>40</v>
          </cell>
          <cell r="J43">
            <v>900</v>
          </cell>
          <cell r="K43">
            <v>0.75938524306991073</v>
          </cell>
          <cell r="L43">
            <v>30.37540972279643</v>
          </cell>
          <cell r="M43">
            <v>683.44671876291966</v>
          </cell>
          <cell r="N43">
            <v>3</v>
          </cell>
          <cell r="O43">
            <v>3</v>
          </cell>
          <cell r="P43" t="str">
            <v>MEZCLAS</v>
          </cell>
          <cell r="Q43">
            <v>3</v>
          </cell>
          <cell r="R43">
            <v>477</v>
          </cell>
        </row>
        <row r="44">
          <cell r="A44">
            <v>2607</v>
          </cell>
          <cell r="B44" t="str">
            <v>NATILLA COCO M* 20x300g</v>
          </cell>
          <cell r="C44" t="str">
            <v>BNF</v>
          </cell>
          <cell r="D44" t="str">
            <v>KEY PACK-LANGEN</v>
          </cell>
          <cell r="E44">
            <v>300</v>
          </cell>
          <cell r="F44">
            <v>6.0000000000000001E-3</v>
          </cell>
          <cell r="G44">
            <v>20</v>
          </cell>
          <cell r="H44">
            <v>14</v>
          </cell>
          <cell r="I44">
            <v>60</v>
          </cell>
          <cell r="J44">
            <v>1350</v>
          </cell>
          <cell r="K44">
            <v>0.77698856220829993</v>
          </cell>
          <cell r="L44">
            <v>46.619313732497993</v>
          </cell>
          <cell r="M44">
            <v>1048.9345589812049</v>
          </cell>
          <cell r="N44">
            <v>3</v>
          </cell>
          <cell r="O44">
            <v>3</v>
          </cell>
          <cell r="P44" t="str">
            <v>MEZCLAS</v>
          </cell>
          <cell r="Q44">
            <v>3</v>
          </cell>
          <cell r="R44">
            <v>750</v>
          </cell>
        </row>
        <row r="45">
          <cell r="A45">
            <v>2625</v>
          </cell>
          <cell r="B45" t="str">
            <v>MEZ PANCAKE M*12x500G</v>
          </cell>
          <cell r="C45" t="str">
            <v>BNF</v>
          </cell>
          <cell r="D45" t="str">
            <v>KEY PACK-LANGEN</v>
          </cell>
          <cell r="E45">
            <v>500</v>
          </cell>
          <cell r="F45">
            <v>6.0000000000000001E-3</v>
          </cell>
          <cell r="G45">
            <v>12</v>
          </cell>
          <cell r="H45">
            <v>16</v>
          </cell>
          <cell r="I45">
            <v>26</v>
          </cell>
          <cell r="J45">
            <v>975</v>
          </cell>
          <cell r="K45">
            <v>0.50998994554571009</v>
          </cell>
          <cell r="L45">
            <v>13.259738584188462</v>
          </cell>
          <cell r="M45">
            <v>497.24019690706734</v>
          </cell>
          <cell r="N45">
            <v>3</v>
          </cell>
          <cell r="O45">
            <v>3</v>
          </cell>
          <cell r="P45" t="str">
            <v>MEZCLAS</v>
          </cell>
          <cell r="Q45">
            <v>3</v>
          </cell>
          <cell r="R45">
            <v>370</v>
          </cell>
        </row>
        <row r="46">
          <cell r="A46">
            <v>2630</v>
          </cell>
          <cell r="B46" t="str">
            <v>TORTA VAINILLA BC*M* 12x450G</v>
          </cell>
          <cell r="C46" t="str">
            <v>BNF</v>
          </cell>
          <cell r="D46" t="str">
            <v>KEY PACK-LANGEN</v>
          </cell>
          <cell r="E46">
            <v>450</v>
          </cell>
          <cell r="F46">
            <v>5.4000000000000003E-3</v>
          </cell>
          <cell r="G46">
            <v>12</v>
          </cell>
          <cell r="H46">
            <v>16</v>
          </cell>
          <cell r="I46">
            <v>24</v>
          </cell>
          <cell r="J46">
            <v>900</v>
          </cell>
          <cell r="K46">
            <v>0.5783763210267362</v>
          </cell>
          <cell r="L46">
            <v>13.881031704641668</v>
          </cell>
          <cell r="M46">
            <v>520.53868892406263</v>
          </cell>
          <cell r="N46">
            <v>3</v>
          </cell>
          <cell r="O46">
            <v>3</v>
          </cell>
          <cell r="P46" t="str">
            <v>MEZCLAS</v>
          </cell>
          <cell r="Q46">
            <v>3</v>
          </cell>
          <cell r="R46">
            <v>785</v>
          </cell>
        </row>
        <row r="47">
          <cell r="A47">
            <v>2631</v>
          </cell>
          <cell r="B47" t="str">
            <v>TORTA NARANJA BC*M* 12x450G</v>
          </cell>
          <cell r="C47" t="str">
            <v>BNF</v>
          </cell>
          <cell r="D47" t="str">
            <v>KEY PACK-LANGEN</v>
          </cell>
          <cell r="E47">
            <v>450</v>
          </cell>
          <cell r="F47">
            <v>5.4000000000000003E-3</v>
          </cell>
          <cell r="G47">
            <v>12</v>
          </cell>
          <cell r="H47">
            <v>16</v>
          </cell>
          <cell r="I47">
            <v>24</v>
          </cell>
          <cell r="J47">
            <v>900</v>
          </cell>
          <cell r="K47">
            <v>0.64684920419334169</v>
          </cell>
          <cell r="L47">
            <v>15.5243809006402</v>
          </cell>
          <cell r="M47">
            <v>582.16428377400757</v>
          </cell>
          <cell r="N47">
            <v>3</v>
          </cell>
          <cell r="O47">
            <v>3</v>
          </cell>
          <cell r="P47" t="str">
            <v>MEZCLAS</v>
          </cell>
          <cell r="Q47">
            <v>3</v>
          </cell>
          <cell r="R47">
            <v>259</v>
          </cell>
        </row>
        <row r="48">
          <cell r="A48">
            <v>2632</v>
          </cell>
          <cell r="B48" t="str">
            <v>TORTA FIESTA M* 12x450G</v>
          </cell>
          <cell r="C48" t="str">
            <v>BNF</v>
          </cell>
          <cell r="D48" t="str">
            <v>KEY PACK-LANGEN</v>
          </cell>
          <cell r="E48">
            <v>450</v>
          </cell>
          <cell r="F48">
            <v>5.4000000000000003E-3</v>
          </cell>
          <cell r="G48">
            <v>12</v>
          </cell>
          <cell r="H48">
            <v>16</v>
          </cell>
          <cell r="I48">
            <v>24</v>
          </cell>
          <cell r="J48">
            <v>900</v>
          </cell>
          <cell r="K48">
            <v>0.65959787828829475</v>
          </cell>
          <cell r="L48">
            <v>15.830349078919074</v>
          </cell>
          <cell r="M48">
            <v>593.63809045946527</v>
          </cell>
          <cell r="N48">
            <v>3</v>
          </cell>
          <cell r="O48">
            <v>3</v>
          </cell>
          <cell r="P48" t="str">
            <v>MEZCLAS</v>
          </cell>
          <cell r="Q48">
            <v>3</v>
          </cell>
          <cell r="R48">
            <v>52</v>
          </cell>
        </row>
        <row r="49">
          <cell r="A49">
            <v>2633</v>
          </cell>
          <cell r="B49" t="str">
            <v>TORTA CHOCOL COMB BC*M*12x450G</v>
          </cell>
          <cell r="C49" t="str">
            <v>BNF</v>
          </cell>
          <cell r="D49" t="str">
            <v>KEY PACK-LANGEN</v>
          </cell>
          <cell r="E49">
            <v>450</v>
          </cell>
          <cell r="F49">
            <v>5.4000000000000003E-3</v>
          </cell>
          <cell r="G49">
            <v>12</v>
          </cell>
          <cell r="H49">
            <v>16</v>
          </cell>
          <cell r="I49">
            <v>24</v>
          </cell>
          <cell r="J49">
            <v>900</v>
          </cell>
          <cell r="K49">
            <v>0.52998693287621124</v>
          </cell>
          <cell r="L49">
            <v>12.71968638902907</v>
          </cell>
          <cell r="M49">
            <v>476.98823958859009</v>
          </cell>
          <cell r="N49">
            <v>3</v>
          </cell>
          <cell r="O49">
            <v>3</v>
          </cell>
          <cell r="P49" t="str">
            <v>MEZCLAS</v>
          </cell>
          <cell r="Q49">
            <v>3</v>
          </cell>
          <cell r="R49">
            <v>279</v>
          </cell>
        </row>
        <row r="50">
          <cell r="A50">
            <v>2634</v>
          </cell>
          <cell r="B50" t="str">
            <v>TORTA CHOCOLATE BC*M*12x450G</v>
          </cell>
          <cell r="C50" t="str">
            <v>BNF</v>
          </cell>
          <cell r="D50" t="str">
            <v>KEY PACK-LANGEN</v>
          </cell>
          <cell r="E50">
            <v>450</v>
          </cell>
          <cell r="F50">
            <v>5.4000000000000003E-3</v>
          </cell>
          <cell r="G50">
            <v>12</v>
          </cell>
          <cell r="H50">
            <v>16</v>
          </cell>
          <cell r="I50">
            <v>24</v>
          </cell>
          <cell r="J50">
            <v>900</v>
          </cell>
          <cell r="K50">
            <v>0.65050253733592445</v>
          </cell>
          <cell r="L50">
            <v>15.612060896062186</v>
          </cell>
          <cell r="M50">
            <v>585.45228360233205</v>
          </cell>
          <cell r="N50">
            <v>3</v>
          </cell>
          <cell r="O50">
            <v>3</v>
          </cell>
          <cell r="P50" t="str">
            <v>MEZCLAS</v>
          </cell>
          <cell r="Q50">
            <v>3</v>
          </cell>
          <cell r="R50">
            <v>381</v>
          </cell>
        </row>
        <row r="51">
          <cell r="A51">
            <v>2635</v>
          </cell>
          <cell r="B51" t="str">
            <v>ARROZ LECHE BC*M* 20x333G</v>
          </cell>
          <cell r="C51" t="str">
            <v>BNF</v>
          </cell>
          <cell r="D51" t="str">
            <v>KEY PACK-LANGEN</v>
          </cell>
          <cell r="E51">
            <v>333</v>
          </cell>
          <cell r="F51">
            <v>6.6600000000000001E-3</v>
          </cell>
          <cell r="G51">
            <v>20</v>
          </cell>
          <cell r="H51">
            <v>16</v>
          </cell>
          <cell r="I51">
            <v>23</v>
          </cell>
          <cell r="J51">
            <v>517.5</v>
          </cell>
          <cell r="K51">
            <v>0.4419385304182194</v>
          </cell>
          <cell r="L51">
            <v>10.164586199619047</v>
          </cell>
          <cell r="M51">
            <v>228.70318949142853</v>
          </cell>
          <cell r="N51">
            <v>3</v>
          </cell>
          <cell r="O51">
            <v>3</v>
          </cell>
          <cell r="P51" t="str">
            <v>MEZCLAS</v>
          </cell>
          <cell r="Q51">
            <v>3</v>
          </cell>
          <cell r="R51">
            <v>295</v>
          </cell>
        </row>
        <row r="52">
          <cell r="A52">
            <v>2636</v>
          </cell>
          <cell r="B52" t="str">
            <v>ARROZ LECH PAS/CAN BC*M* 20x333G</v>
          </cell>
          <cell r="C52" t="str">
            <v>BNF</v>
          </cell>
          <cell r="D52" t="str">
            <v>KEY PACK-LANGEN</v>
          </cell>
          <cell r="E52">
            <v>333</v>
          </cell>
          <cell r="F52">
            <v>6.6600000000000001E-3</v>
          </cell>
          <cell r="G52">
            <v>20</v>
          </cell>
          <cell r="H52">
            <v>16</v>
          </cell>
          <cell r="I52">
            <v>23</v>
          </cell>
          <cell r="J52">
            <v>517.5</v>
          </cell>
          <cell r="K52">
            <v>0.66860471746028738</v>
          </cell>
          <cell r="L52">
            <v>15.37790850158661</v>
          </cell>
          <cell r="M52">
            <v>346.00294128569874</v>
          </cell>
          <cell r="N52">
            <v>3</v>
          </cell>
          <cell r="O52">
            <v>3</v>
          </cell>
          <cell r="P52" t="str">
            <v>MEZCLAS</v>
          </cell>
          <cell r="Q52">
            <v>3</v>
          </cell>
          <cell r="R52">
            <v>295</v>
          </cell>
        </row>
        <row r="53">
          <cell r="A53">
            <v>2637</v>
          </cell>
          <cell r="B53" t="str">
            <v>ARROZ LECH COCO BC*M* 20x333G</v>
          </cell>
          <cell r="C53" t="str">
            <v>BNF</v>
          </cell>
          <cell r="D53" t="str">
            <v>KEY PACK-LANGEN</v>
          </cell>
          <cell r="E53">
            <v>333</v>
          </cell>
          <cell r="F53">
            <v>6.6600000000000001E-3</v>
          </cell>
          <cell r="G53">
            <v>20</v>
          </cell>
          <cell r="H53">
            <v>16</v>
          </cell>
          <cell r="I53">
            <v>23</v>
          </cell>
          <cell r="J53">
            <v>517.5</v>
          </cell>
          <cell r="K53">
            <v>0.70675270839513948</v>
          </cell>
          <cell r="L53">
            <v>16.25531229308821</v>
          </cell>
          <cell r="M53">
            <v>365.74452659448468</v>
          </cell>
          <cell r="N53">
            <v>3</v>
          </cell>
          <cell r="O53">
            <v>3</v>
          </cell>
          <cell r="P53" t="str">
            <v>MEZCLAS</v>
          </cell>
          <cell r="Q53">
            <v>3</v>
          </cell>
          <cell r="R53">
            <v>295</v>
          </cell>
        </row>
        <row r="54">
          <cell r="A54">
            <v>120</v>
          </cell>
          <cell r="B54" t="str">
            <v>MAYONESA F* 24x120g</v>
          </cell>
          <cell r="C54" t="str">
            <v>MAYONESA</v>
          </cell>
          <cell r="D54" t="str">
            <v>RETAIL</v>
          </cell>
          <cell r="E54">
            <v>120</v>
          </cell>
          <cell r="F54">
            <v>2.8800000000000002E-3</v>
          </cell>
          <cell r="G54">
            <v>24</v>
          </cell>
          <cell r="H54">
            <v>11</v>
          </cell>
          <cell r="I54">
            <v>180</v>
          </cell>
          <cell r="J54">
            <v>3375</v>
          </cell>
          <cell r="K54">
            <v>0.63925308523630908</v>
          </cell>
          <cell r="L54">
            <v>115.06555534253563</v>
          </cell>
          <cell r="M54">
            <v>2157.4791626725432</v>
          </cell>
          <cell r="N54">
            <v>6</v>
          </cell>
          <cell r="O54">
            <v>0</v>
          </cell>
          <cell r="P54" t="str">
            <v>JARS</v>
          </cell>
          <cell r="Q54">
            <v>3</v>
          </cell>
          <cell r="R54">
            <v>4444</v>
          </cell>
        </row>
        <row r="55">
          <cell r="A55">
            <v>124</v>
          </cell>
          <cell r="B55" t="str">
            <v>MAYONESA F* 24x230g</v>
          </cell>
          <cell r="C55" t="str">
            <v>MAYONESA</v>
          </cell>
          <cell r="D55" t="str">
            <v>RETAIL</v>
          </cell>
          <cell r="E55">
            <v>230</v>
          </cell>
          <cell r="F55">
            <v>5.5199999999999997E-3</v>
          </cell>
          <cell r="G55">
            <v>24</v>
          </cell>
          <cell r="H55">
            <v>11</v>
          </cell>
          <cell r="I55">
            <v>180</v>
          </cell>
          <cell r="J55">
            <v>3375</v>
          </cell>
          <cell r="K55">
            <v>0.60894247330690132</v>
          </cell>
          <cell r="L55">
            <v>109.60964519524224</v>
          </cell>
          <cell r="M55">
            <v>2055.180847410792</v>
          </cell>
          <cell r="N55">
            <v>6</v>
          </cell>
          <cell r="O55">
            <v>0</v>
          </cell>
          <cell r="P55" t="str">
            <v>JARS</v>
          </cell>
          <cell r="Q55">
            <v>3</v>
          </cell>
          <cell r="R55">
            <v>2319</v>
          </cell>
        </row>
        <row r="56">
          <cell r="A56">
            <v>387</v>
          </cell>
          <cell r="B56" t="str">
            <v>MAYONESA LIGHT F* 12x230g</v>
          </cell>
          <cell r="C56" t="str">
            <v>MAYONESA</v>
          </cell>
          <cell r="D56" t="str">
            <v>RETAIL</v>
          </cell>
          <cell r="E56">
            <v>230</v>
          </cell>
          <cell r="F56">
            <v>2.7599999999999999E-3</v>
          </cell>
          <cell r="G56">
            <v>12</v>
          </cell>
          <cell r="H56">
            <v>13</v>
          </cell>
          <cell r="I56">
            <v>180</v>
          </cell>
          <cell r="J56">
            <v>6750</v>
          </cell>
          <cell r="K56">
            <v>0.50880000000000003</v>
          </cell>
          <cell r="L56">
            <v>91.584000000000003</v>
          </cell>
          <cell r="M56">
            <v>3434.4</v>
          </cell>
          <cell r="N56">
            <v>6</v>
          </cell>
          <cell r="O56">
            <v>0</v>
          </cell>
          <cell r="P56" t="str">
            <v>JARS</v>
          </cell>
          <cell r="Q56">
            <v>3</v>
          </cell>
          <cell r="R56">
            <v>5652</v>
          </cell>
        </row>
        <row r="57">
          <cell r="A57">
            <v>388</v>
          </cell>
          <cell r="B57" t="str">
            <v>MAYONESA LIGHT F* 12x460g</v>
          </cell>
          <cell r="C57" t="str">
            <v>MAYONESA</v>
          </cell>
          <cell r="D57" t="str">
            <v>RETAIL</v>
          </cell>
          <cell r="E57">
            <v>460</v>
          </cell>
          <cell r="F57">
            <v>5.5199999999999997E-3</v>
          </cell>
          <cell r="G57">
            <v>12</v>
          </cell>
          <cell r="H57">
            <v>13</v>
          </cell>
          <cell r="I57">
            <v>110</v>
          </cell>
          <cell r="J57">
            <v>4125</v>
          </cell>
          <cell r="K57">
            <v>0.32122169708832271</v>
          </cell>
          <cell r="L57">
            <v>35.3343866797155</v>
          </cell>
          <cell r="M57">
            <v>1325.0395004893312</v>
          </cell>
          <cell r="N57">
            <v>6</v>
          </cell>
          <cell r="O57">
            <v>0</v>
          </cell>
          <cell r="P57" t="str">
            <v>JARS</v>
          </cell>
          <cell r="Q57">
            <v>3</v>
          </cell>
          <cell r="R57">
            <v>2826</v>
          </cell>
        </row>
        <row r="58">
          <cell r="A58">
            <v>537</v>
          </cell>
          <cell r="B58" t="str">
            <v>SALSA ROSADA F* 24x238g</v>
          </cell>
          <cell r="C58" t="str">
            <v>MAYONESA</v>
          </cell>
          <cell r="D58" t="str">
            <v>RETAIL</v>
          </cell>
          <cell r="E58">
            <v>238</v>
          </cell>
          <cell r="F58">
            <v>5.7120000000000001E-3</v>
          </cell>
          <cell r="G58">
            <v>24</v>
          </cell>
          <cell r="H58">
            <v>14</v>
          </cell>
          <cell r="I58">
            <v>180</v>
          </cell>
          <cell r="J58">
            <v>3375</v>
          </cell>
          <cell r="K58">
            <v>0.44169999999999998</v>
          </cell>
          <cell r="L58">
            <v>79.506</v>
          </cell>
          <cell r="M58">
            <v>1490.7375</v>
          </cell>
          <cell r="N58">
            <v>6</v>
          </cell>
          <cell r="O58">
            <v>0</v>
          </cell>
          <cell r="P58" t="str">
            <v>JARS</v>
          </cell>
          <cell r="Q58">
            <v>3</v>
          </cell>
          <cell r="R58">
            <v>2258</v>
          </cell>
        </row>
        <row r="59">
          <cell r="A59">
            <v>539</v>
          </cell>
          <cell r="B59" t="str">
            <v>SALSA TARTARA F* 24x227g</v>
          </cell>
          <cell r="C59" t="str">
            <v>MAYONESA</v>
          </cell>
          <cell r="D59" t="str">
            <v>RETAIL</v>
          </cell>
          <cell r="E59">
            <v>227</v>
          </cell>
          <cell r="F59">
            <v>5.4479999999999997E-3</v>
          </cell>
          <cell r="G59">
            <v>24</v>
          </cell>
          <cell r="H59">
            <v>14</v>
          </cell>
          <cell r="I59">
            <v>180</v>
          </cell>
          <cell r="J59">
            <v>3375</v>
          </cell>
          <cell r="K59">
            <v>0.43680000000000002</v>
          </cell>
          <cell r="L59">
            <v>78.624000000000009</v>
          </cell>
          <cell r="M59">
            <v>1474.2</v>
          </cell>
          <cell r="N59">
            <v>6</v>
          </cell>
          <cell r="O59">
            <v>0</v>
          </cell>
          <cell r="P59" t="str">
            <v>JARS</v>
          </cell>
          <cell r="Q59">
            <v>3</v>
          </cell>
          <cell r="R59">
            <v>2368</v>
          </cell>
        </row>
        <row r="60">
          <cell r="A60">
            <v>2175</v>
          </cell>
          <cell r="B60" t="str">
            <v>MAYONESA H* 24x230g</v>
          </cell>
          <cell r="C60" t="str">
            <v>MAYONESA</v>
          </cell>
          <cell r="D60" t="str">
            <v>RETAIL</v>
          </cell>
          <cell r="E60">
            <v>230</v>
          </cell>
          <cell r="F60">
            <v>5.5199999999999997E-3</v>
          </cell>
          <cell r="G60">
            <v>24</v>
          </cell>
          <cell r="H60">
            <v>13</v>
          </cell>
          <cell r="I60">
            <v>180</v>
          </cell>
          <cell r="J60">
            <v>3375</v>
          </cell>
          <cell r="K60">
            <v>0.57099299732682351</v>
          </cell>
          <cell r="L60">
            <v>102.77873951882823</v>
          </cell>
          <cell r="M60">
            <v>1927.1013659780294</v>
          </cell>
          <cell r="N60">
            <v>6</v>
          </cell>
          <cell r="O60">
            <v>0</v>
          </cell>
          <cell r="P60" t="str">
            <v>JARS</v>
          </cell>
          <cell r="Q60">
            <v>3</v>
          </cell>
          <cell r="R60">
            <v>2319</v>
          </cell>
        </row>
        <row r="61">
          <cell r="A61">
            <v>2176</v>
          </cell>
          <cell r="B61" t="str">
            <v>MAYONESA H* 24x460g</v>
          </cell>
          <cell r="C61" t="str">
            <v>MAYONESA</v>
          </cell>
          <cell r="D61" t="str">
            <v>RETAIL</v>
          </cell>
          <cell r="E61">
            <v>460</v>
          </cell>
          <cell r="F61">
            <v>1.1039999999999999E-2</v>
          </cell>
          <cell r="G61">
            <v>24</v>
          </cell>
          <cell r="H61">
            <v>13</v>
          </cell>
          <cell r="I61">
            <v>110</v>
          </cell>
          <cell r="J61">
            <v>2062.5</v>
          </cell>
          <cell r="K61">
            <v>0.50139999999999996</v>
          </cell>
          <cell r="L61">
            <v>55.153999999999996</v>
          </cell>
          <cell r="M61">
            <v>1034.1374999999998</v>
          </cell>
          <cell r="N61">
            <v>6</v>
          </cell>
          <cell r="O61">
            <v>0</v>
          </cell>
          <cell r="P61" t="str">
            <v>JARS</v>
          </cell>
          <cell r="Q61">
            <v>3</v>
          </cell>
          <cell r="R61">
            <v>1159</v>
          </cell>
        </row>
        <row r="62">
          <cell r="A62">
            <v>2183</v>
          </cell>
          <cell r="B62" t="str">
            <v>MAYONESA F* 24x460g</v>
          </cell>
          <cell r="C62" t="str">
            <v>MAYONESA</v>
          </cell>
          <cell r="D62" t="str">
            <v>RETAIL</v>
          </cell>
          <cell r="E62">
            <v>460</v>
          </cell>
          <cell r="F62">
            <v>1.1039999999999999E-2</v>
          </cell>
          <cell r="G62">
            <v>24</v>
          </cell>
          <cell r="H62">
            <v>13</v>
          </cell>
          <cell r="I62">
            <v>110</v>
          </cell>
          <cell r="J62">
            <v>2062.5</v>
          </cell>
          <cell r="K62">
            <v>0.62280678514544319</v>
          </cell>
          <cell r="L62">
            <v>68.508746365998746</v>
          </cell>
          <cell r="M62">
            <v>1284.5389943624766</v>
          </cell>
          <cell r="N62">
            <v>6</v>
          </cell>
          <cell r="O62">
            <v>0</v>
          </cell>
          <cell r="P62" t="str">
            <v>JARS</v>
          </cell>
          <cell r="Q62">
            <v>3</v>
          </cell>
          <cell r="R62">
            <v>1159</v>
          </cell>
        </row>
        <row r="63">
          <cell r="A63">
            <v>2206</v>
          </cell>
          <cell r="B63" t="str">
            <v>EXP MAYONESA H* REAL 12x445g</v>
          </cell>
          <cell r="C63" t="str">
            <v>MAYONESA</v>
          </cell>
          <cell r="D63" t="str">
            <v>RETAIL</v>
          </cell>
          <cell r="E63">
            <v>445</v>
          </cell>
          <cell r="F63">
            <v>5.3400000000000001E-3</v>
          </cell>
          <cell r="G63">
            <v>12</v>
          </cell>
          <cell r="H63">
            <v>11</v>
          </cell>
          <cell r="I63">
            <v>110</v>
          </cell>
          <cell r="J63">
            <v>4125</v>
          </cell>
          <cell r="K63">
            <v>0.47839999999999999</v>
          </cell>
          <cell r="L63">
            <v>52.624000000000002</v>
          </cell>
          <cell r="M63">
            <v>1973.3999999999999</v>
          </cell>
          <cell r="N63">
            <v>6</v>
          </cell>
          <cell r="O63">
            <v>0</v>
          </cell>
          <cell r="P63" t="str">
            <v>JARS</v>
          </cell>
          <cell r="Q63">
            <v>3</v>
          </cell>
          <cell r="R63">
            <v>2678</v>
          </cell>
        </row>
        <row r="64">
          <cell r="A64">
            <v>2222</v>
          </cell>
          <cell r="B64" t="str">
            <v>EXP MAYONESA H* 12x225g</v>
          </cell>
          <cell r="C64" t="str">
            <v>MAYONESA</v>
          </cell>
          <cell r="D64" t="str">
            <v>RETAIL</v>
          </cell>
          <cell r="E64">
            <v>225</v>
          </cell>
          <cell r="F64">
            <v>2.7000000000000001E-3</v>
          </cell>
          <cell r="G64">
            <v>12</v>
          </cell>
          <cell r="H64">
            <v>11</v>
          </cell>
          <cell r="I64">
            <v>180</v>
          </cell>
          <cell r="J64">
            <v>6750</v>
          </cell>
          <cell r="K64">
            <v>0.63600000000000001</v>
          </cell>
          <cell r="L64">
            <v>114.48</v>
          </cell>
          <cell r="M64">
            <v>4293</v>
          </cell>
          <cell r="N64">
            <v>6</v>
          </cell>
          <cell r="O64">
            <v>0</v>
          </cell>
          <cell r="P64" t="str">
            <v>JARS</v>
          </cell>
          <cell r="Q64">
            <v>3</v>
          </cell>
          <cell r="R64">
            <v>5296</v>
          </cell>
        </row>
        <row r="65">
          <cell r="A65">
            <v>544</v>
          </cell>
          <cell r="B65" t="str">
            <v>SALSA ROSADA F*C*6x730g</v>
          </cell>
          <cell r="C65" t="str">
            <v>MAYONESA</v>
          </cell>
          <cell r="D65" t="str">
            <v>RETAIL</v>
          </cell>
          <cell r="E65">
            <v>730</v>
          </cell>
          <cell r="F65">
            <v>4.3800000000000002E-3</v>
          </cell>
          <cell r="G65">
            <v>6</v>
          </cell>
          <cell r="H65">
            <v>24</v>
          </cell>
          <cell r="I65">
            <v>60</v>
          </cell>
          <cell r="J65">
            <v>4500</v>
          </cell>
          <cell r="K65">
            <v>0.66500000000000004</v>
          </cell>
          <cell r="L65">
            <v>39.900000000000006</v>
          </cell>
          <cell r="M65">
            <v>2992.5</v>
          </cell>
          <cell r="N65">
            <v>6</v>
          </cell>
          <cell r="O65">
            <v>0</v>
          </cell>
          <cell r="P65" t="str">
            <v>JARS</v>
          </cell>
          <cell r="Q65">
            <v>3</v>
          </cell>
          <cell r="R65">
            <v>2945</v>
          </cell>
        </row>
        <row r="66">
          <cell r="A66">
            <v>1566</v>
          </cell>
          <cell r="B66" t="str">
            <v>MAYONESA F* 24x460g Gratis 160G</v>
          </cell>
          <cell r="C66" t="str">
            <v>MAYONESA</v>
          </cell>
          <cell r="D66" t="str">
            <v>RETAIL</v>
          </cell>
          <cell r="E66">
            <v>460</v>
          </cell>
          <cell r="F66">
            <v>1.1039999999999999E-2</v>
          </cell>
          <cell r="G66">
            <v>24</v>
          </cell>
          <cell r="H66">
            <v>13</v>
          </cell>
          <cell r="I66">
            <v>110</v>
          </cell>
          <cell r="J66">
            <v>2062.5</v>
          </cell>
          <cell r="K66">
            <v>0.62280678514544319</v>
          </cell>
          <cell r="L66">
            <v>68.508746365998746</v>
          </cell>
          <cell r="M66">
            <v>1284.5389943624766</v>
          </cell>
          <cell r="N66">
            <v>6</v>
          </cell>
          <cell r="O66">
            <v>0</v>
          </cell>
          <cell r="P66" t="str">
            <v>JARS</v>
          </cell>
          <cell r="Q66">
            <v>3</v>
          </cell>
          <cell r="R66">
            <v>1159</v>
          </cell>
        </row>
        <row r="67">
          <cell r="A67">
            <v>893</v>
          </cell>
          <cell r="B67" t="str">
            <v>MAYONESA F*C* 1x18kg</v>
          </cell>
          <cell r="C67" t="str">
            <v>MAYONESA</v>
          </cell>
          <cell r="D67" t="str">
            <v>CUÑETE</v>
          </cell>
          <cell r="E67">
            <v>18000</v>
          </cell>
          <cell r="F67">
            <v>1.7999999999999999E-2</v>
          </cell>
          <cell r="G67">
            <v>1</v>
          </cell>
          <cell r="H67">
            <v>24</v>
          </cell>
          <cell r="I67">
            <v>0.5</v>
          </cell>
          <cell r="J67">
            <v>225</v>
          </cell>
          <cell r="K67">
            <v>0.87860149110149111</v>
          </cell>
          <cell r="L67">
            <v>0.43930074555074555</v>
          </cell>
          <cell r="M67">
            <v>197.6853354978355</v>
          </cell>
          <cell r="N67">
            <v>2</v>
          </cell>
          <cell r="O67">
            <v>0</v>
          </cell>
          <cell r="P67" t="str">
            <v>CUÑETE</v>
          </cell>
          <cell r="Q67">
            <v>3</v>
          </cell>
          <cell r="R67">
            <v>711</v>
          </cell>
        </row>
        <row r="68">
          <cell r="A68">
            <v>2548</v>
          </cell>
          <cell r="B68" t="str">
            <v>MAYONITA F*C* 4x3900g PEAD</v>
          </cell>
          <cell r="C68" t="str">
            <v>MAYONESA</v>
          </cell>
          <cell r="D68" t="str">
            <v>ELGIN</v>
          </cell>
          <cell r="E68">
            <v>3900</v>
          </cell>
          <cell r="F68">
            <v>1.5599999999999999E-2</v>
          </cell>
          <cell r="G68">
            <v>4</v>
          </cell>
          <cell r="H68">
            <v>23</v>
          </cell>
          <cell r="I68">
            <v>12</v>
          </cell>
          <cell r="J68">
            <v>1350</v>
          </cell>
          <cell r="K68">
            <v>0.80751422034412434</v>
          </cell>
          <cell r="L68">
            <v>9.6901706441294913</v>
          </cell>
          <cell r="M68">
            <v>1090.1441974645679</v>
          </cell>
          <cell r="N68">
            <v>9</v>
          </cell>
          <cell r="O68">
            <v>0</v>
          </cell>
          <cell r="P68" t="str">
            <v>CATERPLAN</v>
          </cell>
          <cell r="Q68">
            <v>3</v>
          </cell>
          <cell r="R68">
            <v>821</v>
          </cell>
        </row>
        <row r="69">
          <cell r="A69">
            <v>2555</v>
          </cell>
          <cell r="B69" t="str">
            <v>MAYONESA F*C* 4x3730g PEAD</v>
          </cell>
          <cell r="C69" t="str">
            <v>MAYONESA</v>
          </cell>
          <cell r="D69" t="str">
            <v>ELGIN</v>
          </cell>
          <cell r="E69">
            <v>3730</v>
          </cell>
          <cell r="F69">
            <v>1.4919999999999999E-2</v>
          </cell>
          <cell r="G69">
            <v>4</v>
          </cell>
          <cell r="H69">
            <v>21</v>
          </cell>
          <cell r="I69">
            <v>12</v>
          </cell>
          <cell r="J69">
            <v>1350</v>
          </cell>
          <cell r="K69">
            <v>0.75312126348928321</v>
          </cell>
          <cell r="L69">
            <v>9.0374551618713994</v>
          </cell>
          <cell r="M69">
            <v>1016.7137057105323</v>
          </cell>
          <cell r="N69">
            <v>9</v>
          </cell>
          <cell r="O69">
            <v>0</v>
          </cell>
          <cell r="P69" t="str">
            <v>CATERPLAN</v>
          </cell>
          <cell r="Q69">
            <v>3</v>
          </cell>
          <cell r="R69">
            <v>858</v>
          </cell>
        </row>
        <row r="70">
          <cell r="A70">
            <v>2559</v>
          </cell>
          <cell r="B70" t="str">
            <v>SALSA ROSADA F*C* 4x3780g PEAD</v>
          </cell>
          <cell r="C70" t="str">
            <v>MAYONESA</v>
          </cell>
          <cell r="D70" t="str">
            <v>ELGIN</v>
          </cell>
          <cell r="E70">
            <v>3780</v>
          </cell>
          <cell r="F70">
            <v>1.512E-2</v>
          </cell>
          <cell r="G70">
            <v>4</v>
          </cell>
          <cell r="H70">
            <v>24</v>
          </cell>
          <cell r="I70">
            <v>12</v>
          </cell>
          <cell r="J70">
            <v>1350</v>
          </cell>
          <cell r="K70">
            <v>0.45440000000000003</v>
          </cell>
          <cell r="L70">
            <v>5.4527999999999999</v>
          </cell>
          <cell r="M70">
            <v>613.44000000000005</v>
          </cell>
          <cell r="N70">
            <v>9</v>
          </cell>
          <cell r="O70">
            <v>0</v>
          </cell>
          <cell r="P70" t="str">
            <v>CATERPLAN</v>
          </cell>
          <cell r="Q70">
            <v>3</v>
          </cell>
          <cell r="R70">
            <v>858</v>
          </cell>
        </row>
        <row r="71">
          <cell r="A71">
            <v>2560</v>
          </cell>
          <cell r="B71" t="str">
            <v>MAYONESA H*C*4x3600g PEAD</v>
          </cell>
          <cell r="C71" t="str">
            <v>MAYONESA</v>
          </cell>
          <cell r="D71" t="str">
            <v>ELGIN</v>
          </cell>
          <cell r="E71">
            <v>3600</v>
          </cell>
          <cell r="F71">
            <v>1.44E-2</v>
          </cell>
          <cell r="G71">
            <v>4</v>
          </cell>
          <cell r="H71">
            <v>21</v>
          </cell>
          <cell r="I71">
            <v>12</v>
          </cell>
          <cell r="J71">
            <v>1350</v>
          </cell>
          <cell r="K71">
            <v>0.75249999999999995</v>
          </cell>
          <cell r="L71">
            <v>9.0299999999999994</v>
          </cell>
          <cell r="M71">
            <v>1015.8749999999999</v>
          </cell>
          <cell r="N71">
            <v>9</v>
          </cell>
          <cell r="O71">
            <v>0</v>
          </cell>
          <cell r="P71" t="str">
            <v>CATERPLAN</v>
          </cell>
          <cell r="Q71">
            <v>3</v>
          </cell>
          <cell r="R71">
            <v>993</v>
          </cell>
        </row>
        <row r="72">
          <cell r="A72">
            <v>2561</v>
          </cell>
          <cell r="B72" t="str">
            <v>ARM MAYONESA H* 4x3600g PEAD</v>
          </cell>
          <cell r="C72" t="str">
            <v>MAYONESA</v>
          </cell>
          <cell r="D72" t="str">
            <v>ELGIN</v>
          </cell>
          <cell r="E72">
            <v>3600</v>
          </cell>
          <cell r="F72">
            <v>1.44E-2</v>
          </cell>
          <cell r="G72">
            <v>4</v>
          </cell>
          <cell r="H72">
            <v>21</v>
          </cell>
          <cell r="I72">
            <v>12</v>
          </cell>
          <cell r="J72">
            <v>1350</v>
          </cell>
          <cell r="K72">
            <v>0.85307202459376374</v>
          </cell>
          <cell r="L72">
            <v>10.236864295125166</v>
          </cell>
          <cell r="M72">
            <v>1151.647233201581</v>
          </cell>
          <cell r="N72">
            <v>9</v>
          </cell>
          <cell r="O72">
            <v>0</v>
          </cell>
          <cell r="P72" t="str">
            <v>CATERPLAN</v>
          </cell>
          <cell r="Q72">
            <v>3</v>
          </cell>
          <cell r="R72">
            <v>993</v>
          </cell>
        </row>
        <row r="73">
          <cell r="A73">
            <v>2564</v>
          </cell>
          <cell r="B73" t="str">
            <v>EXP MAYONITA H*C*4x3900g PEAD</v>
          </cell>
          <cell r="C73" t="str">
            <v>MAYONESA</v>
          </cell>
          <cell r="D73" t="str">
            <v>ELGIN</v>
          </cell>
          <cell r="E73">
            <v>3900</v>
          </cell>
          <cell r="F73">
            <v>1.5599999999999999E-2</v>
          </cell>
          <cell r="G73">
            <v>4</v>
          </cell>
          <cell r="H73">
            <v>23</v>
          </cell>
          <cell r="I73">
            <v>12</v>
          </cell>
          <cell r="J73">
            <v>1350</v>
          </cell>
          <cell r="K73">
            <v>0.5444</v>
          </cell>
          <cell r="L73">
            <v>6.5327999999999999</v>
          </cell>
          <cell r="M73">
            <v>734.93999999999994</v>
          </cell>
          <cell r="N73">
            <v>9</v>
          </cell>
          <cell r="O73">
            <v>0</v>
          </cell>
          <cell r="P73" t="str">
            <v>CATERPLAN</v>
          </cell>
          <cell r="Q73">
            <v>3</v>
          </cell>
          <cell r="R73">
            <v>1000</v>
          </cell>
        </row>
        <row r="74">
          <cell r="A74">
            <v>2241</v>
          </cell>
          <cell r="B74" t="str">
            <v>MAYOMANIA F*C*4x3900g PEAD</v>
          </cell>
          <cell r="C74" t="str">
            <v>MAYONESA</v>
          </cell>
          <cell r="D74" t="str">
            <v>ELGIN</v>
          </cell>
          <cell r="E74">
            <v>3900</v>
          </cell>
          <cell r="F74">
            <v>1.5599999999999999E-2</v>
          </cell>
          <cell r="G74">
            <v>4</v>
          </cell>
          <cell r="H74">
            <v>23</v>
          </cell>
          <cell r="I74">
            <v>12</v>
          </cell>
          <cell r="J74">
            <v>1350</v>
          </cell>
          <cell r="K74">
            <v>0.54</v>
          </cell>
          <cell r="L74">
            <v>6.48</v>
          </cell>
          <cell r="M74">
            <v>729</v>
          </cell>
          <cell r="N74">
            <v>9</v>
          </cell>
          <cell r="O74">
            <v>0</v>
          </cell>
          <cell r="P74" t="str">
            <v>CATERPLAN</v>
          </cell>
          <cell r="Q74">
            <v>3</v>
          </cell>
          <cell r="R74">
            <v>1000</v>
          </cell>
        </row>
        <row r="75">
          <cell r="A75">
            <v>534</v>
          </cell>
          <cell r="B75" t="str">
            <v>MAYONESA F*12x200g DP</v>
          </cell>
          <cell r="C75" t="str">
            <v>MAYONESA</v>
          </cell>
          <cell r="D75" t="str">
            <v>EMZO</v>
          </cell>
          <cell r="E75">
            <v>200</v>
          </cell>
          <cell r="F75">
            <v>2.3999999999999998E-3</v>
          </cell>
          <cell r="G75">
            <v>12</v>
          </cell>
          <cell r="H75">
            <v>12</v>
          </cell>
          <cell r="I75">
            <v>40</v>
          </cell>
          <cell r="J75">
            <v>1500</v>
          </cell>
          <cell r="K75">
            <v>0.84319999999999995</v>
          </cell>
          <cell r="L75">
            <v>33.727999999999994</v>
          </cell>
          <cell r="M75">
            <v>1264.8</v>
          </cell>
          <cell r="N75">
            <v>3</v>
          </cell>
          <cell r="O75">
            <v>6</v>
          </cell>
          <cell r="P75" t="str">
            <v>FLEXIBLE</v>
          </cell>
          <cell r="Q75">
            <v>3</v>
          </cell>
          <cell r="R75">
            <v>5333</v>
          </cell>
        </row>
        <row r="76">
          <cell r="A76">
            <v>535</v>
          </cell>
          <cell r="B76" t="str">
            <v>MAYONESA F*12x400g DP</v>
          </cell>
          <cell r="C76" t="str">
            <v>MAYONESA</v>
          </cell>
          <cell r="D76" t="str">
            <v>EMZO</v>
          </cell>
          <cell r="E76">
            <v>400</v>
          </cell>
          <cell r="F76">
            <v>4.7999999999999996E-3</v>
          </cell>
          <cell r="G76">
            <v>12</v>
          </cell>
          <cell r="H76">
            <v>12</v>
          </cell>
          <cell r="I76">
            <v>40</v>
          </cell>
          <cell r="J76">
            <v>1500</v>
          </cell>
          <cell r="K76">
            <v>0.7702</v>
          </cell>
          <cell r="L76">
            <v>30.808</v>
          </cell>
          <cell r="M76">
            <v>1155.3</v>
          </cell>
          <cell r="N76">
            <v>3</v>
          </cell>
          <cell r="O76">
            <v>6</v>
          </cell>
          <cell r="P76" t="str">
            <v>FLEXIBLE</v>
          </cell>
          <cell r="Q76">
            <v>3</v>
          </cell>
          <cell r="R76">
            <v>2667</v>
          </cell>
        </row>
        <row r="77">
          <cell r="A77">
            <v>1532</v>
          </cell>
          <cell r="B77" t="str">
            <v>OF MAYONE F*DP PAG400GLLEV600G</v>
          </cell>
          <cell r="C77" t="str">
            <v>MAYONESA</v>
          </cell>
          <cell r="D77" t="str">
            <v>EMZO</v>
          </cell>
          <cell r="E77">
            <v>600</v>
          </cell>
          <cell r="F77">
            <v>7.1999999999999998E-3</v>
          </cell>
          <cell r="G77">
            <v>12</v>
          </cell>
          <cell r="H77">
            <v>13</v>
          </cell>
          <cell r="I77">
            <v>40</v>
          </cell>
          <cell r="J77">
            <v>1500</v>
          </cell>
          <cell r="K77">
            <v>0.57250000000000001</v>
          </cell>
          <cell r="L77">
            <v>22.9</v>
          </cell>
          <cell r="M77">
            <v>858.75</v>
          </cell>
          <cell r="N77">
            <v>3</v>
          </cell>
          <cell r="O77">
            <v>6</v>
          </cell>
          <cell r="P77" t="str">
            <v>FLEXIBLE</v>
          </cell>
          <cell r="Q77">
            <v>3</v>
          </cell>
          <cell r="R77">
            <v>1778</v>
          </cell>
        </row>
        <row r="78">
          <cell r="A78">
            <v>1533</v>
          </cell>
          <cell r="B78" t="str">
            <v>OF MAYOMANIA DP PAG400GLLEV600</v>
          </cell>
          <cell r="C78" t="str">
            <v>MAYONESA</v>
          </cell>
          <cell r="D78" t="str">
            <v>EMZO</v>
          </cell>
          <cell r="E78">
            <v>600</v>
          </cell>
          <cell r="F78">
            <v>7.1999999999999998E-3</v>
          </cell>
          <cell r="G78">
            <v>12</v>
          </cell>
          <cell r="H78">
            <v>13</v>
          </cell>
          <cell r="I78">
            <v>40</v>
          </cell>
          <cell r="J78">
            <v>1500</v>
          </cell>
          <cell r="K78">
            <v>0.67900000000000005</v>
          </cell>
          <cell r="L78">
            <v>27.160000000000004</v>
          </cell>
          <cell r="M78">
            <v>1018.5000000000001</v>
          </cell>
          <cell r="N78">
            <v>3</v>
          </cell>
          <cell r="O78">
            <v>6</v>
          </cell>
          <cell r="P78" t="str">
            <v>FLEXIBLE</v>
          </cell>
          <cell r="Q78">
            <v>3</v>
          </cell>
          <cell r="R78">
            <v>1778</v>
          </cell>
        </row>
        <row r="79">
          <cell r="A79">
            <v>2173</v>
          </cell>
          <cell r="B79" t="str">
            <v>MAYOMANIA F*DP 12x200G</v>
          </cell>
          <cell r="C79" t="str">
            <v>MAYONESA</v>
          </cell>
          <cell r="D79" t="str">
            <v>EMZO</v>
          </cell>
          <cell r="E79">
            <v>200</v>
          </cell>
          <cell r="F79">
            <v>2.3999999999999998E-3</v>
          </cell>
          <cell r="G79">
            <v>12</v>
          </cell>
          <cell r="H79">
            <v>13</v>
          </cell>
          <cell r="I79">
            <v>40</v>
          </cell>
          <cell r="J79">
            <v>1500</v>
          </cell>
          <cell r="K79">
            <v>0.82362551571108977</v>
          </cell>
          <cell r="L79">
            <v>32.945020628443594</v>
          </cell>
          <cell r="M79">
            <v>1235.4382735666347</v>
          </cell>
          <cell r="N79">
            <v>3</v>
          </cell>
          <cell r="O79">
            <v>6</v>
          </cell>
          <cell r="P79" t="str">
            <v>FLEXIBLE</v>
          </cell>
          <cell r="Q79">
            <v>3</v>
          </cell>
          <cell r="R79">
            <v>5333</v>
          </cell>
        </row>
        <row r="80">
          <cell r="A80">
            <v>2174</v>
          </cell>
          <cell r="B80" t="str">
            <v>MAYOMANIA F*DP 12x400G</v>
          </cell>
          <cell r="C80" t="str">
            <v>MAYONESA</v>
          </cell>
          <cell r="D80" t="str">
            <v>EMZO</v>
          </cell>
          <cell r="E80">
            <v>400</v>
          </cell>
          <cell r="F80">
            <v>4.7999999999999996E-3</v>
          </cell>
          <cell r="G80">
            <v>12</v>
          </cell>
          <cell r="H80">
            <v>13</v>
          </cell>
          <cell r="I80">
            <v>40</v>
          </cell>
          <cell r="J80">
            <v>1500</v>
          </cell>
          <cell r="K80">
            <v>0.8</v>
          </cell>
          <cell r="L80">
            <v>32</v>
          </cell>
          <cell r="M80">
            <v>1200</v>
          </cell>
          <cell r="N80">
            <v>3</v>
          </cell>
          <cell r="O80">
            <v>6</v>
          </cell>
          <cell r="P80" t="str">
            <v>FLEXIBLE</v>
          </cell>
          <cell r="Q80">
            <v>3</v>
          </cell>
          <cell r="R80">
            <v>2667</v>
          </cell>
        </row>
        <row r="81">
          <cell r="A81">
            <v>2178</v>
          </cell>
          <cell r="B81" t="str">
            <v>MAYONESA H* 12x400GDP ARM PERU</v>
          </cell>
          <cell r="C81" t="str">
            <v>MAYONESA</v>
          </cell>
          <cell r="D81" t="str">
            <v>EMZO</v>
          </cell>
          <cell r="E81">
            <v>400</v>
          </cell>
          <cell r="F81">
            <v>4.7999999999999996E-3</v>
          </cell>
          <cell r="G81">
            <v>12</v>
          </cell>
          <cell r="H81">
            <v>13</v>
          </cell>
          <cell r="I81">
            <v>40</v>
          </cell>
          <cell r="J81">
            <v>1500</v>
          </cell>
          <cell r="K81">
            <v>0.8</v>
          </cell>
          <cell r="L81">
            <v>32</v>
          </cell>
          <cell r="M81">
            <v>1200</v>
          </cell>
          <cell r="N81">
            <v>3</v>
          </cell>
          <cell r="O81">
            <v>6</v>
          </cell>
          <cell r="P81" t="str">
            <v>FLEXIBLE</v>
          </cell>
          <cell r="Q81">
            <v>3</v>
          </cell>
          <cell r="R81">
            <v>2667</v>
          </cell>
        </row>
        <row r="82">
          <cell r="A82">
            <v>2194</v>
          </cell>
          <cell r="B82" t="str">
            <v>SALSA ROSADA F* 12x200G DP</v>
          </cell>
          <cell r="C82" t="str">
            <v>MAYONESA</v>
          </cell>
          <cell r="D82" t="str">
            <v>EMZO</v>
          </cell>
          <cell r="E82">
            <v>200</v>
          </cell>
          <cell r="F82">
            <v>2.3999999999999998E-3</v>
          </cell>
          <cell r="G82">
            <v>12</v>
          </cell>
          <cell r="H82">
            <v>14</v>
          </cell>
          <cell r="I82">
            <v>40</v>
          </cell>
          <cell r="J82">
            <v>1500</v>
          </cell>
          <cell r="K82">
            <v>0.63815866099833107</v>
          </cell>
          <cell r="L82">
            <v>25.526346439933242</v>
          </cell>
          <cell r="M82">
            <v>957.23799149749664</v>
          </cell>
          <cell r="N82">
            <v>3</v>
          </cell>
          <cell r="O82">
            <v>6</v>
          </cell>
          <cell r="P82" t="str">
            <v>FLEXIBLE</v>
          </cell>
          <cell r="Q82">
            <v>3</v>
          </cell>
          <cell r="R82">
            <v>5375</v>
          </cell>
        </row>
        <row r="83">
          <cell r="A83">
            <v>2211</v>
          </cell>
          <cell r="B83" t="str">
            <v>EXP MAYOMANIA H* DP 12x400G</v>
          </cell>
          <cell r="C83" t="str">
            <v>MAYONESA</v>
          </cell>
          <cell r="D83" t="str">
            <v>EMZO</v>
          </cell>
          <cell r="E83">
            <v>400</v>
          </cell>
          <cell r="F83">
            <v>4.7999999999999996E-3</v>
          </cell>
          <cell r="G83">
            <v>12</v>
          </cell>
          <cell r="H83">
            <v>13</v>
          </cell>
          <cell r="I83">
            <v>40</v>
          </cell>
          <cell r="J83">
            <v>1500</v>
          </cell>
          <cell r="K83">
            <v>0.66639999999999999</v>
          </cell>
          <cell r="L83">
            <v>26.655999999999999</v>
          </cell>
          <cell r="M83">
            <v>999.6</v>
          </cell>
          <cell r="N83">
            <v>3</v>
          </cell>
          <cell r="O83">
            <v>6</v>
          </cell>
          <cell r="P83" t="str">
            <v>FLEXIBLE</v>
          </cell>
          <cell r="Q83">
            <v>3</v>
          </cell>
          <cell r="R83">
            <v>2667</v>
          </cell>
        </row>
        <row r="84">
          <cell r="A84">
            <v>2221</v>
          </cell>
          <cell r="B84" t="str">
            <v xml:space="preserve"> MAYONITA F* DP 12x1000G</v>
          </cell>
          <cell r="C84" t="str">
            <v>MAYONESA</v>
          </cell>
          <cell r="D84" t="str">
            <v>EMZO</v>
          </cell>
          <cell r="E84">
            <v>1000</v>
          </cell>
          <cell r="F84">
            <v>1.2E-2</v>
          </cell>
          <cell r="G84">
            <v>12</v>
          </cell>
          <cell r="H84">
            <v>13</v>
          </cell>
          <cell r="I84">
            <v>26</v>
          </cell>
          <cell r="J84">
            <v>975</v>
          </cell>
          <cell r="K84">
            <v>0.56310000000000004</v>
          </cell>
          <cell r="L84">
            <v>14.640600000000001</v>
          </cell>
          <cell r="M84">
            <v>549.02250000000004</v>
          </cell>
          <cell r="N84">
            <v>3</v>
          </cell>
          <cell r="O84">
            <v>6</v>
          </cell>
          <cell r="P84" t="str">
            <v>FLEXIBLE</v>
          </cell>
          <cell r="Q84">
            <v>3</v>
          </cell>
          <cell r="R84">
            <v>1067</v>
          </cell>
        </row>
        <row r="85">
          <cell r="A85">
            <v>2226</v>
          </cell>
          <cell r="B85" t="str">
            <v xml:space="preserve"> MAYOMANIA F* DP 12x1000G</v>
          </cell>
          <cell r="C85" t="str">
            <v>MAYONESA</v>
          </cell>
          <cell r="D85" t="str">
            <v>EMZO</v>
          </cell>
          <cell r="E85">
            <v>1000</v>
          </cell>
          <cell r="F85">
            <v>1.2E-2</v>
          </cell>
          <cell r="G85">
            <v>12</v>
          </cell>
          <cell r="H85">
            <v>13</v>
          </cell>
          <cell r="I85">
            <v>26</v>
          </cell>
          <cell r="J85">
            <v>975</v>
          </cell>
          <cell r="K85">
            <v>0.79349999999999998</v>
          </cell>
          <cell r="L85">
            <v>20.631</v>
          </cell>
          <cell r="M85">
            <v>773.66250000000002</v>
          </cell>
          <cell r="N85">
            <v>3</v>
          </cell>
          <cell r="O85">
            <v>6</v>
          </cell>
          <cell r="P85" t="str">
            <v>FLEXIBLE</v>
          </cell>
          <cell r="Q85">
            <v>3</v>
          </cell>
          <cell r="R85">
            <v>1067</v>
          </cell>
        </row>
        <row r="86">
          <cell r="A86">
            <v>2227</v>
          </cell>
          <cell r="B86" t="str">
            <v xml:space="preserve"> MAYONESA F* DP 12x1000G</v>
          </cell>
          <cell r="C86" t="str">
            <v>MAYONESA</v>
          </cell>
          <cell r="D86" t="str">
            <v>EMZO</v>
          </cell>
          <cell r="E86">
            <v>1000</v>
          </cell>
          <cell r="F86">
            <v>1.2E-2</v>
          </cell>
          <cell r="G86">
            <v>12</v>
          </cell>
          <cell r="H86">
            <v>13</v>
          </cell>
          <cell r="I86">
            <v>26</v>
          </cell>
          <cell r="J86">
            <v>975</v>
          </cell>
          <cell r="K86">
            <v>0.77</v>
          </cell>
          <cell r="L86">
            <v>20.02</v>
          </cell>
          <cell r="M86">
            <v>750.75</v>
          </cell>
          <cell r="N86">
            <v>3</v>
          </cell>
          <cell r="O86">
            <v>6</v>
          </cell>
          <cell r="P86" t="str">
            <v>FLEXIBLE</v>
          </cell>
          <cell r="Q86">
            <v>3</v>
          </cell>
          <cell r="R86">
            <v>1067</v>
          </cell>
        </row>
        <row r="87">
          <cell r="A87">
            <v>2234</v>
          </cell>
          <cell r="B87" t="str">
            <v>MAYOMANIA H* DP24x200G</v>
          </cell>
          <cell r="C87" t="str">
            <v>MAYONESA</v>
          </cell>
          <cell r="D87" t="str">
            <v>EMZO</v>
          </cell>
          <cell r="E87">
            <v>200</v>
          </cell>
          <cell r="F87">
            <v>4.7999999999999996E-3</v>
          </cell>
          <cell r="G87">
            <v>24</v>
          </cell>
          <cell r="H87">
            <v>13</v>
          </cell>
          <cell r="I87">
            <v>40</v>
          </cell>
          <cell r="J87">
            <v>750</v>
          </cell>
          <cell r="K87">
            <v>0.66080000000000005</v>
          </cell>
          <cell r="L87">
            <v>26.432000000000002</v>
          </cell>
          <cell r="M87">
            <v>495.6</v>
          </cell>
          <cell r="N87">
            <v>3</v>
          </cell>
          <cell r="O87">
            <v>6</v>
          </cell>
          <cell r="P87" t="str">
            <v>FLEXIBLE</v>
          </cell>
          <cell r="Q87">
            <v>3</v>
          </cell>
          <cell r="R87">
            <v>1334</v>
          </cell>
        </row>
        <row r="88">
          <cell r="A88">
            <v>2237</v>
          </cell>
          <cell r="B88" t="str">
            <v>MAYONESA LIGHT F*24x200g DP</v>
          </cell>
          <cell r="C88" t="str">
            <v>MAYONESA</v>
          </cell>
          <cell r="D88" t="str">
            <v>EMZO</v>
          </cell>
          <cell r="E88">
            <v>200</v>
          </cell>
          <cell r="F88">
            <v>4.7999999999999996E-3</v>
          </cell>
          <cell r="G88">
            <v>24</v>
          </cell>
          <cell r="H88">
            <v>12</v>
          </cell>
          <cell r="I88">
            <v>40</v>
          </cell>
          <cell r="J88">
            <v>750</v>
          </cell>
          <cell r="K88">
            <v>0.84319999999999995</v>
          </cell>
          <cell r="L88">
            <v>33.727999999999994</v>
          </cell>
          <cell r="M88">
            <v>632.4</v>
          </cell>
          <cell r="N88">
            <v>3</v>
          </cell>
          <cell r="O88">
            <v>6</v>
          </cell>
          <cell r="P88" t="str">
            <v>FLEXIBLE</v>
          </cell>
          <cell r="Q88">
            <v>3</v>
          </cell>
          <cell r="R88">
            <v>5333</v>
          </cell>
        </row>
        <row r="89">
          <cell r="A89">
            <v>2238</v>
          </cell>
          <cell r="B89" t="str">
            <v>MAYONESA LIGHT F*24x400g DP</v>
          </cell>
          <cell r="C89" t="str">
            <v>MAYONESA</v>
          </cell>
          <cell r="D89" t="str">
            <v>EMZO</v>
          </cell>
          <cell r="E89">
            <v>400</v>
          </cell>
          <cell r="F89">
            <v>9.5999999999999992E-3</v>
          </cell>
          <cell r="G89">
            <v>24</v>
          </cell>
          <cell r="H89">
            <v>12</v>
          </cell>
          <cell r="I89">
            <v>40</v>
          </cell>
          <cell r="J89">
            <v>750</v>
          </cell>
          <cell r="K89">
            <v>0.7702</v>
          </cell>
          <cell r="L89">
            <v>30.808</v>
          </cell>
          <cell r="M89">
            <v>577.65</v>
          </cell>
          <cell r="N89">
            <v>3</v>
          </cell>
          <cell r="O89">
            <v>6</v>
          </cell>
          <cell r="P89" t="str">
            <v>FLEXIBLE</v>
          </cell>
          <cell r="Q89">
            <v>3</v>
          </cell>
          <cell r="R89">
            <v>2667</v>
          </cell>
        </row>
        <row r="90">
          <cell r="A90">
            <v>2165</v>
          </cell>
          <cell r="B90" t="str">
            <v>MAYONESA F*12x24x50G SOB GT20G</v>
          </cell>
          <cell r="C90" t="str">
            <v>MAYONESA</v>
          </cell>
          <cell r="D90" t="str">
            <v>CRAMSA</v>
          </cell>
          <cell r="E90">
            <v>50</v>
          </cell>
          <cell r="F90">
            <v>1.44E-2</v>
          </cell>
          <cell r="G90">
            <v>288</v>
          </cell>
          <cell r="H90">
            <v>13</v>
          </cell>
          <cell r="I90">
            <v>260</v>
          </cell>
          <cell r="J90">
            <v>406.25</v>
          </cell>
          <cell r="K90">
            <v>0.72763561763999374</v>
          </cell>
          <cell r="L90">
            <v>189.18526058639839</v>
          </cell>
          <cell r="M90">
            <v>295.60196966624744</v>
          </cell>
          <cell r="N90">
            <v>4</v>
          </cell>
          <cell r="O90">
            <v>6</v>
          </cell>
          <cell r="P90" t="str">
            <v>FLEXIBLE</v>
          </cell>
          <cell r="Q90">
            <v>3</v>
          </cell>
          <cell r="R90">
            <v>889</v>
          </cell>
        </row>
        <row r="91">
          <cell r="A91" t="str">
            <v>M48351</v>
          </cell>
          <cell r="B91" t="str">
            <v>EXP MAYOMANIA H* 12x12x50G</v>
          </cell>
          <cell r="C91" t="str">
            <v>MAYONESA</v>
          </cell>
          <cell r="D91" t="str">
            <v>CRAMSA</v>
          </cell>
          <cell r="E91">
            <v>50</v>
          </cell>
          <cell r="F91">
            <v>7.1999999999999998E-3</v>
          </cell>
          <cell r="G91">
            <v>144</v>
          </cell>
          <cell r="H91">
            <v>13</v>
          </cell>
          <cell r="I91">
            <v>260</v>
          </cell>
          <cell r="J91">
            <v>812.5</v>
          </cell>
          <cell r="K91">
            <v>0.66610000000000003</v>
          </cell>
          <cell r="L91">
            <v>173.18600000000001</v>
          </cell>
          <cell r="M91">
            <v>541.20625000000007</v>
          </cell>
          <cell r="N91">
            <v>4</v>
          </cell>
          <cell r="O91">
            <v>6</v>
          </cell>
          <cell r="P91" t="str">
            <v>FLEXIBLE</v>
          </cell>
          <cell r="Q91">
            <v>3</v>
          </cell>
          <cell r="R91">
            <v>889</v>
          </cell>
        </row>
        <row r="92">
          <cell r="A92" t="str">
            <v>M48352</v>
          </cell>
          <cell r="B92" t="str">
            <v>MAYOMANIA F*12x24x50G</v>
          </cell>
          <cell r="C92" t="str">
            <v>MAYONESA</v>
          </cell>
          <cell r="D92" t="str">
            <v>CRAMSA</v>
          </cell>
          <cell r="E92">
            <v>50</v>
          </cell>
          <cell r="F92">
            <v>1.44E-2</v>
          </cell>
          <cell r="G92">
            <v>288</v>
          </cell>
          <cell r="H92">
            <v>13</v>
          </cell>
          <cell r="I92">
            <v>260</v>
          </cell>
          <cell r="J92">
            <v>406.25</v>
          </cell>
          <cell r="K92">
            <v>0.68279999999999996</v>
          </cell>
          <cell r="L92">
            <v>177.52799999999999</v>
          </cell>
          <cell r="M92">
            <v>277.38749999999999</v>
          </cell>
          <cell r="N92">
            <v>4</v>
          </cell>
          <cell r="O92">
            <v>6</v>
          </cell>
          <cell r="P92" t="str">
            <v>FLEXIBLE</v>
          </cell>
          <cell r="Q92">
            <v>3</v>
          </cell>
          <cell r="R92">
            <v>889</v>
          </cell>
        </row>
        <row r="93">
          <cell r="A93" t="str">
            <v>M48354</v>
          </cell>
          <cell r="B93" t="str">
            <v>SALSA ROSADA 12x24x50G</v>
          </cell>
          <cell r="C93" t="str">
            <v>MAYONESA</v>
          </cell>
          <cell r="D93" t="str">
            <v>CRAMSA</v>
          </cell>
          <cell r="E93">
            <v>50</v>
          </cell>
          <cell r="F93">
            <v>1.44E-2</v>
          </cell>
          <cell r="G93">
            <v>288</v>
          </cell>
          <cell r="H93">
            <v>14</v>
          </cell>
          <cell r="I93">
            <v>260</v>
          </cell>
          <cell r="J93">
            <v>406.25</v>
          </cell>
          <cell r="K93">
            <v>0.45440000000000003</v>
          </cell>
          <cell r="L93">
            <v>118.14400000000001</v>
          </cell>
          <cell r="M93">
            <v>184.60000000000002</v>
          </cell>
          <cell r="N93">
            <v>4</v>
          </cell>
          <cell r="O93">
            <v>6</v>
          </cell>
          <cell r="P93" t="str">
            <v>FLEXIBLE</v>
          </cell>
          <cell r="Q93">
            <v>3</v>
          </cell>
          <cell r="R93">
            <v>889</v>
          </cell>
        </row>
        <row r="94">
          <cell r="A94" t="str">
            <v>2165H</v>
          </cell>
          <cell r="B94" t="str">
            <v>MAYONESA F*12x24x50G SOB GT20G</v>
          </cell>
          <cell r="C94" t="str">
            <v>MAYONESA</v>
          </cell>
          <cell r="D94" t="str">
            <v>HASSIA</v>
          </cell>
          <cell r="E94">
            <v>50</v>
          </cell>
          <cell r="F94">
            <v>1.44E-2</v>
          </cell>
          <cell r="G94">
            <v>288</v>
          </cell>
          <cell r="H94">
            <v>13</v>
          </cell>
          <cell r="I94">
            <v>240</v>
          </cell>
          <cell r="J94">
            <v>375</v>
          </cell>
          <cell r="K94">
            <v>0.75</v>
          </cell>
          <cell r="L94">
            <v>180</v>
          </cell>
          <cell r="M94">
            <v>281.25</v>
          </cell>
          <cell r="N94">
            <v>3</v>
          </cell>
          <cell r="O94">
            <v>6</v>
          </cell>
          <cell r="P94" t="str">
            <v>FLEXIBLE</v>
          </cell>
          <cell r="Q94">
            <v>3</v>
          </cell>
          <cell r="R94">
            <v>889</v>
          </cell>
        </row>
        <row r="95">
          <cell r="A95">
            <v>2170</v>
          </cell>
          <cell r="B95" t="str">
            <v>MAYONESA F* 6x12x120G</v>
          </cell>
          <cell r="C95" t="str">
            <v>MAYONESA</v>
          </cell>
          <cell r="D95" t="str">
            <v>HASSIA</v>
          </cell>
          <cell r="E95">
            <v>120</v>
          </cell>
          <cell r="F95">
            <v>8.6400000000000001E-3</v>
          </cell>
          <cell r="G95">
            <v>72</v>
          </cell>
          <cell r="H95">
            <v>13</v>
          </cell>
          <cell r="I95">
            <v>92</v>
          </cell>
          <cell r="J95">
            <v>575</v>
          </cell>
          <cell r="K95">
            <v>0.75</v>
          </cell>
          <cell r="L95">
            <v>69</v>
          </cell>
          <cell r="M95">
            <v>431.25</v>
          </cell>
          <cell r="N95">
            <v>3</v>
          </cell>
          <cell r="O95">
            <v>6</v>
          </cell>
          <cell r="P95" t="str">
            <v>FLEXIBLE</v>
          </cell>
          <cell r="Q95">
            <v>3</v>
          </cell>
          <cell r="R95">
            <v>889</v>
          </cell>
        </row>
        <row r="96">
          <cell r="A96" t="str">
            <v>2223H</v>
          </cell>
          <cell r="B96" t="str">
            <v>EXP MAYOMANIA H* 12x12x50G</v>
          </cell>
          <cell r="C96" t="str">
            <v>MAYONESA</v>
          </cell>
          <cell r="D96" t="str">
            <v>HASSIA</v>
          </cell>
          <cell r="E96">
            <v>50</v>
          </cell>
          <cell r="F96">
            <v>7.1999999999999998E-3</v>
          </cell>
          <cell r="G96">
            <v>144</v>
          </cell>
          <cell r="H96">
            <v>13</v>
          </cell>
          <cell r="I96">
            <v>240</v>
          </cell>
          <cell r="J96">
            <v>750</v>
          </cell>
          <cell r="K96">
            <v>0.75</v>
          </cell>
          <cell r="L96">
            <v>180</v>
          </cell>
          <cell r="M96">
            <v>562.5</v>
          </cell>
          <cell r="N96">
            <v>3</v>
          </cell>
          <cell r="O96">
            <v>6</v>
          </cell>
          <cell r="P96" t="str">
            <v>FLEXIBLE</v>
          </cell>
          <cell r="Q96">
            <v>3</v>
          </cell>
          <cell r="R96">
            <v>889</v>
          </cell>
        </row>
        <row r="97">
          <cell r="A97" t="str">
            <v>2224H</v>
          </cell>
          <cell r="B97" t="str">
            <v>EXP MAYOMANIA H*  6x12x120G</v>
          </cell>
          <cell r="C97" t="str">
            <v>MAYONESA</v>
          </cell>
          <cell r="D97" t="str">
            <v>HASSIA</v>
          </cell>
          <cell r="E97">
            <v>120</v>
          </cell>
          <cell r="F97">
            <v>8.6400000000000001E-3</v>
          </cell>
          <cell r="G97">
            <v>72</v>
          </cell>
          <cell r="H97">
            <v>13</v>
          </cell>
          <cell r="I97">
            <v>240</v>
          </cell>
          <cell r="J97">
            <v>1500</v>
          </cell>
          <cell r="K97">
            <v>0.75</v>
          </cell>
          <cell r="L97">
            <v>180</v>
          </cell>
          <cell r="M97">
            <v>1125</v>
          </cell>
          <cell r="N97">
            <v>3</v>
          </cell>
          <cell r="O97">
            <v>6</v>
          </cell>
          <cell r="P97" t="str">
            <v>FLEXIBLE</v>
          </cell>
          <cell r="Q97">
            <v>3</v>
          </cell>
          <cell r="R97">
            <v>889</v>
          </cell>
        </row>
        <row r="98">
          <cell r="A98" t="str">
            <v>2225H</v>
          </cell>
          <cell r="B98" t="str">
            <v>MAYOMANIA F*12x24x50G</v>
          </cell>
          <cell r="C98" t="str">
            <v>MAYONESA</v>
          </cell>
          <cell r="D98" t="str">
            <v>HASSIA</v>
          </cell>
          <cell r="E98">
            <v>50</v>
          </cell>
          <cell r="F98">
            <v>1.44E-2</v>
          </cell>
          <cell r="G98">
            <v>288</v>
          </cell>
          <cell r="H98">
            <v>13</v>
          </cell>
          <cell r="I98">
            <v>240</v>
          </cell>
          <cell r="J98">
            <v>375</v>
          </cell>
          <cell r="K98">
            <v>0.75</v>
          </cell>
          <cell r="L98">
            <v>180</v>
          </cell>
          <cell r="M98">
            <v>281.25</v>
          </cell>
          <cell r="N98">
            <v>3</v>
          </cell>
          <cell r="O98">
            <v>6</v>
          </cell>
          <cell r="P98" t="str">
            <v>FLEXIBLE</v>
          </cell>
          <cell r="Q98">
            <v>3</v>
          </cell>
          <cell r="R98">
            <v>889</v>
          </cell>
        </row>
        <row r="99">
          <cell r="A99" t="str">
            <v>2170R</v>
          </cell>
          <cell r="B99" t="str">
            <v>MAYONESA F* 6x12x120G</v>
          </cell>
          <cell r="C99" t="str">
            <v>MAYONESA</v>
          </cell>
          <cell r="D99" t="str">
            <v>ROVEMA</v>
          </cell>
          <cell r="E99">
            <v>120</v>
          </cell>
          <cell r="F99">
            <v>8.6400000000000001E-3</v>
          </cell>
          <cell r="G99">
            <v>72</v>
          </cell>
          <cell r="H99">
            <v>13</v>
          </cell>
          <cell r="I99">
            <v>36</v>
          </cell>
          <cell r="J99">
            <v>225</v>
          </cell>
          <cell r="K99">
            <v>0.82620000000000005</v>
          </cell>
          <cell r="L99">
            <v>29.743200000000002</v>
          </cell>
          <cell r="M99">
            <v>185.89500000000001</v>
          </cell>
          <cell r="N99">
            <v>2</v>
          </cell>
          <cell r="O99">
            <v>6</v>
          </cell>
          <cell r="P99" t="str">
            <v>FLEXIBLE</v>
          </cell>
          <cell r="Q99">
            <v>3</v>
          </cell>
          <cell r="R99">
            <v>1481</v>
          </cell>
        </row>
        <row r="100">
          <cell r="A100">
            <v>2224</v>
          </cell>
          <cell r="B100" t="str">
            <v>EXP MAYOMANIA H*  6x12x120G</v>
          </cell>
          <cell r="C100" t="str">
            <v>MAYONESA</v>
          </cell>
          <cell r="D100" t="str">
            <v>ROVEMA</v>
          </cell>
          <cell r="E100">
            <v>120</v>
          </cell>
          <cell r="F100">
            <v>8.6400000000000001E-3</v>
          </cell>
          <cell r="G100">
            <v>72</v>
          </cell>
          <cell r="H100">
            <v>13</v>
          </cell>
          <cell r="I100">
            <v>36</v>
          </cell>
          <cell r="J100">
            <v>225</v>
          </cell>
          <cell r="K100">
            <v>0.78259999999999996</v>
          </cell>
          <cell r="L100">
            <v>28.1736</v>
          </cell>
          <cell r="M100">
            <v>176.08499999999998</v>
          </cell>
          <cell r="N100">
            <v>2</v>
          </cell>
          <cell r="O100">
            <v>6</v>
          </cell>
          <cell r="P100" t="str">
            <v>FLEXIBLE</v>
          </cell>
          <cell r="Q100">
            <v>3</v>
          </cell>
          <cell r="R100">
            <v>1481</v>
          </cell>
        </row>
        <row r="101">
          <cell r="A101" t="str">
            <v>534V</v>
          </cell>
          <cell r="B101" t="str">
            <v>MAYONESA F*12x200g DP</v>
          </cell>
          <cell r="C101" t="str">
            <v>MAYONESA</v>
          </cell>
          <cell r="D101" t="str">
            <v>VOLPAK</v>
          </cell>
          <cell r="E101">
            <v>200</v>
          </cell>
          <cell r="F101">
            <v>2.3999999999999998E-3</v>
          </cell>
          <cell r="G101">
            <v>12</v>
          </cell>
          <cell r="H101">
            <v>12</v>
          </cell>
          <cell r="I101">
            <v>32</v>
          </cell>
          <cell r="J101">
            <v>1200</v>
          </cell>
          <cell r="K101">
            <v>0.6</v>
          </cell>
          <cell r="L101">
            <v>19.2</v>
          </cell>
          <cell r="M101">
            <v>720</v>
          </cell>
          <cell r="N101">
            <v>3</v>
          </cell>
          <cell r="O101">
            <v>6</v>
          </cell>
          <cell r="P101" t="str">
            <v>FLEXIBLE</v>
          </cell>
          <cell r="Q101">
            <v>3</v>
          </cell>
          <cell r="R101">
            <v>5333</v>
          </cell>
        </row>
        <row r="102">
          <cell r="A102" t="str">
            <v>2173V</v>
          </cell>
          <cell r="B102" t="str">
            <v>MAYOMANIA F*DP 12x200G</v>
          </cell>
          <cell r="C102" t="str">
            <v>MAYONESA</v>
          </cell>
          <cell r="D102" t="str">
            <v>VOLPAK</v>
          </cell>
          <cell r="E102">
            <v>200</v>
          </cell>
          <cell r="F102">
            <v>2.3999999999999998E-3</v>
          </cell>
          <cell r="G102">
            <v>12</v>
          </cell>
          <cell r="H102">
            <v>13</v>
          </cell>
          <cell r="I102">
            <v>32</v>
          </cell>
          <cell r="J102">
            <v>1200</v>
          </cell>
          <cell r="K102">
            <v>0.44450000000000001</v>
          </cell>
          <cell r="L102">
            <v>14.224</v>
          </cell>
          <cell r="M102">
            <v>533.4</v>
          </cell>
          <cell r="N102">
            <v>3</v>
          </cell>
          <cell r="O102">
            <v>6</v>
          </cell>
          <cell r="P102" t="str">
            <v>FLEXIBLE</v>
          </cell>
          <cell r="Q102">
            <v>3</v>
          </cell>
          <cell r="R102">
            <v>5333</v>
          </cell>
        </row>
        <row r="103">
          <cell r="A103">
            <v>2046</v>
          </cell>
          <cell r="B103" t="str">
            <v>CALD GALLINA SD* 6x150x4,0g</v>
          </cell>
          <cell r="C103" t="str">
            <v>KNORR</v>
          </cell>
          <cell r="D103" t="str">
            <v>FETTE SAPAL</v>
          </cell>
          <cell r="E103">
            <v>16</v>
          </cell>
          <cell r="F103">
            <v>3.5999999999999999E-3</v>
          </cell>
          <cell r="G103">
            <v>225</v>
          </cell>
          <cell r="H103">
            <v>31</v>
          </cell>
          <cell r="I103">
            <v>110</v>
          </cell>
          <cell r="J103">
            <v>220</v>
          </cell>
          <cell r="K103">
            <v>0.86014890282131651</v>
          </cell>
          <cell r="L103">
            <v>94.616379310344811</v>
          </cell>
          <cell r="M103">
            <v>189.23275862068962</v>
          </cell>
          <cell r="N103">
            <v>3</v>
          </cell>
          <cell r="O103">
            <v>6</v>
          </cell>
          <cell r="P103" t="str">
            <v>BROTHS</v>
          </cell>
          <cell r="Q103">
            <v>3</v>
          </cell>
          <cell r="R103">
            <v>180.55555555555554</v>
          </cell>
        </row>
        <row r="104">
          <cell r="A104">
            <v>2099</v>
          </cell>
          <cell r="B104" t="str">
            <v>EXP CALD GALLO K*12x28CP CAR</v>
          </cell>
          <cell r="C104" t="str">
            <v>KNORR</v>
          </cell>
          <cell r="D104" t="str">
            <v>FETTE SAPAL</v>
          </cell>
          <cell r="E104">
            <v>16</v>
          </cell>
          <cell r="F104">
            <v>1.792E-3</v>
          </cell>
          <cell r="G104">
            <v>112</v>
          </cell>
          <cell r="H104">
            <v>31</v>
          </cell>
          <cell r="I104">
            <v>55</v>
          </cell>
          <cell r="J104">
            <v>220.98214285714286</v>
          </cell>
          <cell r="K104">
            <v>0.64531793725618769</v>
          </cell>
          <cell r="L104">
            <v>35.492486549090323</v>
          </cell>
          <cell r="M104">
            <v>142.60374059902361</v>
          </cell>
          <cell r="N104">
            <v>3</v>
          </cell>
          <cell r="O104">
            <v>6</v>
          </cell>
          <cell r="P104" t="str">
            <v>BROTHS</v>
          </cell>
          <cell r="Q104">
            <v>3</v>
          </cell>
          <cell r="R104">
            <v>241.82</v>
          </cell>
        </row>
        <row r="105">
          <cell r="A105">
            <v>2150</v>
          </cell>
          <cell r="B105" t="str">
            <v>CALD GALLIN SD* 36x28CUB</v>
          </cell>
          <cell r="C105" t="str">
            <v>KNORR</v>
          </cell>
          <cell r="D105" t="str">
            <v>FETTE SAPAL</v>
          </cell>
          <cell r="E105">
            <v>16</v>
          </cell>
          <cell r="F105">
            <v>4.032E-3</v>
          </cell>
          <cell r="G105">
            <v>252</v>
          </cell>
          <cell r="H105">
            <v>31</v>
          </cell>
          <cell r="I105">
            <v>110</v>
          </cell>
          <cell r="J105">
            <v>196.42857142857142</v>
          </cell>
          <cell r="K105">
            <v>0.88090821312578593</v>
          </cell>
          <cell r="L105">
            <v>96.89990344383645</v>
          </cell>
          <cell r="M105">
            <v>173.03554186399364</v>
          </cell>
          <cell r="N105">
            <v>3</v>
          </cell>
          <cell r="O105">
            <v>6</v>
          </cell>
          <cell r="P105" t="str">
            <v>BROTHS</v>
          </cell>
          <cell r="Q105">
            <v>3</v>
          </cell>
          <cell r="R105">
            <v>161.21031746031747</v>
          </cell>
        </row>
        <row r="106">
          <cell r="A106">
            <v>373</v>
          </cell>
          <cell r="B106" t="str">
            <v>CALD GALLINA K*96x126g (12cub)</v>
          </cell>
          <cell r="C106" t="str">
            <v>KNORR</v>
          </cell>
          <cell r="D106" t="str">
            <v>CFD7</v>
          </cell>
          <cell r="E106">
            <v>21</v>
          </cell>
          <cell r="F106">
            <v>1.2096000000000001E-2</v>
          </cell>
          <cell r="G106">
            <v>576</v>
          </cell>
          <cell r="H106">
            <v>11</v>
          </cell>
          <cell r="I106">
            <v>330</v>
          </cell>
          <cell r="J106">
            <v>257.8125</v>
          </cell>
          <cell r="K106">
            <v>0.65704131832312196</v>
          </cell>
          <cell r="L106">
            <v>216.82363504663024</v>
          </cell>
          <cell r="M106">
            <v>169.39346488017989</v>
          </cell>
          <cell r="N106">
            <v>3</v>
          </cell>
          <cell r="O106">
            <v>6</v>
          </cell>
          <cell r="P106" t="str">
            <v>BROTHS</v>
          </cell>
          <cell r="Q106">
            <v>3</v>
          </cell>
          <cell r="R106">
            <v>218.25396825396825</v>
          </cell>
        </row>
        <row r="107">
          <cell r="A107">
            <v>374</v>
          </cell>
          <cell r="B107" t="str">
            <v>CALD GALLINA K*24x21g (24cub)</v>
          </cell>
          <cell r="C107" t="str">
            <v>KNORR</v>
          </cell>
          <cell r="D107" t="str">
            <v>CFD7</v>
          </cell>
          <cell r="E107">
            <v>21</v>
          </cell>
          <cell r="F107">
            <v>1.2096000000000001E-2</v>
          </cell>
          <cell r="G107">
            <v>576</v>
          </cell>
          <cell r="H107">
            <v>11</v>
          </cell>
          <cell r="I107">
            <v>330</v>
          </cell>
          <cell r="J107">
            <v>257.8125</v>
          </cell>
          <cell r="K107">
            <v>0.69189189451272737</v>
          </cell>
          <cell r="L107">
            <v>228.32432518920004</v>
          </cell>
          <cell r="M107">
            <v>178.37837905406252</v>
          </cell>
          <cell r="N107">
            <v>3</v>
          </cell>
          <cell r="O107">
            <v>6</v>
          </cell>
          <cell r="P107" t="str">
            <v>BROTHS</v>
          </cell>
          <cell r="Q107">
            <v>3</v>
          </cell>
          <cell r="R107">
            <v>218.25396825396825</v>
          </cell>
        </row>
        <row r="108">
          <cell r="A108">
            <v>382</v>
          </cell>
          <cell r="B108" t="str">
            <v>CALD CARNE K* 24x24x21g (2cub)</v>
          </cell>
          <cell r="C108" t="str">
            <v>KNORR</v>
          </cell>
          <cell r="D108" t="str">
            <v>CFD7</v>
          </cell>
          <cell r="E108">
            <v>21</v>
          </cell>
          <cell r="F108">
            <v>1.2096000000000001E-2</v>
          </cell>
          <cell r="G108">
            <v>576</v>
          </cell>
          <cell r="H108">
            <v>11</v>
          </cell>
          <cell r="I108">
            <v>330</v>
          </cell>
          <cell r="J108">
            <v>257.8125</v>
          </cell>
          <cell r="K108">
            <v>0.67158917821135844</v>
          </cell>
          <cell r="L108">
            <v>221.62442880974828</v>
          </cell>
          <cell r="M108">
            <v>173.14408500761584</v>
          </cell>
          <cell r="N108">
            <v>3</v>
          </cell>
          <cell r="O108">
            <v>6</v>
          </cell>
          <cell r="P108" t="str">
            <v>BROTHS</v>
          </cell>
          <cell r="Q108">
            <v>3</v>
          </cell>
          <cell r="R108">
            <v>72.751322751322746</v>
          </cell>
        </row>
        <row r="109">
          <cell r="A109">
            <v>555</v>
          </cell>
          <cell r="B109" t="str">
            <v>CALD CARNE K*48x126g (12cub)</v>
          </cell>
          <cell r="C109" t="str">
            <v>KNORR</v>
          </cell>
          <cell r="D109" t="str">
            <v>CFD7</v>
          </cell>
          <cell r="E109">
            <v>21</v>
          </cell>
          <cell r="F109">
            <v>6.0480000000000004E-3</v>
          </cell>
          <cell r="G109">
            <v>288</v>
          </cell>
          <cell r="H109">
            <v>11</v>
          </cell>
          <cell r="I109">
            <v>330</v>
          </cell>
          <cell r="J109">
            <v>515.625</v>
          </cell>
          <cell r="K109">
            <v>0.58772511606550693</v>
          </cell>
          <cell r="L109">
            <v>193.94928830161729</v>
          </cell>
          <cell r="M109">
            <v>303.04576297127699</v>
          </cell>
          <cell r="N109">
            <v>3</v>
          </cell>
          <cell r="O109">
            <v>6</v>
          </cell>
          <cell r="P109" t="str">
            <v>BROTHS</v>
          </cell>
          <cell r="Q109">
            <v>3</v>
          </cell>
          <cell r="R109">
            <v>145.50264550264549</v>
          </cell>
        </row>
        <row r="110">
          <cell r="A110">
            <v>1492</v>
          </cell>
          <cell r="B110" t="str">
            <v>OF CALDGAL K*12CUB AHORRE 4 CUB</v>
          </cell>
          <cell r="C110" t="str">
            <v>KNORR</v>
          </cell>
          <cell r="D110" t="str">
            <v>CFD7</v>
          </cell>
          <cell r="E110">
            <v>21</v>
          </cell>
          <cell r="F110">
            <v>1.2096000000000001E-2</v>
          </cell>
          <cell r="G110">
            <v>576</v>
          </cell>
          <cell r="H110">
            <v>11</v>
          </cell>
          <cell r="I110">
            <v>330</v>
          </cell>
          <cell r="J110">
            <v>257.8125</v>
          </cell>
          <cell r="K110">
            <v>0.68448206272703538</v>
          </cell>
          <cell r="L110">
            <v>225.87908069992167</v>
          </cell>
          <cell r="M110">
            <v>176.46803179681382</v>
          </cell>
          <cell r="N110">
            <v>3</v>
          </cell>
          <cell r="O110">
            <v>6</v>
          </cell>
          <cell r="P110" t="str">
            <v>BROTHS</v>
          </cell>
          <cell r="Q110">
            <v>3</v>
          </cell>
          <cell r="R110">
            <v>73</v>
          </cell>
        </row>
        <row r="111">
          <cell r="A111">
            <v>2051</v>
          </cell>
          <cell r="B111" t="str">
            <v>EXP CALD CARNE K* 36x12 CUB</v>
          </cell>
          <cell r="C111" t="str">
            <v>KNORR</v>
          </cell>
          <cell r="D111" t="str">
            <v>CFD7</v>
          </cell>
          <cell r="E111">
            <v>21</v>
          </cell>
          <cell r="F111">
            <v>4.5360000000000001E-3</v>
          </cell>
          <cell r="G111">
            <v>216</v>
          </cell>
          <cell r="H111">
            <v>11</v>
          </cell>
          <cell r="I111">
            <v>330</v>
          </cell>
          <cell r="J111">
            <v>687.5</v>
          </cell>
          <cell r="K111">
            <v>0.53760689074180279</v>
          </cell>
          <cell r="L111">
            <v>177.41027394479491</v>
          </cell>
          <cell r="M111">
            <v>369.60473738498939</v>
          </cell>
          <cell r="N111">
            <v>3</v>
          </cell>
          <cell r="O111">
            <v>6</v>
          </cell>
          <cell r="P111" t="str">
            <v>BROTHS</v>
          </cell>
          <cell r="Q111">
            <v>3</v>
          </cell>
          <cell r="R111">
            <v>194</v>
          </cell>
        </row>
        <row r="112">
          <cell r="A112">
            <v>2055</v>
          </cell>
          <cell r="B112" t="str">
            <v>EXP CALD GALLINA K* 36x12 CUB</v>
          </cell>
          <cell r="C112" t="str">
            <v>KNORR</v>
          </cell>
          <cell r="D112" t="str">
            <v>CFD7</v>
          </cell>
          <cell r="E112">
            <v>21</v>
          </cell>
          <cell r="F112">
            <v>4.5360000000000001E-3</v>
          </cell>
          <cell r="G112">
            <v>216</v>
          </cell>
          <cell r="H112">
            <v>11</v>
          </cell>
          <cell r="I112">
            <v>330</v>
          </cell>
          <cell r="J112">
            <v>687.5</v>
          </cell>
          <cell r="K112">
            <v>0.51962436441666271</v>
          </cell>
          <cell r="L112">
            <v>171.47604025749868</v>
          </cell>
          <cell r="M112">
            <v>357.24175053645564</v>
          </cell>
          <cell r="N112">
            <v>3</v>
          </cell>
          <cell r="O112">
            <v>6</v>
          </cell>
          <cell r="P112" t="str">
            <v>BROTHS</v>
          </cell>
          <cell r="Q112">
            <v>3</v>
          </cell>
          <cell r="R112">
            <v>194</v>
          </cell>
        </row>
        <row r="113">
          <cell r="A113">
            <v>2095</v>
          </cell>
          <cell r="B113" t="str">
            <v>EXP CALD GALLINA K*6x24x2 CUB CAR</v>
          </cell>
          <cell r="C113" t="str">
            <v>KNORR</v>
          </cell>
          <cell r="D113" t="str">
            <v>CFD7</v>
          </cell>
          <cell r="E113">
            <v>21</v>
          </cell>
          <cell r="F113">
            <v>3.0240000000000002E-3</v>
          </cell>
          <cell r="G113">
            <v>144</v>
          </cell>
          <cell r="H113">
            <v>11</v>
          </cell>
          <cell r="I113">
            <v>330</v>
          </cell>
          <cell r="J113">
            <v>1031.25</v>
          </cell>
          <cell r="K113">
            <v>0.42352941176470582</v>
          </cell>
          <cell r="L113">
            <v>139.76470588235293</v>
          </cell>
          <cell r="M113">
            <v>436.76470588235287</v>
          </cell>
          <cell r="N113">
            <v>3</v>
          </cell>
          <cell r="O113">
            <v>6</v>
          </cell>
          <cell r="P113" t="str">
            <v>BROTHS</v>
          </cell>
          <cell r="Q113">
            <v>3</v>
          </cell>
          <cell r="R113">
            <v>291.01</v>
          </cell>
        </row>
        <row r="114">
          <cell r="A114">
            <v>2096</v>
          </cell>
          <cell r="B114" t="str">
            <v>EXP CALD CARNE K*6x24x2 CUB CAR</v>
          </cell>
          <cell r="C114" t="str">
            <v>KNORR</v>
          </cell>
          <cell r="D114" t="str">
            <v>CFD7</v>
          </cell>
          <cell r="E114">
            <v>21</v>
          </cell>
          <cell r="F114">
            <v>3.0240000000000002E-3</v>
          </cell>
          <cell r="G114">
            <v>144</v>
          </cell>
          <cell r="H114">
            <v>11</v>
          </cell>
          <cell r="I114">
            <v>330</v>
          </cell>
          <cell r="J114">
            <v>1031.25</v>
          </cell>
          <cell r="K114">
            <v>0.48649999999999999</v>
          </cell>
          <cell r="L114">
            <v>160.54499999999999</v>
          </cell>
          <cell r="M114">
            <v>501.703125</v>
          </cell>
          <cell r="N114">
            <v>3</v>
          </cell>
          <cell r="O114">
            <v>6</v>
          </cell>
          <cell r="P114" t="str">
            <v>BROTHS</v>
          </cell>
          <cell r="Q114">
            <v>3</v>
          </cell>
          <cell r="R114">
            <v>265.7</v>
          </cell>
        </row>
        <row r="115">
          <cell r="A115">
            <v>2097</v>
          </cell>
          <cell r="B115" t="str">
            <v>EXP CALD PESCA K*6x24x2 CUB CAR</v>
          </cell>
          <cell r="C115" t="str">
            <v>KNORR</v>
          </cell>
          <cell r="D115" t="str">
            <v>CFD7</v>
          </cell>
          <cell r="E115">
            <v>21</v>
          </cell>
          <cell r="F115">
            <v>3.0240000000000002E-3</v>
          </cell>
          <cell r="G115">
            <v>144</v>
          </cell>
          <cell r="H115">
            <v>11</v>
          </cell>
          <cell r="I115">
            <v>330</v>
          </cell>
          <cell r="J115">
            <v>1031.25</v>
          </cell>
          <cell r="K115">
            <v>0.44138908575478386</v>
          </cell>
          <cell r="L115">
            <v>145.65839829907867</v>
          </cell>
          <cell r="M115">
            <v>455.18249468462085</v>
          </cell>
          <cell r="N115">
            <v>3</v>
          </cell>
          <cell r="O115">
            <v>6</v>
          </cell>
          <cell r="P115" t="str">
            <v>BROTHS</v>
          </cell>
          <cell r="Q115">
            <v>3</v>
          </cell>
          <cell r="R115">
            <v>265.7</v>
          </cell>
        </row>
        <row r="116">
          <cell r="A116">
            <v>2098</v>
          </cell>
          <cell r="B116" t="str">
            <v>EXP CALD GALLO K*6x24x2 CUB CAR</v>
          </cell>
          <cell r="C116" t="str">
            <v>KNORR</v>
          </cell>
          <cell r="D116" t="str">
            <v>CFD7</v>
          </cell>
          <cell r="E116">
            <v>21</v>
          </cell>
          <cell r="F116">
            <v>3.0240000000000002E-3</v>
          </cell>
          <cell r="G116">
            <v>144</v>
          </cell>
          <cell r="H116">
            <v>11</v>
          </cell>
          <cell r="I116">
            <v>330</v>
          </cell>
          <cell r="J116">
            <v>1031.25</v>
          </cell>
          <cell r="K116">
            <v>0.55607651373507838</v>
          </cell>
          <cell r="L116">
            <v>183.50524953257587</v>
          </cell>
          <cell r="M116">
            <v>573.4539047892996</v>
          </cell>
          <cell r="N116">
            <v>3</v>
          </cell>
          <cell r="O116">
            <v>6</v>
          </cell>
          <cell r="P116" t="str">
            <v>BROTHS</v>
          </cell>
          <cell r="Q116">
            <v>3</v>
          </cell>
          <cell r="R116">
            <v>291.01</v>
          </cell>
        </row>
        <row r="117">
          <cell r="A117">
            <v>369</v>
          </cell>
          <cell r="B117" t="str">
            <v>CALD GALLINA K*288x42g(4cub)</v>
          </cell>
          <cell r="C117" t="str">
            <v>KNORR</v>
          </cell>
          <cell r="D117" t="str">
            <v>C600I</v>
          </cell>
          <cell r="E117">
            <v>21</v>
          </cell>
          <cell r="F117">
            <v>1.2096000000000001E-2</v>
          </cell>
          <cell r="G117">
            <v>576</v>
          </cell>
          <cell r="H117">
            <v>11</v>
          </cell>
          <cell r="I117">
            <v>224</v>
          </cell>
          <cell r="J117">
            <v>175</v>
          </cell>
          <cell r="K117">
            <v>0.62736344537815125</v>
          </cell>
          <cell r="L117">
            <v>140.52941176470588</v>
          </cell>
          <cell r="M117">
            <v>109.78860294117646</v>
          </cell>
          <cell r="N117">
            <v>3</v>
          </cell>
          <cell r="O117">
            <v>6</v>
          </cell>
          <cell r="P117" t="str">
            <v>BROTHS</v>
          </cell>
          <cell r="Q117">
            <v>3</v>
          </cell>
          <cell r="R117">
            <v>145.50264550264549</v>
          </cell>
        </row>
        <row r="118">
          <cell r="A118">
            <v>384</v>
          </cell>
          <cell r="B118" t="str">
            <v>CALD GALLINA K*24x252g(4cub)</v>
          </cell>
          <cell r="C118" t="str">
            <v>KNORR</v>
          </cell>
          <cell r="D118" t="str">
            <v>C600I</v>
          </cell>
          <cell r="E118">
            <v>21</v>
          </cell>
          <cell r="F118">
            <v>6.0480000000000004E-3</v>
          </cell>
          <cell r="G118">
            <v>288</v>
          </cell>
          <cell r="H118">
            <v>11</v>
          </cell>
          <cell r="I118">
            <v>224</v>
          </cell>
          <cell r="J118">
            <v>350</v>
          </cell>
          <cell r="K118">
            <v>0.79492312620115335</v>
          </cell>
          <cell r="L118">
            <v>178.06278026905835</v>
          </cell>
          <cell r="M118">
            <v>278.22309417040367</v>
          </cell>
          <cell r="N118">
            <v>3</v>
          </cell>
          <cell r="O118">
            <v>6</v>
          </cell>
          <cell r="P118" t="str">
            <v>BROTHS</v>
          </cell>
          <cell r="Q118">
            <v>3</v>
          </cell>
          <cell r="R118">
            <v>291.00529100529099</v>
          </cell>
        </row>
        <row r="119">
          <cell r="A119">
            <v>1317</v>
          </cell>
          <cell r="B119" t="str">
            <v>OF TARRO MULT K*48CUB GTS  8 CUB</v>
          </cell>
          <cell r="C119" t="str">
            <v>KNORR</v>
          </cell>
          <cell r="D119" t="str">
            <v>C600I</v>
          </cell>
          <cell r="E119">
            <v>21</v>
          </cell>
          <cell r="F119">
            <v>6.0480000000000004E-3</v>
          </cell>
          <cell r="G119">
            <v>288</v>
          </cell>
          <cell r="H119">
            <v>12</v>
          </cell>
          <cell r="I119">
            <v>224</v>
          </cell>
          <cell r="J119">
            <v>350</v>
          </cell>
          <cell r="K119">
            <v>0.79188659289151087</v>
          </cell>
          <cell r="L119">
            <v>177.38259680769843</v>
          </cell>
          <cell r="M119">
            <v>277.16030751202879</v>
          </cell>
          <cell r="N119">
            <v>3</v>
          </cell>
          <cell r="O119">
            <v>6</v>
          </cell>
          <cell r="P119" t="str">
            <v>BROTHS</v>
          </cell>
          <cell r="Q119">
            <v>3</v>
          </cell>
          <cell r="R119">
            <v>145.50264550264549</v>
          </cell>
        </row>
        <row r="120">
          <cell r="A120">
            <v>1440</v>
          </cell>
          <cell r="B120" t="str">
            <v>OF CALD GALL K*TARRO/48CUB TAT</v>
          </cell>
          <cell r="C120" t="str">
            <v>KNORR</v>
          </cell>
          <cell r="D120" t="str">
            <v>C600I</v>
          </cell>
          <cell r="E120">
            <v>21</v>
          </cell>
          <cell r="F120">
            <v>6.0480000000000004E-3</v>
          </cell>
          <cell r="G120">
            <v>288</v>
          </cell>
          <cell r="H120">
            <v>12</v>
          </cell>
          <cell r="I120">
            <v>224</v>
          </cell>
          <cell r="J120">
            <v>350</v>
          </cell>
          <cell r="K120">
            <v>0.83062446535500412</v>
          </cell>
          <cell r="L120">
            <v>186.05988023952091</v>
          </cell>
          <cell r="M120">
            <v>290.71856287425146</v>
          </cell>
          <cell r="N120">
            <v>3</v>
          </cell>
          <cell r="O120">
            <v>6</v>
          </cell>
          <cell r="P120" t="str">
            <v>BROTHS</v>
          </cell>
          <cell r="Q120">
            <v>3</v>
          </cell>
          <cell r="R120">
            <v>145.50264550264549</v>
          </cell>
        </row>
        <row r="121">
          <cell r="A121">
            <v>1491</v>
          </cell>
          <cell r="B121" t="str">
            <v>OF CALD GAL K*24CUB AHORRE 8CUB</v>
          </cell>
          <cell r="C121" t="str">
            <v>KNORR</v>
          </cell>
          <cell r="D121" t="str">
            <v>C600I</v>
          </cell>
          <cell r="E121">
            <v>21</v>
          </cell>
          <cell r="F121">
            <v>6.0480000000000004E-3</v>
          </cell>
          <cell r="G121">
            <v>288</v>
          </cell>
          <cell r="H121">
            <v>11</v>
          </cell>
          <cell r="I121">
            <v>224</v>
          </cell>
          <cell r="J121">
            <v>350</v>
          </cell>
          <cell r="K121">
            <v>0.8441279226014512</v>
          </cell>
          <cell r="L121">
            <v>189.08465466272506</v>
          </cell>
          <cell r="M121">
            <v>295.44477291050794</v>
          </cell>
          <cell r="N121">
            <v>3</v>
          </cell>
          <cell r="O121">
            <v>6</v>
          </cell>
          <cell r="P121" t="str">
            <v>BROTHS</v>
          </cell>
          <cell r="Q121">
            <v>3</v>
          </cell>
          <cell r="R121">
            <v>146</v>
          </cell>
        </row>
        <row r="122">
          <cell r="A122">
            <v>2467</v>
          </cell>
          <cell r="B122" t="str">
            <v>CALD GALLINA K*C*6x1575g(150cub)</v>
          </cell>
          <cell r="C122" t="str">
            <v>KNORR</v>
          </cell>
          <cell r="D122" t="str">
            <v>C600I</v>
          </cell>
          <cell r="E122">
            <v>21</v>
          </cell>
          <cell r="F122">
            <v>9.4500000000000001E-3</v>
          </cell>
          <cell r="G122">
            <v>450</v>
          </cell>
          <cell r="H122">
            <v>12</v>
          </cell>
          <cell r="I122">
            <v>224</v>
          </cell>
          <cell r="J122">
            <v>224</v>
          </cell>
          <cell r="K122">
            <v>0.87289717524289312</v>
          </cell>
          <cell r="L122">
            <v>195.52896725440806</v>
          </cell>
          <cell r="M122">
            <v>195.52896725440806</v>
          </cell>
          <cell r="N122">
            <v>3</v>
          </cell>
          <cell r="O122">
            <v>6</v>
          </cell>
          <cell r="P122" t="str">
            <v>BROTHS</v>
          </cell>
          <cell r="Q122">
            <v>3</v>
          </cell>
          <cell r="R122">
            <v>93.121693121693113</v>
          </cell>
        </row>
        <row r="123">
          <cell r="A123">
            <v>2510</v>
          </cell>
          <cell r="B123" t="str">
            <v>EXP CLAD CARNE K*C*1x3kg</v>
          </cell>
          <cell r="C123" t="str">
            <v>KNORR</v>
          </cell>
          <cell r="D123" t="str">
            <v>C600I</v>
          </cell>
          <cell r="E123">
            <v>21</v>
          </cell>
          <cell r="F123">
            <v>2.9924999999999999E-3</v>
          </cell>
          <cell r="G123">
            <v>142.5</v>
          </cell>
          <cell r="H123">
            <v>12</v>
          </cell>
          <cell r="I123">
            <v>224</v>
          </cell>
          <cell r="J123">
            <v>707.36842105263156</v>
          </cell>
          <cell r="K123">
            <v>0.81075664754953092</v>
          </cell>
          <cell r="L123">
            <v>181.60948905109493</v>
          </cell>
          <cell r="M123">
            <v>573.5036496350366</v>
          </cell>
          <cell r="N123">
            <v>3</v>
          </cell>
          <cell r="O123">
            <v>0</v>
          </cell>
          <cell r="P123" t="str">
            <v>CATERPLAN *K</v>
          </cell>
          <cell r="Q123">
            <v>3</v>
          </cell>
          <cell r="R123">
            <v>294.07</v>
          </cell>
        </row>
        <row r="124">
          <cell r="A124">
            <v>2511</v>
          </cell>
          <cell r="B124" t="str">
            <v>EXP CLAD POLLO K*C*1x3kg</v>
          </cell>
          <cell r="C124" t="str">
            <v>KNORR</v>
          </cell>
          <cell r="D124" t="str">
            <v>C600I</v>
          </cell>
          <cell r="E124">
            <v>21</v>
          </cell>
          <cell r="F124">
            <v>2.9924999999999999E-3</v>
          </cell>
          <cell r="G124">
            <v>142.5</v>
          </cell>
          <cell r="H124">
            <v>12</v>
          </cell>
          <cell r="I124">
            <v>224</v>
          </cell>
          <cell r="J124">
            <v>707.36842105263156</v>
          </cell>
          <cell r="K124">
            <v>0.83406896111631068</v>
          </cell>
          <cell r="L124">
            <v>186.8314472900536</v>
          </cell>
          <cell r="M124">
            <v>589.99404407385339</v>
          </cell>
          <cell r="N124">
            <v>3</v>
          </cell>
          <cell r="O124">
            <v>0</v>
          </cell>
          <cell r="P124" t="str">
            <v>CATERPLAN *K</v>
          </cell>
          <cell r="Q124">
            <v>3</v>
          </cell>
          <cell r="R124">
            <v>294.07</v>
          </cell>
        </row>
        <row r="125">
          <cell r="A125">
            <v>372</v>
          </cell>
          <cell r="B125" t="str">
            <v>CALD GALLINA K* 192x84g (8cub)</v>
          </cell>
          <cell r="C125" t="str">
            <v>KNORR</v>
          </cell>
          <cell r="D125" t="str">
            <v>C600II</v>
          </cell>
          <cell r="E125">
            <v>21</v>
          </cell>
          <cell r="F125">
            <v>1.6128E-2</v>
          </cell>
          <cell r="G125">
            <v>768</v>
          </cell>
          <cell r="H125">
            <v>11</v>
          </cell>
          <cell r="I125">
            <v>224</v>
          </cell>
          <cell r="J125">
            <v>131.25</v>
          </cell>
          <cell r="K125">
            <v>0.71701252939168136</v>
          </cell>
          <cell r="L125">
            <v>160.61080658373663</v>
          </cell>
          <cell r="M125">
            <v>94.107894482658182</v>
          </cell>
          <cell r="N125">
            <v>3</v>
          </cell>
          <cell r="O125">
            <v>6</v>
          </cell>
          <cell r="P125" t="str">
            <v>BROTHS</v>
          </cell>
          <cell r="Q125">
            <v>3</v>
          </cell>
          <cell r="R125">
            <v>109.12698412698411</v>
          </cell>
        </row>
        <row r="126">
          <cell r="A126">
            <v>554</v>
          </cell>
          <cell r="B126" t="str">
            <v>CALD CARNE K* 72x84g(8cub)</v>
          </cell>
          <cell r="C126" t="str">
            <v>KNORR</v>
          </cell>
          <cell r="D126" t="str">
            <v>C600II</v>
          </cell>
          <cell r="E126">
            <v>21</v>
          </cell>
          <cell r="F126">
            <v>6.0480000000000004E-3</v>
          </cell>
          <cell r="G126">
            <v>288</v>
          </cell>
          <cell r="H126">
            <v>11</v>
          </cell>
          <cell r="I126">
            <v>224</v>
          </cell>
          <cell r="J126">
            <v>350</v>
          </cell>
          <cell r="K126">
            <v>0.73039224926017376</v>
          </cell>
          <cell r="L126">
            <v>163.60786383427893</v>
          </cell>
          <cell r="M126">
            <v>255.63728724106082</v>
          </cell>
          <cell r="N126">
            <v>3</v>
          </cell>
          <cell r="O126">
            <v>6</v>
          </cell>
          <cell r="P126" t="str">
            <v>BROTHS</v>
          </cell>
          <cell r="Q126">
            <v>3</v>
          </cell>
          <cell r="R126">
            <v>145.50264550264549</v>
          </cell>
        </row>
        <row r="127">
          <cell r="A127">
            <v>2049</v>
          </cell>
          <cell r="B127" t="str">
            <v>EXP CALD CARNE K* 48x8 CUB</v>
          </cell>
          <cell r="C127" t="str">
            <v>KNORR</v>
          </cell>
          <cell r="D127" t="str">
            <v>C600II</v>
          </cell>
          <cell r="E127">
            <v>21</v>
          </cell>
          <cell r="F127">
            <v>4.032E-3</v>
          </cell>
          <cell r="G127">
            <v>192</v>
          </cell>
          <cell r="H127">
            <v>11</v>
          </cell>
          <cell r="I127">
            <v>224</v>
          </cell>
          <cell r="J127">
            <v>525</v>
          </cell>
          <cell r="K127">
            <v>0.57442904472999057</v>
          </cell>
          <cell r="L127">
            <v>128.67210601951788</v>
          </cell>
          <cell r="M127">
            <v>301.57524848324505</v>
          </cell>
          <cell r="N127">
            <v>3</v>
          </cell>
          <cell r="O127">
            <v>6</v>
          </cell>
          <cell r="P127" t="str">
            <v>BROTHS</v>
          </cell>
          <cell r="Q127">
            <v>3</v>
          </cell>
          <cell r="R127">
            <v>218.25</v>
          </cell>
        </row>
        <row r="128">
          <cell r="A128">
            <v>2053</v>
          </cell>
          <cell r="B128" t="str">
            <v>EXP CALD GALLINA K* 48x8 CUB</v>
          </cell>
          <cell r="C128" t="str">
            <v>KNORR</v>
          </cell>
          <cell r="D128" t="str">
            <v>C600II</v>
          </cell>
          <cell r="E128">
            <v>21</v>
          </cell>
          <cell r="F128">
            <v>4.032E-3</v>
          </cell>
          <cell r="G128">
            <v>192</v>
          </cell>
          <cell r="H128">
            <v>11</v>
          </cell>
          <cell r="I128">
            <v>224</v>
          </cell>
          <cell r="J128">
            <v>525</v>
          </cell>
          <cell r="K128">
            <v>0.80173458443795476</v>
          </cell>
          <cell r="L128">
            <v>179.58854691410187</v>
          </cell>
          <cell r="M128">
            <v>420.91065682992627</v>
          </cell>
          <cell r="N128">
            <v>3</v>
          </cell>
          <cell r="O128">
            <v>6</v>
          </cell>
          <cell r="P128" t="str">
            <v>BROTHS</v>
          </cell>
          <cell r="Q128">
            <v>3</v>
          </cell>
          <cell r="R128">
            <v>218.25</v>
          </cell>
        </row>
        <row r="129">
          <cell r="A129">
            <v>337</v>
          </cell>
          <cell r="B129" t="str">
            <v>CREM CHAMPIÑONES K*C*6x1300g</v>
          </cell>
          <cell r="C129" t="str">
            <v>KNORR</v>
          </cell>
          <cell r="D129" t="str">
            <v>ALL FILL</v>
          </cell>
          <cell r="E129">
            <v>1300</v>
          </cell>
          <cell r="F129">
            <v>7.7999999999999996E-3</v>
          </cell>
          <cell r="G129">
            <v>6</v>
          </cell>
          <cell r="H129">
            <v>22</v>
          </cell>
          <cell r="I129">
            <v>2</v>
          </cell>
          <cell r="J129">
            <v>150</v>
          </cell>
          <cell r="K129">
            <v>0.80059999999999998</v>
          </cell>
          <cell r="L129">
            <v>1.6012</v>
          </cell>
          <cell r="M129">
            <v>120.09</v>
          </cell>
          <cell r="N129">
            <v>3</v>
          </cell>
          <cell r="O129">
            <v>0</v>
          </cell>
          <cell r="P129" t="str">
            <v>CATERPLAN *K</v>
          </cell>
          <cell r="Q129">
            <v>3</v>
          </cell>
          <cell r="R129">
            <v>104</v>
          </cell>
        </row>
        <row r="130">
          <cell r="A130">
            <v>340</v>
          </cell>
          <cell r="B130" t="str">
            <v>CREM TOMATE K*C*6x1300g</v>
          </cell>
          <cell r="C130" t="str">
            <v>KNORR</v>
          </cell>
          <cell r="D130" t="str">
            <v>ALL FILL</v>
          </cell>
          <cell r="E130">
            <v>1300</v>
          </cell>
          <cell r="F130">
            <v>7.7999999999999996E-3</v>
          </cell>
          <cell r="G130">
            <v>6</v>
          </cell>
          <cell r="H130">
            <v>22</v>
          </cell>
          <cell r="I130">
            <v>2</v>
          </cell>
          <cell r="J130">
            <v>150</v>
          </cell>
          <cell r="K130">
            <v>0.97894736842105268</v>
          </cell>
          <cell r="L130">
            <v>1.9578947368421054</v>
          </cell>
          <cell r="M130">
            <v>146.84210526315789</v>
          </cell>
          <cell r="N130">
            <v>3</v>
          </cell>
          <cell r="O130">
            <v>0</v>
          </cell>
          <cell r="P130" t="str">
            <v>CATERPLAN *K</v>
          </cell>
          <cell r="Q130">
            <v>3</v>
          </cell>
          <cell r="R130">
            <v>104</v>
          </cell>
        </row>
        <row r="131">
          <cell r="A131">
            <v>377</v>
          </cell>
          <cell r="B131" t="str">
            <v>CALD GALLINA K*C*6x1500g</v>
          </cell>
          <cell r="C131" t="str">
            <v>KNORR</v>
          </cell>
          <cell r="D131" t="str">
            <v>ALL FILL</v>
          </cell>
          <cell r="E131">
            <v>1500</v>
          </cell>
          <cell r="F131">
            <v>8.9999999999999993E-3</v>
          </cell>
          <cell r="G131">
            <v>6</v>
          </cell>
          <cell r="H131">
            <v>11</v>
          </cell>
          <cell r="I131">
            <v>2</v>
          </cell>
          <cell r="J131">
            <v>150</v>
          </cell>
          <cell r="K131">
            <v>0.8005765715089298</v>
          </cell>
          <cell r="L131">
            <v>1.6011531430178596</v>
          </cell>
          <cell r="M131">
            <v>120.08648572633948</v>
          </cell>
          <cell r="N131">
            <v>3</v>
          </cell>
          <cell r="O131">
            <v>0</v>
          </cell>
          <cell r="P131" t="str">
            <v>CATERPLAN *K</v>
          </cell>
          <cell r="Q131">
            <v>3</v>
          </cell>
          <cell r="R131">
            <v>104</v>
          </cell>
        </row>
        <row r="132">
          <cell r="A132">
            <v>607</v>
          </cell>
          <cell r="B132" t="str">
            <v>CREM CHOCL TIER K*C*6x1300g</v>
          </cell>
          <cell r="C132" t="str">
            <v>KNORR</v>
          </cell>
          <cell r="D132" t="str">
            <v>ALL FILL</v>
          </cell>
          <cell r="E132">
            <v>1300</v>
          </cell>
          <cell r="F132">
            <v>7.7999999999999996E-3</v>
          </cell>
          <cell r="G132">
            <v>6</v>
          </cell>
          <cell r="H132">
            <v>22</v>
          </cell>
          <cell r="I132">
            <v>2</v>
          </cell>
          <cell r="J132">
            <v>150</v>
          </cell>
          <cell r="K132">
            <v>0.9</v>
          </cell>
          <cell r="L132">
            <v>1.8</v>
          </cell>
          <cell r="M132">
            <v>135</v>
          </cell>
          <cell r="N132">
            <v>3</v>
          </cell>
          <cell r="O132">
            <v>0</v>
          </cell>
          <cell r="P132" t="str">
            <v>CATERPLAN *K</v>
          </cell>
          <cell r="Q132">
            <v>3</v>
          </cell>
          <cell r="R132">
            <v>104</v>
          </cell>
        </row>
        <row r="133">
          <cell r="A133">
            <v>2512</v>
          </cell>
          <cell r="B133" t="str">
            <v>EXP CALD CARNE K*C*6x1,5kg</v>
          </cell>
          <cell r="C133" t="str">
            <v>KNORR</v>
          </cell>
          <cell r="D133" t="str">
            <v>ALL FILL</v>
          </cell>
          <cell r="E133">
            <v>1500</v>
          </cell>
          <cell r="F133">
            <v>8.9999999999999993E-3</v>
          </cell>
          <cell r="G133">
            <v>6</v>
          </cell>
          <cell r="H133">
            <v>32</v>
          </cell>
          <cell r="I133">
            <v>2</v>
          </cell>
          <cell r="J133">
            <v>150</v>
          </cell>
          <cell r="K133">
            <v>0.82853932584269663</v>
          </cell>
          <cell r="L133">
            <v>1.6570786516853933</v>
          </cell>
          <cell r="M133">
            <v>124.28089887640449</v>
          </cell>
          <cell r="N133">
            <v>3</v>
          </cell>
          <cell r="O133">
            <v>0</v>
          </cell>
          <cell r="P133" t="str">
            <v>CATERPLAN *K</v>
          </cell>
          <cell r="Q133">
            <v>3</v>
          </cell>
          <cell r="R133">
            <v>111.11</v>
          </cell>
        </row>
        <row r="134">
          <cell r="A134">
            <v>2513</v>
          </cell>
          <cell r="B134" t="str">
            <v>EXP CALD POLLO K*C*6x1,5kg</v>
          </cell>
          <cell r="C134" t="str">
            <v>KNORR</v>
          </cell>
          <cell r="D134" t="str">
            <v>ALL FILL</v>
          </cell>
          <cell r="E134">
            <v>1500</v>
          </cell>
          <cell r="F134">
            <v>8.9999999999999993E-3</v>
          </cell>
          <cell r="G134">
            <v>6</v>
          </cell>
          <cell r="H134">
            <v>32</v>
          </cell>
          <cell r="I134">
            <v>2</v>
          </cell>
          <cell r="J134">
            <v>150</v>
          </cell>
          <cell r="K134">
            <v>0.81687888166503952</v>
          </cell>
          <cell r="L134">
            <v>1.633757763330079</v>
          </cell>
          <cell r="M134">
            <v>122.53183224975592</v>
          </cell>
          <cell r="N134">
            <v>3</v>
          </cell>
          <cell r="O134">
            <v>0</v>
          </cell>
          <cell r="P134" t="str">
            <v>CATERPLAN *K</v>
          </cell>
          <cell r="Q134">
            <v>3</v>
          </cell>
          <cell r="R134">
            <v>111.11</v>
          </cell>
        </row>
        <row r="135">
          <cell r="A135">
            <v>2514</v>
          </cell>
          <cell r="B135" t="str">
            <v>EXP CALD CARNE K*C*1x9kg</v>
          </cell>
          <cell r="C135" t="str">
            <v>KNORR</v>
          </cell>
          <cell r="D135" t="str">
            <v>ALL FILL</v>
          </cell>
          <cell r="E135">
            <v>9000</v>
          </cell>
          <cell r="F135">
            <v>8.9999999999999993E-3</v>
          </cell>
          <cell r="G135">
            <v>1</v>
          </cell>
          <cell r="H135">
            <v>32</v>
          </cell>
          <cell r="I135">
            <v>1</v>
          </cell>
          <cell r="J135">
            <v>450</v>
          </cell>
          <cell r="K135">
            <v>0.58020833333333333</v>
          </cell>
          <cell r="L135">
            <v>0.58020833333333333</v>
          </cell>
          <cell r="M135">
            <v>261.09375</v>
          </cell>
          <cell r="N135">
            <v>3</v>
          </cell>
          <cell r="O135">
            <v>0</v>
          </cell>
          <cell r="P135" t="str">
            <v>CATERPLAN *K</v>
          </cell>
          <cell r="Q135">
            <v>3</v>
          </cell>
          <cell r="R135">
            <v>111.11</v>
          </cell>
        </row>
        <row r="136">
          <cell r="A136">
            <v>2515</v>
          </cell>
          <cell r="B136" t="str">
            <v>EXP CALD POLLO  K*C*1x9kg</v>
          </cell>
          <cell r="C136" t="str">
            <v>KNORR</v>
          </cell>
          <cell r="D136" t="str">
            <v>ALL FILL</v>
          </cell>
          <cell r="E136">
            <v>9000</v>
          </cell>
          <cell r="F136">
            <v>8.9999999999999993E-3</v>
          </cell>
          <cell r="G136">
            <v>1</v>
          </cell>
          <cell r="H136">
            <v>32</v>
          </cell>
          <cell r="I136">
            <v>1</v>
          </cell>
          <cell r="J136">
            <v>450</v>
          </cell>
          <cell r="K136">
            <v>0.70134803921568623</v>
          </cell>
          <cell r="L136">
            <v>0.70134803921568623</v>
          </cell>
          <cell r="M136">
            <v>315.60661764705878</v>
          </cell>
          <cell r="N136">
            <v>3</v>
          </cell>
          <cell r="O136">
            <v>0</v>
          </cell>
          <cell r="P136" t="str">
            <v>CATERPLAN *K</v>
          </cell>
          <cell r="Q136">
            <v>3</v>
          </cell>
          <cell r="R136">
            <v>111.11</v>
          </cell>
        </row>
        <row r="137">
          <cell r="A137">
            <v>2516</v>
          </cell>
          <cell r="B137" t="str">
            <v>EXP CREM ESPARRAGO K*C*6x1000g</v>
          </cell>
          <cell r="C137" t="str">
            <v>KNORR</v>
          </cell>
          <cell r="D137" t="str">
            <v>ALL FILL</v>
          </cell>
          <cell r="E137">
            <v>1000</v>
          </cell>
          <cell r="F137">
            <v>6.0000000000000001E-3</v>
          </cell>
          <cell r="G137">
            <v>6</v>
          </cell>
          <cell r="H137">
            <v>22</v>
          </cell>
          <cell r="I137">
            <v>2</v>
          </cell>
          <cell r="J137">
            <v>150</v>
          </cell>
          <cell r="K137">
            <v>0.95020000000000004</v>
          </cell>
          <cell r="L137">
            <v>1.9004000000000001</v>
          </cell>
          <cell r="M137">
            <v>142.53</v>
          </cell>
          <cell r="N137">
            <v>3</v>
          </cell>
          <cell r="O137">
            <v>0</v>
          </cell>
          <cell r="P137" t="str">
            <v>CATERPLAN *K</v>
          </cell>
          <cell r="Q137">
            <v>3</v>
          </cell>
          <cell r="R137">
            <v>104</v>
          </cell>
        </row>
        <row r="138">
          <cell r="A138">
            <v>2517</v>
          </cell>
          <cell r="B138" t="str">
            <v>ARM CREM POLLO K*C*6x1000g</v>
          </cell>
          <cell r="C138" t="str">
            <v>KNORR</v>
          </cell>
          <cell r="D138" t="str">
            <v>ALL FILL</v>
          </cell>
          <cell r="E138">
            <v>1000</v>
          </cell>
          <cell r="F138">
            <v>6.0000000000000001E-3</v>
          </cell>
          <cell r="G138">
            <v>6</v>
          </cell>
          <cell r="H138">
            <v>22</v>
          </cell>
          <cell r="I138">
            <v>2</v>
          </cell>
          <cell r="J138">
            <v>150</v>
          </cell>
          <cell r="K138">
            <v>0.87197231833910038</v>
          </cell>
          <cell r="L138">
            <v>1.7439446366782008</v>
          </cell>
          <cell r="M138">
            <v>130.79584775086505</v>
          </cell>
          <cell r="N138">
            <v>3</v>
          </cell>
          <cell r="O138">
            <v>0</v>
          </cell>
          <cell r="P138" t="str">
            <v>CATERPLAN *K</v>
          </cell>
          <cell r="Q138">
            <v>3</v>
          </cell>
          <cell r="R138">
            <v>104</v>
          </cell>
        </row>
        <row r="139">
          <cell r="A139">
            <v>2518</v>
          </cell>
          <cell r="B139" t="str">
            <v>ARM CREM CHAMPIÑON K*C*6x1000g</v>
          </cell>
          <cell r="C139" t="str">
            <v>KNORR</v>
          </cell>
          <cell r="D139" t="str">
            <v>ALL FILL</v>
          </cell>
          <cell r="E139">
            <v>1000</v>
          </cell>
          <cell r="F139">
            <v>6.0000000000000001E-3</v>
          </cell>
          <cell r="G139">
            <v>6</v>
          </cell>
          <cell r="H139">
            <v>22</v>
          </cell>
          <cell r="I139">
            <v>2</v>
          </cell>
          <cell r="J139">
            <v>150</v>
          </cell>
          <cell r="K139">
            <v>0.86019999999999996</v>
          </cell>
          <cell r="L139">
            <v>1.7203999999999999</v>
          </cell>
          <cell r="M139">
            <v>129.03</v>
          </cell>
          <cell r="N139">
            <v>3</v>
          </cell>
          <cell r="O139">
            <v>0</v>
          </cell>
          <cell r="P139" t="str">
            <v>CATERPLAN *K</v>
          </cell>
          <cell r="Q139">
            <v>3</v>
          </cell>
          <cell r="R139">
            <v>104</v>
          </cell>
        </row>
        <row r="140">
          <cell r="A140">
            <v>2520</v>
          </cell>
          <cell r="B140" t="str">
            <v>EXP CREM JOJOTO K*C*6x1000g</v>
          </cell>
          <cell r="C140" t="str">
            <v>KNORR</v>
          </cell>
          <cell r="D140" t="str">
            <v>ALL FILL</v>
          </cell>
          <cell r="E140">
            <v>1000</v>
          </cell>
          <cell r="F140">
            <v>6.0000000000000001E-3</v>
          </cell>
          <cell r="G140">
            <v>6</v>
          </cell>
          <cell r="H140">
            <v>22</v>
          </cell>
          <cell r="I140">
            <v>2</v>
          </cell>
          <cell r="J140">
            <v>150</v>
          </cell>
          <cell r="K140">
            <v>0.82828282828282829</v>
          </cell>
          <cell r="L140">
            <v>1.6565656565656566</v>
          </cell>
          <cell r="M140">
            <v>124.24242424242425</v>
          </cell>
          <cell r="N140">
            <v>3</v>
          </cell>
          <cell r="O140">
            <v>0</v>
          </cell>
          <cell r="P140" t="str">
            <v>CATERPLAN *K</v>
          </cell>
          <cell r="Q140">
            <v>3</v>
          </cell>
          <cell r="R140">
            <v>104</v>
          </cell>
        </row>
        <row r="141">
          <cell r="A141">
            <v>2566</v>
          </cell>
          <cell r="B141" t="str">
            <v>CREM TOMATE K*C*6x1000g</v>
          </cell>
          <cell r="C141" t="str">
            <v>KNORR</v>
          </cell>
          <cell r="D141" t="str">
            <v>ALL FILL</v>
          </cell>
          <cell r="E141">
            <v>1000</v>
          </cell>
          <cell r="F141">
            <v>6.0000000000000001E-3</v>
          </cell>
          <cell r="G141">
            <v>6</v>
          </cell>
          <cell r="H141">
            <v>22</v>
          </cell>
          <cell r="I141">
            <v>3</v>
          </cell>
          <cell r="J141">
            <v>225</v>
          </cell>
          <cell r="K141">
            <v>0.38267716535433072</v>
          </cell>
          <cell r="L141">
            <v>1.148031496062992</v>
          </cell>
          <cell r="M141">
            <v>86.102362204724415</v>
          </cell>
          <cell r="N141">
            <v>3</v>
          </cell>
          <cell r="O141">
            <v>0</v>
          </cell>
          <cell r="P141" t="str">
            <v>CATERPLAN *K</v>
          </cell>
          <cell r="Q141">
            <v>3</v>
          </cell>
          <cell r="R141">
            <v>104</v>
          </cell>
        </row>
        <row r="142">
          <cell r="A142">
            <v>2567</v>
          </cell>
          <cell r="B142" t="str">
            <v>CREM CHOCL TIERNO K*C*6x1000g</v>
          </cell>
          <cell r="C142" t="str">
            <v>KNORR</v>
          </cell>
          <cell r="D142" t="str">
            <v>ALL FILL</v>
          </cell>
          <cell r="E142">
            <v>1000</v>
          </cell>
          <cell r="F142">
            <v>6.0000000000000001E-3</v>
          </cell>
          <cell r="G142">
            <v>6</v>
          </cell>
          <cell r="H142">
            <v>22</v>
          </cell>
          <cell r="I142">
            <v>2</v>
          </cell>
          <cell r="J142">
            <v>150</v>
          </cell>
          <cell r="K142">
            <v>0.91954022988505746</v>
          </cell>
          <cell r="L142">
            <v>1.8390804597701149</v>
          </cell>
          <cell r="M142">
            <v>137.93103448275861</v>
          </cell>
          <cell r="N142">
            <v>3</v>
          </cell>
          <cell r="O142">
            <v>0</v>
          </cell>
          <cell r="P142" t="str">
            <v>CATERPLAN *K</v>
          </cell>
          <cell r="Q142">
            <v>3</v>
          </cell>
          <cell r="R142">
            <v>104</v>
          </cell>
        </row>
        <row r="143">
          <cell r="A143">
            <v>2755</v>
          </cell>
          <cell r="B143" t="str">
            <v>CALD  GALLINA DESM  K* 12x240g</v>
          </cell>
          <cell r="C143" t="str">
            <v>KNORR</v>
          </cell>
          <cell r="D143" t="str">
            <v>ALL FILL</v>
          </cell>
          <cell r="E143">
            <v>240</v>
          </cell>
          <cell r="F143">
            <v>2.8800000000000002E-3</v>
          </cell>
          <cell r="G143">
            <v>12</v>
          </cell>
          <cell r="H143">
            <v>31</v>
          </cell>
          <cell r="I143">
            <v>12</v>
          </cell>
          <cell r="J143">
            <v>450</v>
          </cell>
          <cell r="K143">
            <v>0.81428571428571428</v>
          </cell>
          <cell r="L143">
            <v>9.7714285714285722</v>
          </cell>
          <cell r="M143">
            <v>366.42857142857144</v>
          </cell>
          <cell r="N143">
            <v>3</v>
          </cell>
          <cell r="O143">
            <v>0</v>
          </cell>
          <cell r="P143" t="str">
            <v>CATERPLAN *K</v>
          </cell>
          <cell r="Q143">
            <v>3</v>
          </cell>
          <cell r="R143">
            <v>347.22</v>
          </cell>
        </row>
        <row r="144">
          <cell r="A144">
            <v>2756</v>
          </cell>
          <cell r="B144" t="str">
            <v>CALDO GALLINA DESM K* 12x160g</v>
          </cell>
          <cell r="C144" t="str">
            <v>KNORR</v>
          </cell>
          <cell r="D144" t="str">
            <v>ALL FILL</v>
          </cell>
          <cell r="E144">
            <v>160</v>
          </cell>
          <cell r="F144">
            <v>1.92E-3</v>
          </cell>
          <cell r="G144">
            <v>12</v>
          </cell>
          <cell r="H144">
            <v>31</v>
          </cell>
          <cell r="I144">
            <v>12</v>
          </cell>
          <cell r="J144">
            <v>450</v>
          </cell>
          <cell r="K144">
            <v>0.86879334257975038</v>
          </cell>
          <cell r="L144">
            <v>10.425520110957004</v>
          </cell>
          <cell r="M144">
            <v>390.95700416088766</v>
          </cell>
          <cell r="N144">
            <v>3</v>
          </cell>
          <cell r="O144">
            <v>0</v>
          </cell>
          <cell r="P144" t="str">
            <v>CATERPLAN *K</v>
          </cell>
          <cell r="Q144">
            <v>3</v>
          </cell>
          <cell r="R144">
            <v>520.83000000000004</v>
          </cell>
        </row>
        <row r="145">
          <cell r="A145">
            <v>2780</v>
          </cell>
          <cell r="B145" t="str">
            <v>EXP CALDPOL DESHDESM K*12x240 DP</v>
          </cell>
          <cell r="C145" t="str">
            <v>KNORR</v>
          </cell>
          <cell r="D145" t="str">
            <v>ALL FILL</v>
          </cell>
          <cell r="E145">
            <v>240</v>
          </cell>
          <cell r="F145">
            <v>2.8800000000000002E-3</v>
          </cell>
          <cell r="G145">
            <v>12</v>
          </cell>
          <cell r="H145">
            <v>31</v>
          </cell>
          <cell r="I145">
            <v>12</v>
          </cell>
          <cell r="J145">
            <v>450</v>
          </cell>
          <cell r="K145">
            <v>0.87236180904522609</v>
          </cell>
          <cell r="L145">
            <v>10.468341708542713</v>
          </cell>
          <cell r="M145">
            <v>392.56281407035175</v>
          </cell>
          <cell r="N145">
            <v>3</v>
          </cell>
          <cell r="O145">
            <v>0</v>
          </cell>
          <cell r="P145" t="str">
            <v>CATERPLAN *K</v>
          </cell>
          <cell r="Q145">
            <v>3</v>
          </cell>
          <cell r="R145">
            <v>347.22</v>
          </cell>
        </row>
        <row r="146">
          <cell r="A146">
            <v>2060</v>
          </cell>
          <cell r="B146" t="str">
            <v>ARM SOPA MINESTRONE K*6x12x80g</v>
          </cell>
          <cell r="C146" t="str">
            <v>KNORR</v>
          </cell>
          <cell r="D146" t="str">
            <v xml:space="preserve">HOLLER </v>
          </cell>
          <cell r="E146">
            <v>80</v>
          </cell>
          <cell r="F146">
            <v>5.7600000000000004E-3</v>
          </cell>
          <cell r="G146">
            <v>72</v>
          </cell>
          <cell r="H146">
            <v>21</v>
          </cell>
          <cell r="I146">
            <v>67</v>
          </cell>
          <cell r="J146">
            <v>418.75</v>
          </cell>
          <cell r="K146">
            <v>0.76209070117699562</v>
          </cell>
          <cell r="L146">
            <v>51.06007697885871</v>
          </cell>
          <cell r="M146">
            <v>319.12548111786691</v>
          </cell>
          <cell r="N146">
            <v>3</v>
          </cell>
          <cell r="O146">
            <v>6</v>
          </cell>
          <cell r="P146" t="str">
            <v>SOUPS &amp;CREAMS</v>
          </cell>
          <cell r="Q146">
            <v>3</v>
          </cell>
          <cell r="R146">
            <v>212.41800000000001</v>
          </cell>
        </row>
        <row r="147">
          <cell r="A147">
            <v>2067</v>
          </cell>
          <cell r="B147" t="str">
            <v>EXP BASE CARAOTAS K*6x12x60g</v>
          </cell>
          <cell r="C147" t="str">
            <v>KNORR</v>
          </cell>
          <cell r="D147" t="str">
            <v xml:space="preserve">HOLLER </v>
          </cell>
          <cell r="E147">
            <v>60</v>
          </cell>
          <cell r="F147">
            <v>4.3200000000000001E-3</v>
          </cell>
          <cell r="G147">
            <v>72</v>
          </cell>
          <cell r="H147">
            <v>21</v>
          </cell>
          <cell r="I147">
            <v>67</v>
          </cell>
          <cell r="J147">
            <v>418.75</v>
          </cell>
          <cell r="K147">
            <v>0.81903192289778237</v>
          </cell>
          <cell r="L147">
            <v>54.875138834151421</v>
          </cell>
          <cell r="M147">
            <v>342.96961771344638</v>
          </cell>
          <cell r="N147">
            <v>3</v>
          </cell>
          <cell r="O147">
            <v>6</v>
          </cell>
          <cell r="P147" t="str">
            <v>SOUPS &amp;CREAMS</v>
          </cell>
          <cell r="Q147">
            <v>3</v>
          </cell>
          <cell r="R147">
            <v>231.5</v>
          </cell>
        </row>
        <row r="148">
          <cell r="A148">
            <v>2068</v>
          </cell>
          <cell r="B148" t="str">
            <v>EXP BASE CARNE GUIS K*6x12x90g</v>
          </cell>
          <cell r="C148" t="str">
            <v>KNORR</v>
          </cell>
          <cell r="D148" t="str">
            <v xml:space="preserve">HOLLER </v>
          </cell>
          <cell r="E148">
            <v>90</v>
          </cell>
          <cell r="F148">
            <v>6.4799999999999996E-3</v>
          </cell>
          <cell r="G148">
            <v>72</v>
          </cell>
          <cell r="H148">
            <v>21</v>
          </cell>
          <cell r="I148">
            <v>67</v>
          </cell>
          <cell r="J148">
            <v>418.75</v>
          </cell>
          <cell r="K148">
            <v>0.76113981987302526</v>
          </cell>
          <cell r="L148">
            <v>50.996367931492692</v>
          </cell>
          <cell r="M148">
            <v>318.72729957182935</v>
          </cell>
          <cell r="N148">
            <v>3</v>
          </cell>
          <cell r="O148">
            <v>6</v>
          </cell>
          <cell r="P148" t="str">
            <v>SOUPS &amp;CREAMS</v>
          </cell>
          <cell r="Q148">
            <v>3</v>
          </cell>
          <cell r="R148">
            <v>154.30000000000001</v>
          </cell>
        </row>
        <row r="149">
          <cell r="A149">
            <v>2070</v>
          </cell>
          <cell r="B149" t="str">
            <v>EXP BASE POLLO GUIS K*6x12x55g</v>
          </cell>
          <cell r="C149" t="str">
            <v>KNORR</v>
          </cell>
          <cell r="D149" t="str">
            <v xml:space="preserve">HOLLER </v>
          </cell>
          <cell r="E149">
            <v>65</v>
          </cell>
          <cell r="F149">
            <v>4.6800000000000001E-3</v>
          </cell>
          <cell r="G149">
            <v>72</v>
          </cell>
          <cell r="H149">
            <v>21</v>
          </cell>
          <cell r="I149">
            <v>67</v>
          </cell>
          <cell r="J149">
            <v>418.75</v>
          </cell>
          <cell r="K149">
            <v>0.76892378534742323</v>
          </cell>
          <cell r="L149">
            <v>51.517893618277355</v>
          </cell>
          <cell r="M149">
            <v>321.98683511423349</v>
          </cell>
          <cell r="N149">
            <v>3</v>
          </cell>
          <cell r="O149">
            <v>6</v>
          </cell>
          <cell r="P149" t="str">
            <v>SOUPS &amp;CREAMS</v>
          </cell>
          <cell r="Q149">
            <v>3</v>
          </cell>
          <cell r="R149">
            <v>128.19999999999999</v>
          </cell>
        </row>
        <row r="150">
          <cell r="A150">
            <v>2078</v>
          </cell>
          <cell r="B150" t="str">
            <v>EXP SOP POLL/FID K*6x12x60gCAR</v>
          </cell>
          <cell r="C150" t="str">
            <v>KNORR</v>
          </cell>
          <cell r="D150" t="str">
            <v xml:space="preserve">HOLLER </v>
          </cell>
          <cell r="E150">
            <v>60</v>
          </cell>
          <cell r="F150">
            <v>4.3200000000000001E-3</v>
          </cell>
          <cell r="G150">
            <v>72</v>
          </cell>
          <cell r="H150">
            <v>21</v>
          </cell>
          <cell r="I150">
            <v>67</v>
          </cell>
          <cell r="J150">
            <v>418.75</v>
          </cell>
          <cell r="K150">
            <v>0.77459999999999996</v>
          </cell>
          <cell r="L150">
            <v>51.898199999999996</v>
          </cell>
          <cell r="M150">
            <v>324.36374999999998</v>
          </cell>
          <cell r="N150">
            <v>3</v>
          </cell>
          <cell r="O150">
            <v>6</v>
          </cell>
          <cell r="P150" t="str">
            <v>SOUPS &amp;CREAMS</v>
          </cell>
          <cell r="Q150">
            <v>3</v>
          </cell>
          <cell r="R150">
            <v>232</v>
          </cell>
        </row>
        <row r="151">
          <cell r="A151">
            <v>2133</v>
          </cell>
          <cell r="B151" t="str">
            <v>EXP SOP PAC-POW K*6x12x75GPERU</v>
          </cell>
          <cell r="C151" t="str">
            <v>KNORR</v>
          </cell>
          <cell r="D151" t="str">
            <v xml:space="preserve">HOLLER </v>
          </cell>
          <cell r="E151">
            <v>75</v>
          </cell>
          <cell r="F151">
            <v>5.4000000000000003E-3</v>
          </cell>
          <cell r="G151">
            <v>72</v>
          </cell>
          <cell r="H151">
            <v>21</v>
          </cell>
          <cell r="I151">
            <v>67</v>
          </cell>
          <cell r="J151">
            <v>418.75</v>
          </cell>
          <cell r="K151">
            <v>0.56536280354805868</v>
          </cell>
          <cell r="L151">
            <v>37.879307837719935</v>
          </cell>
          <cell r="M151">
            <v>236.74567398574956</v>
          </cell>
          <cell r="N151">
            <v>3</v>
          </cell>
          <cell r="O151">
            <v>6</v>
          </cell>
          <cell r="P151" t="str">
            <v>SOUPS &amp;CREAMS</v>
          </cell>
          <cell r="Q151">
            <v>3</v>
          </cell>
          <cell r="R151">
            <v>166.7</v>
          </cell>
        </row>
        <row r="152">
          <cell r="A152">
            <v>2135</v>
          </cell>
          <cell r="B152" t="str">
            <v>EXP SOP FUCHIFU K*6x12x75GPERU</v>
          </cell>
          <cell r="C152" t="str">
            <v>KNORR</v>
          </cell>
          <cell r="D152" t="str">
            <v xml:space="preserve">HOLLER </v>
          </cell>
          <cell r="E152">
            <v>75</v>
          </cell>
          <cell r="F152">
            <v>5.4000000000000003E-3</v>
          </cell>
          <cell r="G152">
            <v>72</v>
          </cell>
          <cell r="H152">
            <v>21</v>
          </cell>
          <cell r="I152">
            <v>67</v>
          </cell>
          <cell r="J152">
            <v>418.75</v>
          </cell>
          <cell r="K152">
            <v>0.74972414230452156</v>
          </cell>
          <cell r="L152">
            <v>50.231517534402947</v>
          </cell>
          <cell r="M152">
            <v>313.94698459001842</v>
          </cell>
          <cell r="N152">
            <v>3</v>
          </cell>
          <cell r="O152">
            <v>6</v>
          </cell>
          <cell r="P152" t="str">
            <v>SOUPS &amp;CREAMS</v>
          </cell>
          <cell r="Q152">
            <v>3</v>
          </cell>
          <cell r="R152">
            <v>138.9</v>
          </cell>
        </row>
        <row r="153">
          <cell r="A153">
            <v>269</v>
          </cell>
          <cell r="B153" t="str">
            <v>CREM POLLO/VEG K*6x12x45g</v>
          </cell>
          <cell r="C153" t="str">
            <v>KNORR</v>
          </cell>
          <cell r="D153" t="str">
            <v>BARTELT-KNORR</v>
          </cell>
          <cell r="E153">
            <v>45</v>
          </cell>
          <cell r="F153">
            <v>3.2399999999999998E-3</v>
          </cell>
          <cell r="G153">
            <v>72</v>
          </cell>
          <cell r="H153">
            <v>21</v>
          </cell>
          <cell r="I153">
            <v>84</v>
          </cell>
          <cell r="J153">
            <v>525</v>
          </cell>
          <cell r="K153">
            <v>0.83178318447797961</v>
          </cell>
          <cell r="L153">
            <v>69.869787496150281</v>
          </cell>
          <cell r="M153">
            <v>436.68617185093927</v>
          </cell>
          <cell r="N153">
            <v>3</v>
          </cell>
          <cell r="O153">
            <v>6</v>
          </cell>
          <cell r="P153" t="str">
            <v>SOUPS &amp;CREAMS</v>
          </cell>
          <cell r="Q153">
            <v>3</v>
          </cell>
          <cell r="R153">
            <v>339.50599999999997</v>
          </cell>
        </row>
        <row r="154">
          <cell r="A154">
            <v>395</v>
          </cell>
          <cell r="B154" t="str">
            <v>CREM CHOCL TIER K*6x12x42,5g</v>
          </cell>
          <cell r="C154" t="str">
            <v>KNORR</v>
          </cell>
          <cell r="D154" t="str">
            <v>BARTELT-KNORR</v>
          </cell>
          <cell r="E154">
            <v>42.5</v>
          </cell>
          <cell r="F154">
            <v>3.0599999999999998E-3</v>
          </cell>
          <cell r="G154">
            <v>72</v>
          </cell>
          <cell r="H154">
            <v>21</v>
          </cell>
          <cell r="I154">
            <v>86</v>
          </cell>
          <cell r="J154">
            <v>537.5</v>
          </cell>
          <cell r="K154">
            <v>0.79234095120444714</v>
          </cell>
          <cell r="L154">
            <v>68.141321803582457</v>
          </cell>
          <cell r="M154">
            <v>425.88326127239031</v>
          </cell>
          <cell r="N154">
            <v>3</v>
          </cell>
          <cell r="O154">
            <v>6</v>
          </cell>
          <cell r="P154" t="str">
            <v>SOUPS &amp;CREAMS</v>
          </cell>
          <cell r="Q154">
            <v>3</v>
          </cell>
          <cell r="R154">
            <v>359.47699999999998</v>
          </cell>
        </row>
        <row r="155">
          <cell r="A155">
            <v>493</v>
          </cell>
          <cell r="B155" t="str">
            <v>SALSA PREP GOULASH K*6x12x65g</v>
          </cell>
          <cell r="C155" t="str">
            <v>KNORR</v>
          </cell>
          <cell r="D155" t="str">
            <v>BARTELT-KNORR</v>
          </cell>
          <cell r="E155">
            <v>65</v>
          </cell>
          <cell r="F155">
            <v>4.6800000000000001E-3</v>
          </cell>
          <cell r="G155">
            <v>72</v>
          </cell>
          <cell r="H155">
            <v>21</v>
          </cell>
          <cell r="I155">
            <v>90</v>
          </cell>
          <cell r="J155">
            <v>562.5</v>
          </cell>
          <cell r="K155">
            <v>0.72313823163138224</v>
          </cell>
          <cell r="L155">
            <v>65.082440846824397</v>
          </cell>
          <cell r="M155">
            <v>406.76525529265251</v>
          </cell>
          <cell r="N155">
            <v>3</v>
          </cell>
          <cell r="O155">
            <v>6</v>
          </cell>
          <cell r="P155" t="str">
            <v>SOUPS &amp;CREAMS</v>
          </cell>
          <cell r="Q155">
            <v>3</v>
          </cell>
          <cell r="R155">
            <v>216.96600000000001</v>
          </cell>
        </row>
        <row r="156">
          <cell r="A156">
            <v>494</v>
          </cell>
          <cell r="B156" t="str">
            <v>SALSA POLLO CRIOLLO K*6x12X75g</v>
          </cell>
          <cell r="C156" t="str">
            <v>KNORR</v>
          </cell>
          <cell r="D156" t="str">
            <v>BARTELT-KNORR</v>
          </cell>
          <cell r="E156">
            <v>75</v>
          </cell>
          <cell r="F156">
            <v>5.4000000000000003E-3</v>
          </cell>
          <cell r="G156">
            <v>72</v>
          </cell>
          <cell r="H156">
            <v>21</v>
          </cell>
          <cell r="I156">
            <v>88</v>
          </cell>
          <cell r="J156">
            <v>550</v>
          </cell>
          <cell r="K156">
            <v>0.68538896678431571</v>
          </cell>
          <cell r="L156">
            <v>60.314229077019782</v>
          </cell>
          <cell r="M156">
            <v>376.96393173137363</v>
          </cell>
          <cell r="N156">
            <v>3</v>
          </cell>
          <cell r="O156">
            <v>6</v>
          </cell>
          <cell r="P156" t="str">
            <v>SOUPS &amp;CREAMS</v>
          </cell>
          <cell r="Q156">
            <v>3</v>
          </cell>
          <cell r="R156">
            <v>138.917</v>
          </cell>
        </row>
        <row r="157">
          <cell r="A157">
            <v>496</v>
          </cell>
          <cell r="B157" t="str">
            <v>CREM CHAMPIÑONES K*6x12x40g</v>
          </cell>
          <cell r="C157" t="str">
            <v>KNORR</v>
          </cell>
          <cell r="D157" t="str">
            <v>BARTELT-KNORR</v>
          </cell>
          <cell r="E157">
            <v>40</v>
          </cell>
          <cell r="F157">
            <v>2.8800000000000002E-3</v>
          </cell>
          <cell r="G157">
            <v>72</v>
          </cell>
          <cell r="H157">
            <v>21</v>
          </cell>
          <cell r="I157">
            <v>88</v>
          </cell>
          <cell r="J157">
            <v>550</v>
          </cell>
          <cell r="K157">
            <v>0.82582014036233065</v>
          </cell>
          <cell r="L157">
            <v>72.672172351885095</v>
          </cell>
          <cell r="M157">
            <v>454.20107719928188</v>
          </cell>
          <cell r="N157">
            <v>3</v>
          </cell>
          <cell r="O157">
            <v>6</v>
          </cell>
          <cell r="P157" t="str">
            <v>SOUPS &amp;CREAMS</v>
          </cell>
          <cell r="Q157">
            <v>3</v>
          </cell>
          <cell r="R157">
            <v>329.86099999999999</v>
          </cell>
        </row>
        <row r="158">
          <cell r="A158">
            <v>2021</v>
          </cell>
          <cell r="B158" t="str">
            <v>SOP CEB FRANCESA K*6x12x80g</v>
          </cell>
          <cell r="C158" t="str">
            <v>KNORR</v>
          </cell>
          <cell r="D158" t="str">
            <v>BARTELT-KNORR</v>
          </cell>
          <cell r="E158">
            <v>80</v>
          </cell>
          <cell r="F158">
            <v>5.7600000000000004E-3</v>
          </cell>
          <cell r="G158">
            <v>72</v>
          </cell>
          <cell r="H158">
            <v>21</v>
          </cell>
          <cell r="I158">
            <v>85</v>
          </cell>
          <cell r="J158">
            <v>531.25</v>
          </cell>
          <cell r="K158">
            <v>0.78459999999999996</v>
          </cell>
          <cell r="L158">
            <v>66.691000000000003</v>
          </cell>
          <cell r="M158">
            <v>416.81874999999997</v>
          </cell>
          <cell r="N158">
            <v>3</v>
          </cell>
          <cell r="O158">
            <v>6</v>
          </cell>
          <cell r="P158" t="str">
            <v>SOUPS &amp;CREAMS</v>
          </cell>
          <cell r="Q158">
            <v>3</v>
          </cell>
          <cell r="R158">
            <v>201.38900000000001</v>
          </cell>
        </row>
        <row r="159">
          <cell r="A159">
            <v>2026</v>
          </cell>
          <cell r="B159" t="str">
            <v>CREM MARIS/MARSEL K*6x12x82g</v>
          </cell>
          <cell r="C159" t="str">
            <v>KNORR</v>
          </cell>
          <cell r="D159" t="str">
            <v>BARTELT-KNORR</v>
          </cell>
          <cell r="E159">
            <v>82</v>
          </cell>
          <cell r="F159">
            <v>5.9040000000000004E-3</v>
          </cell>
          <cell r="G159">
            <v>72</v>
          </cell>
          <cell r="H159">
            <v>21</v>
          </cell>
          <cell r="I159">
            <v>85</v>
          </cell>
          <cell r="J159">
            <v>531.25</v>
          </cell>
          <cell r="K159">
            <v>0.60246865203761768</v>
          </cell>
          <cell r="L159">
            <v>51.209835423197504</v>
          </cell>
          <cell r="M159">
            <v>320.06147139498438</v>
          </cell>
          <cell r="N159">
            <v>3</v>
          </cell>
          <cell r="O159">
            <v>6</v>
          </cell>
          <cell r="P159" t="str">
            <v>SOUPS &amp;CREAMS</v>
          </cell>
          <cell r="Q159">
            <v>3</v>
          </cell>
          <cell r="R159">
            <v>148.374</v>
          </cell>
        </row>
        <row r="160">
          <cell r="A160">
            <v>2028</v>
          </cell>
          <cell r="B160" t="str">
            <v>CREM POLLO/CHAMP K*6x12x75g</v>
          </cell>
          <cell r="C160" t="str">
            <v>KNORR</v>
          </cell>
          <cell r="D160" t="str">
            <v>BARTELT-KNORR</v>
          </cell>
          <cell r="E160">
            <v>75</v>
          </cell>
          <cell r="F160">
            <v>5.4000000000000003E-3</v>
          </cell>
          <cell r="G160">
            <v>72</v>
          </cell>
          <cell r="H160">
            <v>21</v>
          </cell>
          <cell r="I160">
            <v>85</v>
          </cell>
          <cell r="J160">
            <v>531.25</v>
          </cell>
          <cell r="K160">
            <v>0.72783563186039968</v>
          </cell>
          <cell r="L160">
            <v>61.866028708133975</v>
          </cell>
          <cell r="M160">
            <v>386.66267942583733</v>
          </cell>
          <cell r="N160">
            <v>3</v>
          </cell>
          <cell r="O160">
            <v>6</v>
          </cell>
          <cell r="P160" t="str">
            <v>SOUPS &amp;CREAMS</v>
          </cell>
          <cell r="Q160">
            <v>3</v>
          </cell>
          <cell r="R160">
            <v>175.185</v>
          </cell>
        </row>
        <row r="161">
          <cell r="A161">
            <v>2056</v>
          </cell>
          <cell r="B161" t="str">
            <v>EXP CREM JOJOTO K*6x12x79g</v>
          </cell>
          <cell r="C161" t="str">
            <v>KNORR</v>
          </cell>
          <cell r="D161" t="str">
            <v>BARTELT-KNORR</v>
          </cell>
          <cell r="E161">
            <v>79</v>
          </cell>
          <cell r="F161">
            <v>5.6880000000000003E-3</v>
          </cell>
          <cell r="G161">
            <v>72</v>
          </cell>
          <cell r="H161">
            <v>21</v>
          </cell>
          <cell r="I161">
            <v>85</v>
          </cell>
          <cell r="J161">
            <v>531.25</v>
          </cell>
          <cell r="K161">
            <v>0.78651974911001854</v>
          </cell>
          <cell r="L161">
            <v>66.854178674351573</v>
          </cell>
          <cell r="M161">
            <v>417.83861671469737</v>
          </cell>
          <cell r="N161">
            <v>3</v>
          </cell>
          <cell r="O161">
            <v>6</v>
          </cell>
          <cell r="P161" t="str">
            <v>SOUPS &amp;CREAMS</v>
          </cell>
          <cell r="Q161">
            <v>3</v>
          </cell>
          <cell r="R161">
            <v>191</v>
          </cell>
        </row>
        <row r="162">
          <cell r="A162">
            <v>2058</v>
          </cell>
          <cell r="B162" t="str">
            <v>EXP CREM POLLO K*6x12x75g</v>
          </cell>
          <cell r="C162" t="str">
            <v>KNORR</v>
          </cell>
          <cell r="D162" t="str">
            <v>BARTELT-KNORR</v>
          </cell>
          <cell r="E162">
            <v>80</v>
          </cell>
          <cell r="F162">
            <v>5.7600000000000004E-3</v>
          </cell>
          <cell r="G162">
            <v>72</v>
          </cell>
          <cell r="H162">
            <v>21</v>
          </cell>
          <cell r="I162">
            <v>85</v>
          </cell>
          <cell r="J162">
            <v>531.25</v>
          </cell>
          <cell r="K162">
            <v>0.80396098137747563</v>
          </cell>
          <cell r="L162">
            <v>68.336683417085425</v>
          </cell>
          <cell r="M162">
            <v>427.10427135678395</v>
          </cell>
          <cell r="N162">
            <v>3</v>
          </cell>
          <cell r="O162">
            <v>6</v>
          </cell>
          <cell r="P162" t="str">
            <v>SOUPS &amp;CREAMS</v>
          </cell>
          <cell r="Q162">
            <v>3</v>
          </cell>
          <cell r="R162">
            <v>191</v>
          </cell>
        </row>
        <row r="163">
          <cell r="A163">
            <v>2059</v>
          </cell>
          <cell r="B163" t="str">
            <v>EXP CREM CHAMPIÑ K*6x12x70g</v>
          </cell>
          <cell r="C163" t="str">
            <v>KNORR</v>
          </cell>
          <cell r="D163" t="str">
            <v>BARTELT-KNORR</v>
          </cell>
          <cell r="E163">
            <v>75</v>
          </cell>
          <cell r="F163">
            <v>5.4000000000000003E-3</v>
          </cell>
          <cell r="G163">
            <v>72</v>
          </cell>
          <cell r="H163">
            <v>21</v>
          </cell>
          <cell r="I163">
            <v>85</v>
          </cell>
          <cell r="J163">
            <v>531.25</v>
          </cell>
          <cell r="K163">
            <v>0.94036267138434304</v>
          </cell>
          <cell r="L163">
            <v>79.930827067669156</v>
          </cell>
          <cell r="M163">
            <v>499.56766917293226</v>
          </cell>
          <cell r="N163">
            <v>3</v>
          </cell>
          <cell r="O163">
            <v>6</v>
          </cell>
          <cell r="P163" t="str">
            <v>SOUPS &amp;CREAMS</v>
          </cell>
          <cell r="Q163">
            <v>3</v>
          </cell>
          <cell r="R163">
            <v>185.2</v>
          </cell>
        </row>
        <row r="164">
          <cell r="A164">
            <v>2061</v>
          </cell>
          <cell r="B164" t="str">
            <v>ARM CREM CEBOLLA K*6x12X70g</v>
          </cell>
          <cell r="C164" t="str">
            <v>KNORR</v>
          </cell>
          <cell r="D164" t="str">
            <v>BARTELT-KNORR</v>
          </cell>
          <cell r="E164">
            <v>70</v>
          </cell>
          <cell r="F164">
            <v>5.0400000000000002E-3</v>
          </cell>
          <cell r="G164">
            <v>72</v>
          </cell>
          <cell r="H164">
            <v>21</v>
          </cell>
          <cell r="I164">
            <v>88</v>
          </cell>
          <cell r="J164">
            <v>550</v>
          </cell>
          <cell r="K164">
            <v>0.76441956680457535</v>
          </cell>
          <cell r="L164">
            <v>67.26892187880263</v>
          </cell>
          <cell r="M164">
            <v>420.43076174251644</v>
          </cell>
          <cell r="N164">
            <v>3</v>
          </cell>
          <cell r="O164">
            <v>6</v>
          </cell>
          <cell r="P164" t="str">
            <v>SOUPS &amp;CREAMS</v>
          </cell>
          <cell r="Q164">
            <v>3</v>
          </cell>
          <cell r="R164">
            <v>218.25399999999999</v>
          </cell>
        </row>
        <row r="165">
          <cell r="A165">
            <v>2062</v>
          </cell>
          <cell r="B165" t="str">
            <v>EXP CREM MARINERA K*6X12x80g</v>
          </cell>
          <cell r="C165" t="str">
            <v>KNORR</v>
          </cell>
          <cell r="D165" t="str">
            <v>BARTELT-KNORR</v>
          </cell>
          <cell r="E165">
            <v>80</v>
          </cell>
          <cell r="F165">
            <v>5.7600000000000004E-3</v>
          </cell>
          <cell r="G165">
            <v>72</v>
          </cell>
          <cell r="H165">
            <v>21</v>
          </cell>
          <cell r="I165">
            <v>85</v>
          </cell>
          <cell r="J165">
            <v>531.25</v>
          </cell>
          <cell r="K165">
            <v>0.68630849220103984</v>
          </cell>
          <cell r="L165">
            <v>58.336221837088388</v>
          </cell>
          <cell r="M165">
            <v>364.60138648180242</v>
          </cell>
          <cell r="N165">
            <v>3</v>
          </cell>
          <cell r="O165">
            <v>6</v>
          </cell>
          <cell r="P165" t="str">
            <v>SOUPS &amp;CREAMS</v>
          </cell>
          <cell r="Q165">
            <v>3</v>
          </cell>
          <cell r="R165">
            <v>147.1</v>
          </cell>
        </row>
        <row r="166">
          <cell r="A166">
            <v>2063</v>
          </cell>
          <cell r="B166" t="str">
            <v>EXP SOPA RES FID/VER K*6x12x65g</v>
          </cell>
          <cell r="C166" t="str">
            <v>KNORR</v>
          </cell>
          <cell r="D166" t="str">
            <v>BARTELT-KNORR</v>
          </cell>
          <cell r="E166">
            <v>65</v>
          </cell>
          <cell r="F166">
            <v>4.6800000000000001E-3</v>
          </cell>
          <cell r="G166">
            <v>72</v>
          </cell>
          <cell r="H166">
            <v>21</v>
          </cell>
          <cell r="I166">
            <v>85</v>
          </cell>
          <cell r="J166">
            <v>531.25</v>
          </cell>
          <cell r="K166">
            <v>0.71342222528086985</v>
          </cell>
          <cell r="L166">
            <v>60.640889148873939</v>
          </cell>
          <cell r="M166">
            <v>379.00555718046212</v>
          </cell>
          <cell r="N166">
            <v>3</v>
          </cell>
          <cell r="O166">
            <v>6</v>
          </cell>
          <cell r="P166" t="str">
            <v>SOUPS &amp;CREAMS</v>
          </cell>
          <cell r="Q166">
            <v>3</v>
          </cell>
          <cell r="R166">
            <v>203</v>
          </cell>
        </row>
        <row r="167">
          <cell r="A167">
            <v>2066</v>
          </cell>
          <cell r="B167" t="str">
            <v>EXP BASE CARN MECHA K*6x12x60g</v>
          </cell>
          <cell r="C167" t="str">
            <v>KNORR</v>
          </cell>
          <cell r="D167" t="str">
            <v>BARTELT-KNORR</v>
          </cell>
          <cell r="E167">
            <v>60</v>
          </cell>
          <cell r="F167">
            <v>4.3200000000000001E-3</v>
          </cell>
          <cell r="G167">
            <v>72</v>
          </cell>
          <cell r="H167">
            <v>21</v>
          </cell>
          <cell r="I167">
            <v>67</v>
          </cell>
          <cell r="J167">
            <v>418.75</v>
          </cell>
          <cell r="K167">
            <v>0.77958844611112421</v>
          </cell>
          <cell r="L167">
            <v>52.232425889445324</v>
          </cell>
          <cell r="M167">
            <v>326.45266180903326</v>
          </cell>
          <cell r="N167">
            <v>3</v>
          </cell>
          <cell r="O167">
            <v>6</v>
          </cell>
          <cell r="P167" t="str">
            <v>SOUPS &amp;CREAMS</v>
          </cell>
          <cell r="Q167">
            <v>3</v>
          </cell>
          <cell r="R167">
            <v>231.5</v>
          </cell>
        </row>
        <row r="168">
          <cell r="A168">
            <v>2071</v>
          </cell>
          <cell r="B168" t="str">
            <v>EXP SALSA CARBONARA K*6x12x52g</v>
          </cell>
          <cell r="C168" t="str">
            <v>KNORR</v>
          </cell>
          <cell r="D168" t="str">
            <v>BARTELT-KNORR</v>
          </cell>
          <cell r="E168">
            <v>55</v>
          </cell>
          <cell r="F168">
            <v>3.96E-3</v>
          </cell>
          <cell r="G168">
            <v>72</v>
          </cell>
          <cell r="H168">
            <v>21</v>
          </cell>
          <cell r="I168">
            <v>85</v>
          </cell>
          <cell r="J168">
            <v>531.25</v>
          </cell>
          <cell r="K168">
            <v>0.73908010965580262</v>
          </cell>
          <cell r="L168">
            <v>62.82180932074322</v>
          </cell>
          <cell r="M168">
            <v>392.63630825464514</v>
          </cell>
          <cell r="N168">
            <v>3</v>
          </cell>
          <cell r="O168">
            <v>6</v>
          </cell>
          <cell r="P168" t="str">
            <v>SOUPS &amp;CREAMS</v>
          </cell>
          <cell r="Q168">
            <v>3</v>
          </cell>
          <cell r="R168">
            <v>188.2</v>
          </cell>
        </row>
        <row r="169">
          <cell r="A169">
            <v>2073</v>
          </cell>
          <cell r="B169" t="str">
            <v>EXP SALSA ALFREDO K*6x12x48g</v>
          </cell>
          <cell r="C169" t="str">
            <v>KNORR</v>
          </cell>
          <cell r="D169" t="str">
            <v>BARTELT-KNORR</v>
          </cell>
          <cell r="E169">
            <v>48</v>
          </cell>
          <cell r="F169">
            <v>3.4559999999999999E-3</v>
          </cell>
          <cell r="G169">
            <v>72</v>
          </cell>
          <cell r="H169">
            <v>21</v>
          </cell>
          <cell r="I169">
            <v>90</v>
          </cell>
          <cell r="J169">
            <v>562.5</v>
          </cell>
          <cell r="K169">
            <v>0.69900816892963225</v>
          </cell>
          <cell r="L169">
            <v>62.910735203666903</v>
          </cell>
          <cell r="M169">
            <v>393.19209502291812</v>
          </cell>
          <cell r="N169">
            <v>3</v>
          </cell>
          <cell r="O169">
            <v>6</v>
          </cell>
          <cell r="P169" t="str">
            <v>SOUPS &amp;CREAMS</v>
          </cell>
          <cell r="Q169">
            <v>3</v>
          </cell>
          <cell r="R169">
            <v>222.2</v>
          </cell>
        </row>
        <row r="170">
          <cell r="A170">
            <v>2074</v>
          </cell>
          <cell r="B170" t="str">
            <v>EXP CREM PAS/AJO H*12xX12x18g</v>
          </cell>
          <cell r="C170" t="str">
            <v>KNORR</v>
          </cell>
          <cell r="D170" t="str">
            <v>BARTELT-KNORR</v>
          </cell>
          <cell r="E170">
            <v>20</v>
          </cell>
          <cell r="F170">
            <v>2.8800000000000002E-3</v>
          </cell>
          <cell r="G170">
            <v>144</v>
          </cell>
          <cell r="H170">
            <v>21</v>
          </cell>
          <cell r="I170">
            <v>86</v>
          </cell>
          <cell r="J170">
            <v>268.75</v>
          </cell>
          <cell r="K170">
            <v>0.89639181380168664</v>
          </cell>
          <cell r="L170">
            <v>77.089695986945046</v>
          </cell>
          <cell r="M170">
            <v>240.90529995920329</v>
          </cell>
          <cell r="N170">
            <v>3</v>
          </cell>
          <cell r="O170">
            <v>6</v>
          </cell>
          <cell r="P170" t="str">
            <v>SOUPS &amp;CREAMS</v>
          </cell>
          <cell r="Q170">
            <v>3</v>
          </cell>
          <cell r="R170">
            <v>347.2</v>
          </cell>
        </row>
        <row r="171">
          <cell r="A171">
            <v>2075</v>
          </cell>
          <cell r="B171" t="str">
            <v>EXP CREM PAS/CEBOLL H*12xX12x18g</v>
          </cell>
          <cell r="C171" t="str">
            <v>KNORR</v>
          </cell>
          <cell r="D171" t="str">
            <v>BARTELT-KNORR</v>
          </cell>
          <cell r="E171">
            <v>20</v>
          </cell>
          <cell r="F171">
            <v>2.8800000000000002E-3</v>
          </cell>
          <cell r="G171">
            <v>144</v>
          </cell>
          <cell r="H171">
            <v>21</v>
          </cell>
          <cell r="I171">
            <v>86</v>
          </cell>
          <cell r="J171">
            <v>268.75</v>
          </cell>
          <cell r="K171">
            <v>0.83831725295139914</v>
          </cell>
          <cell r="L171">
            <v>72.095283753820326</v>
          </cell>
          <cell r="M171">
            <v>225.29776173068851</v>
          </cell>
          <cell r="N171">
            <v>3</v>
          </cell>
          <cell r="O171">
            <v>6</v>
          </cell>
          <cell r="P171" t="str">
            <v>SOUPS &amp;CREAMS</v>
          </cell>
          <cell r="Q171">
            <v>3</v>
          </cell>
          <cell r="R171">
            <v>347.2</v>
          </cell>
        </row>
        <row r="172">
          <cell r="A172">
            <v>2076</v>
          </cell>
          <cell r="B172" t="str">
            <v>EXP CREM PAS/QUE/PIM H*12xX12x23</v>
          </cell>
          <cell r="C172" t="str">
            <v>KNORR</v>
          </cell>
          <cell r="D172" t="str">
            <v>BARTELT-KNORR</v>
          </cell>
          <cell r="E172">
            <v>25</v>
          </cell>
          <cell r="F172">
            <v>3.5999999999999999E-3</v>
          </cell>
          <cell r="G172">
            <v>144</v>
          </cell>
          <cell r="H172">
            <v>21</v>
          </cell>
          <cell r="I172">
            <v>83</v>
          </cell>
          <cell r="J172">
            <v>259.375</v>
          </cell>
          <cell r="K172">
            <v>0.88897586942608475</v>
          </cell>
          <cell r="L172">
            <v>73.78499716236503</v>
          </cell>
          <cell r="M172">
            <v>230.57811613239073</v>
          </cell>
          <cell r="N172">
            <v>3</v>
          </cell>
          <cell r="O172">
            <v>6</v>
          </cell>
          <cell r="P172" t="str">
            <v>SOUPS &amp;CREAMS</v>
          </cell>
          <cell r="Q172">
            <v>3</v>
          </cell>
          <cell r="R172">
            <v>222.2</v>
          </cell>
        </row>
        <row r="173">
          <cell r="A173">
            <v>2077</v>
          </cell>
          <cell r="B173" t="str">
            <v>EXP CREM PAS/QUE/TOC H*12xX12x23</v>
          </cell>
          <cell r="C173" t="str">
            <v>KNORR</v>
          </cell>
          <cell r="D173" t="str">
            <v>BARTELT-KNORR</v>
          </cell>
          <cell r="E173">
            <v>25</v>
          </cell>
          <cell r="F173">
            <v>3.5999999999999999E-3</v>
          </cell>
          <cell r="G173">
            <v>144</v>
          </cell>
          <cell r="H173">
            <v>21</v>
          </cell>
          <cell r="I173">
            <v>83</v>
          </cell>
          <cell r="J173">
            <v>259.375</v>
          </cell>
          <cell r="K173">
            <v>0.95931615013394067</v>
          </cell>
          <cell r="L173">
            <v>79.623240461117078</v>
          </cell>
          <cell r="M173">
            <v>248.82262644099086</v>
          </cell>
          <cell r="N173">
            <v>3</v>
          </cell>
          <cell r="O173">
            <v>6</v>
          </cell>
          <cell r="P173" t="str">
            <v>SOUPS &amp;CREAMS</v>
          </cell>
          <cell r="Q173">
            <v>3</v>
          </cell>
          <cell r="R173">
            <v>222.2</v>
          </cell>
        </row>
        <row r="174">
          <cell r="A174">
            <v>2100</v>
          </cell>
          <cell r="B174" t="str">
            <v>EXP SOP CARACOL K*6x12x35g</v>
          </cell>
          <cell r="C174" t="str">
            <v>KNORR</v>
          </cell>
          <cell r="D174" t="str">
            <v>BARTELT-KNORR</v>
          </cell>
          <cell r="E174">
            <v>35</v>
          </cell>
          <cell r="F174">
            <v>2.5200000000000001E-3</v>
          </cell>
          <cell r="G174">
            <v>72</v>
          </cell>
          <cell r="H174">
            <v>21</v>
          </cell>
          <cell r="I174">
            <v>90</v>
          </cell>
          <cell r="J174">
            <v>562.5</v>
          </cell>
          <cell r="K174">
            <v>0.88560000000000005</v>
          </cell>
          <cell r="L174">
            <v>79.704000000000008</v>
          </cell>
          <cell r="M174">
            <v>498.15000000000003</v>
          </cell>
          <cell r="N174">
            <v>3</v>
          </cell>
          <cell r="O174">
            <v>6</v>
          </cell>
          <cell r="P174" t="str">
            <v>SOUPS &amp;CREAMS</v>
          </cell>
          <cell r="Q174">
            <v>3</v>
          </cell>
          <cell r="R174">
            <v>315.2</v>
          </cell>
        </row>
        <row r="175">
          <cell r="A175">
            <v>2101</v>
          </cell>
          <cell r="B175" t="str">
            <v>EXP SOP PESCADO K*6x12x55g CAR</v>
          </cell>
          <cell r="C175" t="str">
            <v>KNORR</v>
          </cell>
          <cell r="D175" t="str">
            <v>BARTELT-KNORR</v>
          </cell>
          <cell r="E175">
            <v>55</v>
          </cell>
          <cell r="F175">
            <v>3.96E-3</v>
          </cell>
          <cell r="G175">
            <v>72</v>
          </cell>
          <cell r="H175">
            <v>11</v>
          </cell>
          <cell r="I175">
            <v>90</v>
          </cell>
          <cell r="J175">
            <v>562.5</v>
          </cell>
          <cell r="K175">
            <v>0.78459999999999996</v>
          </cell>
          <cell r="L175">
            <v>70.61399999999999</v>
          </cell>
          <cell r="M175">
            <v>441.33749999999998</v>
          </cell>
          <cell r="N175">
            <v>3</v>
          </cell>
          <cell r="O175">
            <v>6</v>
          </cell>
          <cell r="P175" t="str">
            <v>SOUPS &amp;CREAMS</v>
          </cell>
          <cell r="Q175">
            <v>3</v>
          </cell>
          <cell r="R175">
            <v>201.4</v>
          </cell>
        </row>
        <row r="176">
          <cell r="A176">
            <v>2120</v>
          </cell>
          <cell r="B176" t="str">
            <v>SOP GALL ARROZ K*6x12x60g</v>
          </cell>
          <cell r="C176" t="str">
            <v>KNORR</v>
          </cell>
          <cell r="D176" t="str">
            <v>BARTELT-KNORR</v>
          </cell>
          <cell r="E176">
            <v>60</v>
          </cell>
          <cell r="F176">
            <v>4.3200000000000001E-3</v>
          </cell>
          <cell r="G176">
            <v>72</v>
          </cell>
          <cell r="H176">
            <v>21</v>
          </cell>
          <cell r="I176">
            <v>82</v>
          </cell>
          <cell r="J176">
            <v>512.5</v>
          </cell>
          <cell r="K176">
            <v>0.7398350967833256</v>
          </cell>
          <cell r="L176">
            <v>60.666477936232695</v>
          </cell>
          <cell r="M176">
            <v>379.16548710145435</v>
          </cell>
          <cell r="N176">
            <v>3</v>
          </cell>
          <cell r="O176">
            <v>6</v>
          </cell>
          <cell r="P176" t="str">
            <v>SOUPS &amp;CREAMS</v>
          </cell>
          <cell r="Q176">
            <v>3</v>
          </cell>
          <cell r="R176">
            <v>227.899</v>
          </cell>
        </row>
        <row r="177">
          <cell r="A177">
            <v>2121</v>
          </cell>
          <cell r="B177" t="str">
            <v>SOP GALL FIDEOS K*6x12x60g</v>
          </cell>
          <cell r="C177" t="str">
            <v>KNORR</v>
          </cell>
          <cell r="D177" t="str">
            <v>BARTELT-KNORR</v>
          </cell>
          <cell r="E177">
            <v>60</v>
          </cell>
          <cell r="F177">
            <v>4.3200000000000001E-3</v>
          </cell>
          <cell r="G177">
            <v>72</v>
          </cell>
          <cell r="H177">
            <v>21</v>
          </cell>
          <cell r="I177">
            <v>85</v>
          </cell>
          <cell r="J177">
            <v>531.25</v>
          </cell>
          <cell r="K177">
            <v>0.77974173260723656</v>
          </cell>
          <cell r="L177">
            <v>66.278047271615108</v>
          </cell>
          <cell r="M177">
            <v>414.23779544759441</v>
          </cell>
          <cell r="N177">
            <v>3</v>
          </cell>
          <cell r="O177">
            <v>6</v>
          </cell>
          <cell r="P177" t="str">
            <v>SOUPS &amp;CREAMS</v>
          </cell>
          <cell r="Q177">
            <v>3</v>
          </cell>
          <cell r="R177">
            <v>190.97200000000001</v>
          </cell>
        </row>
        <row r="178">
          <cell r="A178">
            <v>2123</v>
          </cell>
          <cell r="B178" t="str">
            <v>CREM CAMARONES K*6x12x70g</v>
          </cell>
          <cell r="C178" t="str">
            <v>KNORR</v>
          </cell>
          <cell r="D178" t="str">
            <v>BARTELT-KNORR</v>
          </cell>
          <cell r="E178">
            <v>70</v>
          </cell>
          <cell r="F178">
            <v>5.0400000000000002E-3</v>
          </cell>
          <cell r="G178">
            <v>72</v>
          </cell>
          <cell r="H178">
            <v>21</v>
          </cell>
          <cell r="I178">
            <v>85</v>
          </cell>
          <cell r="J178">
            <v>531.25</v>
          </cell>
          <cell r="K178">
            <v>0.72983870967741937</v>
          </cell>
          <cell r="L178">
            <v>62.036290322580648</v>
          </cell>
          <cell r="M178">
            <v>387.72681451612902</v>
          </cell>
          <cell r="N178">
            <v>3</v>
          </cell>
          <cell r="O178">
            <v>6</v>
          </cell>
          <cell r="P178" t="str">
            <v>SOUPS &amp;CREAMS</v>
          </cell>
          <cell r="Q178">
            <v>3</v>
          </cell>
          <cell r="R178">
            <v>223.381</v>
          </cell>
        </row>
        <row r="179">
          <cell r="A179">
            <v>2125</v>
          </cell>
          <cell r="B179" t="str">
            <v>CREM CHAMPIÑONES K*6x12x78g</v>
          </cell>
          <cell r="C179" t="str">
            <v>KNORR</v>
          </cell>
          <cell r="D179" t="str">
            <v>BARTELT-KNORR</v>
          </cell>
          <cell r="E179">
            <v>78</v>
          </cell>
          <cell r="F179">
            <v>5.6160000000000003E-3</v>
          </cell>
          <cell r="G179">
            <v>72</v>
          </cell>
          <cell r="H179">
            <v>21</v>
          </cell>
          <cell r="I179">
            <v>85</v>
          </cell>
          <cell r="J179">
            <v>531.25</v>
          </cell>
          <cell r="K179">
            <v>0.80559856954555176</v>
          </cell>
          <cell r="L179">
            <v>68.475878411371895</v>
          </cell>
          <cell r="M179">
            <v>427.97424007107435</v>
          </cell>
          <cell r="N179">
            <v>3</v>
          </cell>
          <cell r="O179">
            <v>6</v>
          </cell>
          <cell r="P179" t="str">
            <v>SOUPS &amp;CREAMS</v>
          </cell>
          <cell r="Q179">
            <v>3</v>
          </cell>
          <cell r="R179">
            <v>176.898</v>
          </cell>
        </row>
        <row r="180">
          <cell r="A180">
            <v>2126</v>
          </cell>
          <cell r="B180" t="str">
            <v>CREM POLLO K*6x12x80g</v>
          </cell>
          <cell r="C180" t="str">
            <v>KNORR</v>
          </cell>
          <cell r="D180" t="str">
            <v>BARTELT-KNORR</v>
          </cell>
          <cell r="E180">
            <v>80</v>
          </cell>
          <cell r="F180">
            <v>5.7600000000000004E-3</v>
          </cell>
          <cell r="G180">
            <v>72</v>
          </cell>
          <cell r="H180">
            <v>21</v>
          </cell>
          <cell r="I180">
            <v>85</v>
          </cell>
          <cell r="J180">
            <v>531.25</v>
          </cell>
          <cell r="K180">
            <v>0.76603813336142446</v>
          </cell>
          <cell r="L180">
            <v>65.113241335721085</v>
          </cell>
          <cell r="M180">
            <v>406.95775834825673</v>
          </cell>
          <cell r="N180">
            <v>3</v>
          </cell>
          <cell r="O180">
            <v>6</v>
          </cell>
          <cell r="P180" t="str">
            <v>SOUPS &amp;CREAMS</v>
          </cell>
          <cell r="Q180">
            <v>3</v>
          </cell>
          <cell r="R180">
            <v>195.833</v>
          </cell>
        </row>
        <row r="181">
          <cell r="A181">
            <v>2127</v>
          </cell>
          <cell r="B181" t="str">
            <v>CREM TOMATE K*6x12x80g</v>
          </cell>
          <cell r="C181" t="str">
            <v>KNORR</v>
          </cell>
          <cell r="D181" t="str">
            <v>BARTELT-KNORR</v>
          </cell>
          <cell r="E181">
            <v>80</v>
          </cell>
          <cell r="F181">
            <v>5.7600000000000004E-3</v>
          </cell>
          <cell r="G181">
            <v>72</v>
          </cell>
          <cell r="H181">
            <v>21</v>
          </cell>
          <cell r="I181">
            <v>88</v>
          </cell>
          <cell r="J181">
            <v>550</v>
          </cell>
          <cell r="K181">
            <v>0.83905197646991958</v>
          </cell>
          <cell r="L181">
            <v>73.836573929352923</v>
          </cell>
          <cell r="M181">
            <v>461.47858705845579</v>
          </cell>
          <cell r="N181">
            <v>3</v>
          </cell>
          <cell r="O181">
            <v>6</v>
          </cell>
          <cell r="P181" t="str">
            <v>SOUPS &amp;CREAMS</v>
          </cell>
          <cell r="Q181">
            <v>3</v>
          </cell>
          <cell r="R181">
            <v>215.27799999999999</v>
          </cell>
        </row>
        <row r="182">
          <cell r="A182">
            <v>2136</v>
          </cell>
          <cell r="B182" t="str">
            <v>CREM CHOCLO TIERNO K*6x12x65g</v>
          </cell>
          <cell r="C182" t="str">
            <v>KNORR</v>
          </cell>
          <cell r="D182" t="str">
            <v>BARTELT-KNORR</v>
          </cell>
          <cell r="E182">
            <v>65</v>
          </cell>
          <cell r="F182">
            <v>4.6800000000000001E-3</v>
          </cell>
          <cell r="G182">
            <v>72</v>
          </cell>
          <cell r="H182">
            <v>21</v>
          </cell>
          <cell r="I182">
            <v>85</v>
          </cell>
          <cell r="J182">
            <v>531.25</v>
          </cell>
          <cell r="K182">
            <v>0.69611784591899484</v>
          </cell>
          <cell r="L182">
            <v>59.170016903114558</v>
          </cell>
          <cell r="M182">
            <v>369.81260564446603</v>
          </cell>
          <cell r="N182">
            <v>3</v>
          </cell>
          <cell r="O182">
            <v>6</v>
          </cell>
          <cell r="P182" t="str">
            <v>SOUPS &amp;CREAMS</v>
          </cell>
          <cell r="Q182">
            <v>3</v>
          </cell>
          <cell r="R182">
            <v>235.04300000000001</v>
          </cell>
        </row>
        <row r="183">
          <cell r="A183">
            <v>2144</v>
          </cell>
          <cell r="B183" t="str">
            <v>ARM CREM VERDURAS K*6x12x75g</v>
          </cell>
          <cell r="C183" t="str">
            <v>KNORR</v>
          </cell>
          <cell r="D183" t="str">
            <v>BARTELT-KNORR</v>
          </cell>
          <cell r="E183">
            <v>75</v>
          </cell>
          <cell r="F183">
            <v>5.4000000000000003E-3</v>
          </cell>
          <cell r="G183">
            <v>72</v>
          </cell>
          <cell r="H183">
            <v>21</v>
          </cell>
          <cell r="I183">
            <v>85</v>
          </cell>
          <cell r="J183">
            <v>531.25</v>
          </cell>
          <cell r="K183">
            <v>0.74580182320820676</v>
          </cell>
          <cell r="L183">
            <v>63.393154972697573</v>
          </cell>
          <cell r="M183">
            <v>396.20721857935985</v>
          </cell>
          <cell r="N183">
            <v>3</v>
          </cell>
          <cell r="O183">
            <v>6</v>
          </cell>
          <cell r="P183" t="str">
            <v>SOUPS &amp;CREAMS</v>
          </cell>
          <cell r="Q183">
            <v>3</v>
          </cell>
          <cell r="R183">
            <v>174.62200000000001</v>
          </cell>
        </row>
        <row r="184">
          <cell r="A184">
            <v>2145</v>
          </cell>
          <cell r="B184" t="str">
            <v>ARM MEZ SALSA BOLOÑE K*6x12x55g</v>
          </cell>
          <cell r="C184" t="str">
            <v>KNORR</v>
          </cell>
          <cell r="D184" t="str">
            <v>BARTELT-KNORR</v>
          </cell>
          <cell r="E184">
            <v>55</v>
          </cell>
          <cell r="F184">
            <v>3.96E-3</v>
          </cell>
          <cell r="G184">
            <v>72</v>
          </cell>
          <cell r="H184">
            <v>21</v>
          </cell>
          <cell r="I184">
            <v>90</v>
          </cell>
          <cell r="J184">
            <v>562.5</v>
          </cell>
          <cell r="K184">
            <v>0.84912396694214887</v>
          </cell>
          <cell r="L184">
            <v>76.421157024793402</v>
          </cell>
          <cell r="M184">
            <v>477.63223140495876</v>
          </cell>
          <cell r="N184">
            <v>3</v>
          </cell>
          <cell r="O184">
            <v>6</v>
          </cell>
          <cell r="P184" t="str">
            <v>SOUPS &amp;CREAMS</v>
          </cell>
          <cell r="Q184">
            <v>3</v>
          </cell>
          <cell r="R184">
            <v>211.93199999999999</v>
          </cell>
        </row>
        <row r="185">
          <cell r="A185">
            <v>2146</v>
          </cell>
          <cell r="B185" t="str">
            <v>ARM MEZ SALSA NAPOL K*6x12x50g</v>
          </cell>
          <cell r="C185" t="str">
            <v>KNORR</v>
          </cell>
          <cell r="D185" t="str">
            <v>BARTELT-KNORR</v>
          </cell>
          <cell r="E185">
            <v>50</v>
          </cell>
          <cell r="F185">
            <v>3.5999999999999999E-3</v>
          </cell>
          <cell r="G185">
            <v>72</v>
          </cell>
          <cell r="H185">
            <v>21</v>
          </cell>
          <cell r="I185">
            <v>90</v>
          </cell>
          <cell r="J185">
            <v>562.5</v>
          </cell>
          <cell r="K185">
            <v>0.80611423974255836</v>
          </cell>
          <cell r="L185">
            <v>72.550281576830258</v>
          </cell>
          <cell r="M185">
            <v>453.43925985518905</v>
          </cell>
          <cell r="N185">
            <v>3</v>
          </cell>
          <cell r="O185">
            <v>6</v>
          </cell>
          <cell r="P185" t="str">
            <v>SOUPS &amp;CREAMS</v>
          </cell>
          <cell r="Q185">
            <v>3</v>
          </cell>
          <cell r="R185">
            <v>230.31299999999999</v>
          </cell>
        </row>
        <row r="186">
          <cell r="A186">
            <v>2147</v>
          </cell>
          <cell r="B186" t="str">
            <v>ARM CREM ESPARRAGO K*6x12x74g</v>
          </cell>
          <cell r="C186" t="str">
            <v>KNORR</v>
          </cell>
          <cell r="D186" t="str">
            <v>BARTELT-KNORR</v>
          </cell>
          <cell r="E186">
            <v>74</v>
          </cell>
          <cell r="F186">
            <v>5.3280000000000003E-3</v>
          </cell>
          <cell r="G186">
            <v>72</v>
          </cell>
          <cell r="H186">
            <v>21</v>
          </cell>
          <cell r="I186">
            <v>86</v>
          </cell>
          <cell r="J186">
            <v>537.5</v>
          </cell>
          <cell r="K186">
            <v>0.77081475942595845</v>
          </cell>
          <cell r="L186">
            <v>66.290069310632433</v>
          </cell>
          <cell r="M186">
            <v>414.31293319145266</v>
          </cell>
          <cell r="N186">
            <v>3</v>
          </cell>
          <cell r="O186">
            <v>6</v>
          </cell>
          <cell r="P186" t="str">
            <v>SOUPS &amp;CREAMS</v>
          </cell>
          <cell r="Q186">
            <v>3</v>
          </cell>
          <cell r="R186">
            <v>207.56800000000001</v>
          </cell>
        </row>
        <row r="187">
          <cell r="A187">
            <v>2759</v>
          </cell>
          <cell r="B187" t="str">
            <v>EXP CREMA POLLO K*6x12x80g EU</v>
          </cell>
          <cell r="C187" t="str">
            <v>KNORR</v>
          </cell>
          <cell r="D187" t="str">
            <v>BARTELT-KNORR</v>
          </cell>
          <cell r="E187">
            <v>80</v>
          </cell>
          <cell r="F187">
            <v>5.7600000000000004E-3</v>
          </cell>
          <cell r="G187">
            <v>72</v>
          </cell>
          <cell r="H187">
            <v>21</v>
          </cell>
          <cell r="I187">
            <v>88</v>
          </cell>
          <cell r="J187">
            <v>550</v>
          </cell>
          <cell r="K187">
            <v>0.80922098656562491</v>
          </cell>
          <cell r="L187">
            <v>71.211446817774998</v>
          </cell>
          <cell r="M187">
            <v>445.07154261109372</v>
          </cell>
          <cell r="N187">
            <v>3</v>
          </cell>
          <cell r="O187">
            <v>6</v>
          </cell>
          <cell r="P187" t="str">
            <v>SOUPS &amp;CREAMS</v>
          </cell>
          <cell r="Q187">
            <v>3</v>
          </cell>
          <cell r="R187">
            <v>230</v>
          </cell>
        </row>
        <row r="188">
          <cell r="A188">
            <v>2760</v>
          </cell>
          <cell r="B188" t="str">
            <v>EXP SOPA RES FID K*6x12X65G eu</v>
          </cell>
          <cell r="C188" t="str">
            <v>KNORR</v>
          </cell>
          <cell r="D188" t="str">
            <v>BARTELT-KNORR</v>
          </cell>
          <cell r="E188">
            <v>65</v>
          </cell>
          <cell r="F188">
            <v>4.6800000000000001E-3</v>
          </cell>
          <cell r="G188">
            <v>72</v>
          </cell>
          <cell r="H188">
            <v>21</v>
          </cell>
          <cell r="I188">
            <v>85</v>
          </cell>
          <cell r="J188">
            <v>531.25</v>
          </cell>
          <cell r="K188">
            <v>0.73952659816188637</v>
          </cell>
          <cell r="L188">
            <v>62.859760843760341</v>
          </cell>
          <cell r="M188">
            <v>392.87350527350213</v>
          </cell>
          <cell r="N188">
            <v>3</v>
          </cell>
          <cell r="O188">
            <v>6</v>
          </cell>
          <cell r="P188" t="str">
            <v>SOUPS &amp;CREAMS</v>
          </cell>
          <cell r="Q188">
            <v>3</v>
          </cell>
          <cell r="R188">
            <v>230</v>
          </cell>
        </row>
        <row r="189">
          <cell r="A189">
            <v>2761</v>
          </cell>
          <cell r="B189" t="str">
            <v>EXP SOPA CEBOL FRANC K*6x12X80g</v>
          </cell>
          <cell r="C189" t="str">
            <v>KNORR</v>
          </cell>
          <cell r="D189" t="str">
            <v>BARTELT-KNORR</v>
          </cell>
          <cell r="E189">
            <v>80</v>
          </cell>
          <cell r="F189">
            <v>5.7600000000000004E-3</v>
          </cell>
          <cell r="G189">
            <v>72</v>
          </cell>
          <cell r="H189">
            <v>21</v>
          </cell>
          <cell r="I189">
            <v>88</v>
          </cell>
          <cell r="J189">
            <v>550</v>
          </cell>
          <cell r="K189">
            <v>0.73678305745896411</v>
          </cell>
          <cell r="L189">
            <v>64.836909056388848</v>
          </cell>
          <cell r="M189">
            <v>405.23068160243025</v>
          </cell>
          <cell r="N189">
            <v>3</v>
          </cell>
          <cell r="O189">
            <v>6</v>
          </cell>
          <cell r="P189" t="str">
            <v>SOUPS &amp;CREAMS</v>
          </cell>
          <cell r="Q189">
            <v>3</v>
          </cell>
          <cell r="R189">
            <v>230</v>
          </cell>
        </row>
        <row r="190">
          <cell r="A190">
            <v>2762</v>
          </cell>
          <cell r="B190" t="str">
            <v>EXP SOPA POLLO FID  K*6x12X60g</v>
          </cell>
          <cell r="C190" t="str">
            <v>KNORR</v>
          </cell>
          <cell r="D190" t="str">
            <v>BARTELT-KNORR</v>
          </cell>
          <cell r="E190">
            <v>60</v>
          </cell>
          <cell r="F190">
            <v>4.3200000000000001E-3</v>
          </cell>
          <cell r="G190">
            <v>72</v>
          </cell>
          <cell r="H190">
            <v>21</v>
          </cell>
          <cell r="I190">
            <v>88</v>
          </cell>
          <cell r="J190">
            <v>550</v>
          </cell>
          <cell r="K190">
            <v>0.79571347452610253</v>
          </cell>
          <cell r="L190">
            <v>70.022785758297019</v>
          </cell>
          <cell r="M190">
            <v>437.64241098935639</v>
          </cell>
          <cell r="N190">
            <v>3</v>
          </cell>
          <cell r="O190">
            <v>6</v>
          </cell>
          <cell r="P190" t="str">
            <v>SOUPS &amp;CREAMS</v>
          </cell>
          <cell r="Q190">
            <v>3</v>
          </cell>
          <cell r="R190">
            <v>230</v>
          </cell>
        </row>
        <row r="191">
          <cell r="A191">
            <v>2273</v>
          </cell>
          <cell r="B191" t="str">
            <v>P.C SOPA SANCOCHO K* 4x12x65g</v>
          </cell>
          <cell r="C191" t="str">
            <v>KNORR</v>
          </cell>
          <cell r="D191" t="str">
            <v>BARTELT-KNORR</v>
          </cell>
          <cell r="E191">
            <v>65</v>
          </cell>
          <cell r="F191">
            <v>3.1199999999999999E-3</v>
          </cell>
          <cell r="G191">
            <v>48</v>
          </cell>
          <cell r="H191">
            <v>21</v>
          </cell>
          <cell r="I191">
            <v>85</v>
          </cell>
          <cell r="J191">
            <v>796.875</v>
          </cell>
          <cell r="K191">
            <v>0.69618616677440204</v>
          </cell>
          <cell r="L191">
            <v>59.175824175824175</v>
          </cell>
          <cell r="M191">
            <v>554.77335164835165</v>
          </cell>
          <cell r="N191">
            <v>3</v>
          </cell>
          <cell r="O191">
            <v>6</v>
          </cell>
          <cell r="P191" t="str">
            <v>SOUPS &amp;CREAMS</v>
          </cell>
          <cell r="Q191">
            <v>3</v>
          </cell>
          <cell r="R191">
            <v>319</v>
          </cell>
        </row>
        <row r="192">
          <cell r="A192">
            <v>2274</v>
          </cell>
          <cell r="B192" t="str">
            <v>P.C SOPA PASTA/CARNE K*4x10x65g</v>
          </cell>
          <cell r="C192" t="str">
            <v>KNORR</v>
          </cell>
          <cell r="D192" t="str">
            <v>BARTELT-KNORR</v>
          </cell>
          <cell r="E192">
            <v>65</v>
          </cell>
          <cell r="F192">
            <v>2.5999999999999999E-3</v>
          </cell>
          <cell r="G192">
            <v>40</v>
          </cell>
          <cell r="H192">
            <v>21</v>
          </cell>
          <cell r="I192">
            <v>86</v>
          </cell>
          <cell r="J192">
            <v>967.5</v>
          </cell>
          <cell r="K192">
            <v>0.54265756849365454</v>
          </cell>
          <cell r="L192">
            <v>46.668550890454291</v>
          </cell>
          <cell r="M192">
            <v>525.02119751761074</v>
          </cell>
          <cell r="N192">
            <v>3</v>
          </cell>
          <cell r="O192">
            <v>6</v>
          </cell>
          <cell r="P192" t="str">
            <v>SOUPS &amp;CREAMS</v>
          </cell>
          <cell r="Q192">
            <v>3</v>
          </cell>
          <cell r="R192">
            <v>387</v>
          </cell>
        </row>
        <row r="193">
          <cell r="A193">
            <v>2275</v>
          </cell>
          <cell r="B193" t="str">
            <v>P.C SOPA VERDURAS/POLLO K* 4x12x65g</v>
          </cell>
          <cell r="C193" t="str">
            <v>KNORR</v>
          </cell>
          <cell r="D193" t="str">
            <v>BARTELT-KNORR</v>
          </cell>
          <cell r="E193">
            <v>65</v>
          </cell>
          <cell r="F193">
            <v>3.1199999999999999E-3</v>
          </cell>
          <cell r="G193">
            <v>48</v>
          </cell>
          <cell r="H193">
            <v>21</v>
          </cell>
          <cell r="I193">
            <v>85</v>
          </cell>
          <cell r="J193">
            <v>796.875</v>
          </cell>
          <cell r="K193">
            <v>0.59034569735710074</v>
          </cell>
          <cell r="L193">
            <v>50.179384275353563</v>
          </cell>
          <cell r="M193">
            <v>470.43172758143965</v>
          </cell>
          <cell r="N193">
            <v>3</v>
          </cell>
          <cell r="O193">
            <v>6</v>
          </cell>
          <cell r="P193" t="str">
            <v>SOUPS &amp;CREAMS</v>
          </cell>
          <cell r="Q193">
            <v>3</v>
          </cell>
          <cell r="R193">
            <v>319</v>
          </cell>
        </row>
        <row r="194">
          <cell r="A194">
            <v>2278</v>
          </cell>
          <cell r="B194" t="str">
            <v>P.C SOPA AJIACO 4x12x65g</v>
          </cell>
          <cell r="C194" t="str">
            <v>KNORR</v>
          </cell>
          <cell r="D194" t="str">
            <v>BARTELT-KNORR</v>
          </cell>
          <cell r="E194">
            <v>65</v>
          </cell>
          <cell r="F194">
            <v>3.1199999999999999E-3</v>
          </cell>
          <cell r="G194">
            <v>48</v>
          </cell>
          <cell r="H194">
            <v>21</v>
          </cell>
          <cell r="I194">
            <v>85</v>
          </cell>
          <cell r="J194">
            <v>796.875</v>
          </cell>
          <cell r="K194">
            <v>0.79091847265221882</v>
          </cell>
          <cell r="L194">
            <v>67.228070175438603</v>
          </cell>
          <cell r="M194">
            <v>630.26315789473688</v>
          </cell>
          <cell r="N194">
            <v>3</v>
          </cell>
          <cell r="O194">
            <v>6</v>
          </cell>
          <cell r="P194" t="str">
            <v>SOUPS &amp;CREAMS</v>
          </cell>
          <cell r="Q194">
            <v>3</v>
          </cell>
          <cell r="R194">
            <v>319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MES"/>
      <sheetName val="% COB."/>
      <sheetName val="SPEED"/>
      <sheetName val="SEM#1"/>
      <sheetName val="SEM#2"/>
      <sheetName val="SEM#3"/>
      <sheetName val="SEM#4"/>
      <sheetName val="FUNDONES"/>
      <sheetName val="META HC"/>
      <sheetName val="SUMI 03-MAYO-0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1">
          <cell r="I1" t="str">
            <v>SEGUIMIENTO DIARIO DE PLANIFICACION: HOME CARE</v>
          </cell>
        </row>
        <row r="2">
          <cell r="I2" t="str">
            <v>MAYO 2004</v>
          </cell>
        </row>
        <row r="3">
          <cell r="I3" t="str">
            <v>REGULARIDAD ACUMULADA:</v>
          </cell>
        </row>
        <row r="4">
          <cell r="J4" t="str">
            <v>INVENTARIO</v>
          </cell>
        </row>
        <row r="5">
          <cell r="H5" t="str">
            <v>CODIGO</v>
          </cell>
          <cell r="I5" t="str">
            <v>DESCRIPCION</v>
          </cell>
          <cell r="J5" t="str">
            <v xml:space="preserve">  TOTAL PAIS</v>
          </cell>
        </row>
        <row r="6">
          <cell r="I6" t="str">
            <v>DESCRIPCION</v>
          </cell>
          <cell r="J6" t="str">
            <v>Cajas</v>
          </cell>
          <cell r="K6" t="str">
            <v>T.M.</v>
          </cell>
        </row>
        <row r="9">
          <cell r="I9" t="str">
            <v>JABONES DE LAVAR LOCALES</v>
          </cell>
        </row>
        <row r="10">
          <cell r="H10" t="str">
            <v>13002</v>
          </cell>
          <cell r="I10" t="str">
            <v>SUPER LAGARTO TOTAL          60x250G</v>
          </cell>
          <cell r="J10">
            <v>10</v>
          </cell>
          <cell r="K10">
            <v>0.15</v>
          </cell>
        </row>
        <row r="11">
          <cell r="H11" t="str">
            <v>13003</v>
          </cell>
          <cell r="I11" t="str">
            <v>LAGARTO AZUL TOTAL              60x250G</v>
          </cell>
          <cell r="J11">
            <v>7174</v>
          </cell>
          <cell r="K11">
            <v>107.61</v>
          </cell>
        </row>
        <row r="12">
          <cell r="H12" t="str">
            <v>13004</v>
          </cell>
          <cell r="I12" t="str">
            <v>LAGARTO DELICADO TOTAL  60x250G</v>
          </cell>
          <cell r="J12">
            <v>6837</v>
          </cell>
          <cell r="K12">
            <v>102.55500000000001</v>
          </cell>
        </row>
        <row r="13">
          <cell r="H13" t="str">
            <v>13436</v>
          </cell>
          <cell r="I13" t="str">
            <v xml:space="preserve">JABON SURF SUPER 250Gx60 UN  </v>
          </cell>
          <cell r="J13">
            <v>15972</v>
          </cell>
          <cell r="K13">
            <v>239.58</v>
          </cell>
        </row>
        <row r="14">
          <cell r="H14" t="str">
            <v>13437</v>
          </cell>
          <cell r="I14" t="str">
            <v>JABON SURF AZUL 250Gx60 UN</v>
          </cell>
          <cell r="J14">
            <v>0</v>
          </cell>
          <cell r="K14">
            <v>0</v>
          </cell>
        </row>
        <row r="15">
          <cell r="H15" t="str">
            <v>13438</v>
          </cell>
          <cell r="I15" t="str">
            <v>JABON SURF DELICADO 250Gx60 UN</v>
          </cell>
          <cell r="J15">
            <v>0</v>
          </cell>
          <cell r="K15">
            <v>0</v>
          </cell>
        </row>
        <row r="16">
          <cell r="H16" t="str">
            <v>11860</v>
          </cell>
          <cell r="I16" t="str">
            <v>BRISA                                                    60x250G</v>
          </cell>
          <cell r="J16">
            <v>2362</v>
          </cell>
          <cell r="K16">
            <v>35.43</v>
          </cell>
        </row>
        <row r="17">
          <cell r="H17" t="str">
            <v>6102</v>
          </cell>
          <cell r="I17" t="str">
            <v>****Subtotal (Tons):</v>
          </cell>
          <cell r="J17">
            <v>32355</v>
          </cell>
          <cell r="K17">
            <v>485.32499999999999</v>
          </cell>
        </row>
        <row r="19">
          <cell r="I19" t="str">
            <v>JABONES DE LAVAR EXPORTACION</v>
          </cell>
        </row>
        <row r="20">
          <cell r="H20" t="str">
            <v>12820</v>
          </cell>
          <cell r="I20" t="str">
            <v>BRISA VERDE 24x250G EXPORT</v>
          </cell>
          <cell r="J20">
            <v>20874</v>
          </cell>
          <cell r="K20">
            <v>125.244</v>
          </cell>
        </row>
        <row r="21">
          <cell r="H21" t="str">
            <v>12821</v>
          </cell>
          <cell r="I21" t="str">
            <v>BRISA AZUL  24x250G EXPORT</v>
          </cell>
          <cell r="J21">
            <v>415</v>
          </cell>
          <cell r="K21">
            <v>2.4900000000000002</v>
          </cell>
        </row>
        <row r="22">
          <cell r="H22" t="str">
            <v>12822</v>
          </cell>
          <cell r="I22" t="str">
            <v>BRISA MIEL   24x250G EXPORT</v>
          </cell>
          <cell r="J22">
            <v>553</v>
          </cell>
          <cell r="K22">
            <v>3.3180000000000001</v>
          </cell>
        </row>
        <row r="23">
          <cell r="H23" t="str">
            <v>7598</v>
          </cell>
          <cell r="I23" t="str">
            <v>****Subtotal (Tons):</v>
          </cell>
          <cell r="J23">
            <v>21842</v>
          </cell>
          <cell r="K23">
            <v>131.05199999999999</v>
          </cell>
        </row>
        <row r="24">
          <cell r="I24" t="str">
            <v>TOTAL JABONES DE LAVAR+EXPORTACION</v>
          </cell>
          <cell r="J24">
            <v>54197</v>
          </cell>
          <cell r="K24">
            <v>616.37699999999995</v>
          </cell>
        </row>
        <row r="27">
          <cell r="I27" t="str">
            <v>POLVOS DETERGENTES LOCALES</v>
          </cell>
        </row>
        <row r="28">
          <cell r="H28" t="str">
            <v>13228</v>
          </cell>
          <cell r="I28" t="str">
            <v>DEJA FL 100 X 50G ( LIGHTNING)</v>
          </cell>
          <cell r="J28">
            <v>0</v>
          </cell>
          <cell r="K28">
            <v>0</v>
          </cell>
        </row>
        <row r="29">
          <cell r="H29" t="str">
            <v>13222</v>
          </cell>
          <cell r="I29" t="str">
            <v>DEJA FL 100 X 100G ( LIGHTNING)</v>
          </cell>
          <cell r="J29">
            <v>11208</v>
          </cell>
          <cell r="K29">
            <v>112.08</v>
          </cell>
        </row>
        <row r="30">
          <cell r="H30" t="str">
            <v>13223</v>
          </cell>
          <cell r="I30" t="str">
            <v>DEJA FL   50 X 200G ( LIGHTNING)</v>
          </cell>
          <cell r="J30">
            <v>17953</v>
          </cell>
          <cell r="K30">
            <v>179.53</v>
          </cell>
        </row>
        <row r="31">
          <cell r="H31" t="str">
            <v>13320</v>
          </cell>
          <cell r="I31" t="str">
            <v>DEJA FL   30 X 400G ( LIGHTNING)</v>
          </cell>
          <cell r="J31">
            <v>9197</v>
          </cell>
          <cell r="K31">
            <v>110.364</v>
          </cell>
        </row>
        <row r="32">
          <cell r="H32" t="str">
            <v>13378</v>
          </cell>
          <cell r="I32" t="str">
            <v>DEJA FL   30 X 400G ( LIGHTNING) PILLOW</v>
          </cell>
          <cell r="J32">
            <v>4059</v>
          </cell>
          <cell r="K32">
            <v>48.707999999999998</v>
          </cell>
        </row>
        <row r="33">
          <cell r="H33" t="str">
            <v>13224</v>
          </cell>
          <cell r="I33" t="str">
            <v>DEJA FL 12 X 1000G ( LIGHTNING)</v>
          </cell>
          <cell r="J33">
            <v>10351</v>
          </cell>
          <cell r="K33">
            <v>124.212</v>
          </cell>
        </row>
        <row r="34">
          <cell r="H34" t="str">
            <v>13225</v>
          </cell>
          <cell r="I34" t="str">
            <v>DEJA FL 6 X 2000G ( LIGHTNING)</v>
          </cell>
          <cell r="J34">
            <v>6170</v>
          </cell>
          <cell r="K34">
            <v>74.040000000000006</v>
          </cell>
        </row>
        <row r="35">
          <cell r="H35" t="str">
            <v>13497</v>
          </cell>
          <cell r="I35" t="str">
            <v>DEJA FL 1 Kg+BARRA DEJA gratis 1kgx12p</v>
          </cell>
          <cell r="J35">
            <v>1687</v>
          </cell>
          <cell r="K35">
            <v>20.244</v>
          </cell>
        </row>
        <row r="36">
          <cell r="H36" t="str">
            <v>13465</v>
          </cell>
          <cell r="I36" t="str">
            <v>DEJA FLORAL 4 KG (2K+2K) X 3 PAQ</v>
          </cell>
          <cell r="J36">
            <v>0</v>
          </cell>
          <cell r="K36">
            <v>0</v>
          </cell>
        </row>
        <row r="37">
          <cell r="H37" t="str">
            <v>13402</v>
          </cell>
          <cell r="I37" t="str">
            <v>DEJA FL+CESTO 6(2X1000)G</v>
          </cell>
          <cell r="J37">
            <v>931</v>
          </cell>
          <cell r="K37">
            <v>11.172000000000001</v>
          </cell>
        </row>
        <row r="38">
          <cell r="H38" t="str">
            <v>09336</v>
          </cell>
          <cell r="I38" t="str">
            <v>****Subtotal Deja Floral (Tons):</v>
          </cell>
          <cell r="J38">
            <v>61556</v>
          </cell>
          <cell r="K38">
            <v>680.35</v>
          </cell>
        </row>
        <row r="40">
          <cell r="H40" t="str">
            <v>13399</v>
          </cell>
          <cell r="I40" t="str">
            <v>DEJA FL PF 100 X 50G ( LIGHTNING-PLUS)</v>
          </cell>
          <cell r="J40">
            <v>1013</v>
          </cell>
          <cell r="K40">
            <v>5.0650000000000004</v>
          </cell>
        </row>
        <row r="41">
          <cell r="H41" t="str">
            <v>13351</v>
          </cell>
          <cell r="I41" t="str">
            <v>DEJA FL PF   50 X 200G ( LIGHTNING-PLUS)</v>
          </cell>
          <cell r="J41">
            <v>15307</v>
          </cell>
          <cell r="K41">
            <v>153.07</v>
          </cell>
        </row>
        <row r="42">
          <cell r="H42" t="str">
            <v>13353</v>
          </cell>
          <cell r="I42" t="str">
            <v>DEJA FL PF 12 X 1000G ( LIGHTNING-PLUS)</v>
          </cell>
          <cell r="J42">
            <v>109</v>
          </cell>
          <cell r="K42">
            <v>1.3080000000000001</v>
          </cell>
        </row>
        <row r="43">
          <cell r="H43" t="str">
            <v>13354</v>
          </cell>
          <cell r="I43" t="str">
            <v>DEJA FL PF 6 X 2000G ( LIGHTNING-PLUS)</v>
          </cell>
          <cell r="J43">
            <v>4312</v>
          </cell>
          <cell r="K43">
            <v>51.744</v>
          </cell>
        </row>
        <row r="44">
          <cell r="H44" t="str">
            <v>13500</v>
          </cell>
          <cell r="I44" t="str">
            <v>DEJA FL  PF1 Kg+BARRA DEJA gratis 1kgx12p</v>
          </cell>
          <cell r="J44">
            <v>1629</v>
          </cell>
          <cell r="K44">
            <v>19.547999999999998</v>
          </cell>
        </row>
        <row r="45">
          <cell r="H45" t="str">
            <v>13466</v>
          </cell>
          <cell r="I45" t="str">
            <v>DEJA PLANCHA FACIL 4 KG (2K+2K) X 3 PAQ</v>
          </cell>
          <cell r="J45">
            <v>362</v>
          </cell>
          <cell r="K45">
            <v>4.3440000000000003</v>
          </cell>
        </row>
        <row r="46">
          <cell r="H46" t="str">
            <v>13454</v>
          </cell>
          <cell r="I46" t="str">
            <v>DEJA FL PF+CESTO 6(2X1000)</v>
          </cell>
          <cell r="J46">
            <v>0</v>
          </cell>
          <cell r="K46">
            <v>0</v>
          </cell>
        </row>
        <row r="47">
          <cell r="H47" t="str">
            <v>09336</v>
          </cell>
          <cell r="I47" t="str">
            <v>****Subtotal Deja Fl Plancha Fácil (Tons):</v>
          </cell>
          <cell r="J47">
            <v>22732</v>
          </cell>
          <cell r="K47">
            <v>235.07899999999998</v>
          </cell>
        </row>
        <row r="49">
          <cell r="H49" t="str">
            <v>13226</v>
          </cell>
          <cell r="I49" t="str">
            <v>DEJA FR   50 X 200G ( LIGHTNING)</v>
          </cell>
          <cell r="J49">
            <v>3871</v>
          </cell>
          <cell r="K49">
            <v>38.71</v>
          </cell>
        </row>
        <row r="50">
          <cell r="H50" t="str">
            <v>13227</v>
          </cell>
          <cell r="I50" t="str">
            <v>DEJA FR 12 X 1000G ( LIGHTNING)</v>
          </cell>
          <cell r="J50">
            <v>72</v>
          </cell>
          <cell r="K50">
            <v>0.86399999999999999</v>
          </cell>
        </row>
        <row r="51">
          <cell r="H51" t="str">
            <v>13499</v>
          </cell>
          <cell r="I51" t="str">
            <v>DEJA FL  PF1 Kg+BARRA DEJA gratis 1kgx12p</v>
          </cell>
          <cell r="J51">
            <v>0</v>
          </cell>
          <cell r="K51">
            <v>0</v>
          </cell>
        </row>
        <row r="52">
          <cell r="H52" t="str">
            <v>13403</v>
          </cell>
          <cell r="I52" t="str">
            <v>DEJA FR+CESTO 6(2X1000)G</v>
          </cell>
          <cell r="J52">
            <v>1</v>
          </cell>
          <cell r="K52">
            <v>1.2E-2</v>
          </cell>
        </row>
        <row r="53">
          <cell r="H53" t="str">
            <v>13398</v>
          </cell>
          <cell r="I53" t="str">
            <v>DEJA FR FLUO 100x50G</v>
          </cell>
          <cell r="J53">
            <v>0</v>
          </cell>
          <cell r="K53">
            <v>0</v>
          </cell>
        </row>
        <row r="54">
          <cell r="H54" t="str">
            <v>13397</v>
          </cell>
          <cell r="I54" t="str">
            <v>DEJA FR FLUO  50x200G</v>
          </cell>
          <cell r="J54">
            <v>6145</v>
          </cell>
          <cell r="K54">
            <v>61.45</v>
          </cell>
        </row>
        <row r="55">
          <cell r="H55" t="str">
            <v>13396</v>
          </cell>
          <cell r="I55" t="str">
            <v>DEJA FR FLUO  12x1000G</v>
          </cell>
          <cell r="J55">
            <v>5844</v>
          </cell>
          <cell r="K55">
            <v>70.128</v>
          </cell>
        </row>
        <row r="56">
          <cell r="H56" t="str">
            <v>09128</v>
          </cell>
          <cell r="I56" t="str">
            <v>****Subtotal Deja Fresh (Tons):</v>
          </cell>
          <cell r="J56">
            <v>15933</v>
          </cell>
          <cell r="K56">
            <v>171.16399999999999</v>
          </cell>
        </row>
        <row r="57">
          <cell r="I57" t="str">
            <v xml:space="preserve">TOTAL DEJA </v>
          </cell>
          <cell r="J57">
            <v>100221</v>
          </cell>
          <cell r="K57">
            <v>1086.5929999999998</v>
          </cell>
        </row>
        <row r="59">
          <cell r="H59" t="str">
            <v>13217</v>
          </cell>
          <cell r="I59" t="str">
            <v>OMO FL MP3 100x50G</v>
          </cell>
          <cell r="J59">
            <v>0</v>
          </cell>
          <cell r="K59">
            <v>0</v>
          </cell>
        </row>
        <row r="60">
          <cell r="H60" t="str">
            <v>13199</v>
          </cell>
          <cell r="I60" t="str">
            <v>OMO FL MP3  50x200G</v>
          </cell>
          <cell r="J60">
            <v>2559</v>
          </cell>
          <cell r="K60">
            <v>25.59</v>
          </cell>
        </row>
        <row r="61">
          <cell r="H61" t="str">
            <v>13200</v>
          </cell>
          <cell r="I61" t="str">
            <v>OMO FL MP3 12x1000G</v>
          </cell>
          <cell r="J61">
            <v>666</v>
          </cell>
          <cell r="K61">
            <v>7.992</v>
          </cell>
        </row>
        <row r="62">
          <cell r="H62" t="str">
            <v>13201</v>
          </cell>
          <cell r="I62" t="str">
            <v>OMO FL MP3   6x2000G</v>
          </cell>
          <cell r="J62">
            <v>1821</v>
          </cell>
          <cell r="K62">
            <v>21.852</v>
          </cell>
        </row>
        <row r="63">
          <cell r="H63" t="str">
            <v>13502</v>
          </cell>
          <cell r="I63" t="str">
            <v>OMO FL 1KG+BARRA OMO X 12 P</v>
          </cell>
          <cell r="J63">
            <v>885</v>
          </cell>
          <cell r="K63">
            <v>10.62</v>
          </cell>
        </row>
        <row r="64">
          <cell r="H64" t="str">
            <v>08846</v>
          </cell>
          <cell r="I64" t="str">
            <v>Total OMO BA FLORAL (Tons)</v>
          </cell>
          <cell r="J64">
            <v>5931</v>
          </cell>
          <cell r="K64">
            <v>66.054000000000002</v>
          </cell>
        </row>
        <row r="66">
          <cell r="H66" t="str">
            <v>13202</v>
          </cell>
          <cell r="I66" t="str">
            <v>OMO LM MP3  50x200G</v>
          </cell>
          <cell r="J66">
            <v>1162</v>
          </cell>
          <cell r="K66">
            <v>11.62</v>
          </cell>
        </row>
        <row r="67">
          <cell r="H67" t="str">
            <v>13203</v>
          </cell>
          <cell r="I67" t="str">
            <v>OMO LM MP3 12x1000G</v>
          </cell>
          <cell r="J67">
            <v>1996</v>
          </cell>
          <cell r="K67">
            <v>23.952000000000002</v>
          </cell>
        </row>
        <row r="68">
          <cell r="H68" t="str">
            <v>13204</v>
          </cell>
          <cell r="I68" t="str">
            <v>OMO LM MP3   6x2000G</v>
          </cell>
          <cell r="J68">
            <v>2836</v>
          </cell>
          <cell r="K68">
            <v>34.031999999999996</v>
          </cell>
        </row>
        <row r="69">
          <cell r="H69" t="str">
            <v>13503</v>
          </cell>
          <cell r="I69" t="str">
            <v>OMO LM 1KG+BARRA OMO X 12 P</v>
          </cell>
          <cell r="J69">
            <v>1351</v>
          </cell>
          <cell r="K69">
            <v>16.212</v>
          </cell>
        </row>
        <row r="70">
          <cell r="H70" t="str">
            <v>08846</v>
          </cell>
          <cell r="I70" t="str">
            <v>Total OMO BA LIMON (Tons)</v>
          </cell>
          <cell r="J70">
            <v>7345</v>
          </cell>
          <cell r="K70">
            <v>85.816000000000003</v>
          </cell>
        </row>
        <row r="71">
          <cell r="I71" t="str">
            <v>*** TOTAL OMO</v>
          </cell>
          <cell r="J71">
            <v>13276</v>
          </cell>
          <cell r="K71">
            <v>151.87</v>
          </cell>
        </row>
        <row r="73">
          <cell r="H73" t="str">
            <v>13364</v>
          </cell>
          <cell r="I73" t="str">
            <v>SURF LIMON         50X200G</v>
          </cell>
          <cell r="J73">
            <v>1534</v>
          </cell>
          <cell r="K73">
            <v>15.34</v>
          </cell>
        </row>
        <row r="74">
          <cell r="H74" t="str">
            <v>13365</v>
          </cell>
          <cell r="I74" t="str">
            <v>SURF LIMON         12x1KG</v>
          </cell>
          <cell r="J74">
            <v>576</v>
          </cell>
          <cell r="K74">
            <v>6.9119999999999999</v>
          </cell>
        </row>
        <row r="75">
          <cell r="H75" t="str">
            <v>13361</v>
          </cell>
          <cell r="I75" t="str">
            <v>SURF MANZANA  50x200G</v>
          </cell>
          <cell r="J75">
            <v>1280</v>
          </cell>
          <cell r="K75">
            <v>12.8</v>
          </cell>
        </row>
        <row r="76">
          <cell r="H76" t="str">
            <v>13362</v>
          </cell>
          <cell r="I76" t="str">
            <v>SURF MANZANA  12x1KG</v>
          </cell>
          <cell r="J76">
            <v>3181</v>
          </cell>
          <cell r="K76">
            <v>38.171999999999997</v>
          </cell>
        </row>
        <row r="77">
          <cell r="H77" t="str">
            <v>13363</v>
          </cell>
          <cell r="I77" t="str">
            <v>SURF  MANZANA   6x3000G</v>
          </cell>
          <cell r="J77">
            <v>0</v>
          </cell>
          <cell r="K77">
            <v>0</v>
          </cell>
        </row>
        <row r="78">
          <cell r="H78" t="str">
            <v>08846</v>
          </cell>
          <cell r="I78" t="str">
            <v>Total SURF LAGARTO (Tons)</v>
          </cell>
          <cell r="J78">
            <v>6571</v>
          </cell>
          <cell r="K78">
            <v>73.22399999999999</v>
          </cell>
        </row>
        <row r="79">
          <cell r="H79" t="str">
            <v>1</v>
          </cell>
          <cell r="I79" t="str">
            <v>TOTAL DETERGENTES LOCALES</v>
          </cell>
          <cell r="J79">
            <v>120068</v>
          </cell>
          <cell r="K79">
            <v>1311.6869999999997</v>
          </cell>
        </row>
        <row r="81">
          <cell r="I81" t="str">
            <v>BARRAS DETERGENTES  LOCALES</v>
          </cell>
        </row>
        <row r="82">
          <cell r="H82" t="str">
            <v>12571</v>
          </cell>
          <cell r="I82" t="str">
            <v>ESTRELLA FRUTAL 28x350G</v>
          </cell>
          <cell r="J82">
            <v>4349</v>
          </cell>
          <cell r="K82">
            <v>42.620199999999997</v>
          </cell>
        </row>
        <row r="83">
          <cell r="H83" t="str">
            <v>12103</v>
          </cell>
          <cell r="I83" t="str">
            <v>ESTRELLA 28x250G</v>
          </cell>
          <cell r="J83">
            <v>1411</v>
          </cell>
          <cell r="K83">
            <v>9.8770000000000007</v>
          </cell>
        </row>
        <row r="84">
          <cell r="H84" t="str">
            <v>07602</v>
          </cell>
          <cell r="I84" t="str">
            <v xml:space="preserve">DISHWASH   </v>
          </cell>
          <cell r="J84">
            <v>5760</v>
          </cell>
          <cell r="K84">
            <v>52.497199999999999</v>
          </cell>
        </row>
        <row r="86">
          <cell r="H86" t="str">
            <v>12997</v>
          </cell>
          <cell r="I86" t="str">
            <v>DEJA BARRA AC BS AB 350Gx28UN</v>
          </cell>
          <cell r="J86">
            <v>268</v>
          </cell>
          <cell r="K86">
            <v>2.6264000000000003</v>
          </cell>
        </row>
        <row r="87">
          <cell r="H87" t="str">
            <v>12999</v>
          </cell>
          <cell r="I87" t="str">
            <v>OMO BARRA MA BA FL 350Gx28UN</v>
          </cell>
          <cell r="J87">
            <v>1394</v>
          </cell>
          <cell r="K87">
            <v>13.661200000000001</v>
          </cell>
        </row>
        <row r="88">
          <cell r="I88" t="str">
            <v>Barra NSD</v>
          </cell>
          <cell r="J88">
            <v>1662</v>
          </cell>
          <cell r="K88">
            <v>16.287600000000001</v>
          </cell>
        </row>
        <row r="90">
          <cell r="I90" t="str">
            <v>Total Barras Detergentes</v>
          </cell>
          <cell r="J90">
            <v>7422</v>
          </cell>
          <cell r="K90">
            <v>68.784800000000004</v>
          </cell>
        </row>
        <row r="92">
          <cell r="H92" t="str">
            <v>2</v>
          </cell>
          <cell r="I92" t="str">
            <v>TOTAL LIMPIEZA</v>
          </cell>
          <cell r="J92">
            <v>181687</v>
          </cell>
          <cell r="K92">
            <v>1996.8487999999995</v>
          </cell>
        </row>
        <row r="141">
          <cell r="J141">
            <v>1850</v>
          </cell>
          <cell r="K141">
            <v>22.2</v>
          </cell>
        </row>
        <row r="142">
          <cell r="J142">
            <v>1</v>
          </cell>
          <cell r="K142">
            <v>1.2E-2</v>
          </cell>
        </row>
        <row r="143">
          <cell r="J143">
            <v>110</v>
          </cell>
          <cell r="K143">
            <v>1.32</v>
          </cell>
        </row>
      </sheetData>
      <sheetData sheetId="9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 LUP"/>
      <sheetName val="Asist 1"/>
      <sheetName val="Asist 2"/>
      <sheetName val="Asist 3"/>
      <sheetName val="Asist 4"/>
      <sheetName val="NO MODIFICAR"/>
      <sheetName val="Asist 5"/>
      <sheetName val="Asist 6"/>
      <sheetName val="Asist 7"/>
      <sheetName val="Asist 8"/>
      <sheetName val="Asist 9"/>
      <sheetName val="Asist 10"/>
      <sheetName val="CONTROL PERSONAL"/>
      <sheetName val="CONTROL LÍNEAS TPM"/>
      <sheetName val="CONTROL PILAR TPM"/>
      <sheetName val="HH C&amp;E"/>
      <sheetName val="CARTELERA C&amp;E"/>
      <sheetName val="Estadistica Lineas"/>
      <sheetName val="Estadistica Personal"/>
      <sheetName val="ANALISIS DE C&amp;E"/>
      <sheetName val="Hoja1"/>
      <sheetName val="Gráfic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8">
          <cell r="T8" t="str">
            <v>Mayo</v>
          </cell>
        </row>
        <row r="9">
          <cell r="T9" t="str">
            <v>Junio</v>
          </cell>
        </row>
        <row r="10">
          <cell r="T10" t="str">
            <v>Julio</v>
          </cell>
        </row>
        <row r="11">
          <cell r="T11" t="str">
            <v>Agosto</v>
          </cell>
        </row>
        <row r="12">
          <cell r="T12" t="str">
            <v>Septiembre</v>
          </cell>
        </row>
        <row r="13">
          <cell r="T13" t="str">
            <v>Octubre</v>
          </cell>
        </row>
        <row r="14">
          <cell r="T14" t="str">
            <v>Noviembre</v>
          </cell>
        </row>
        <row r="15">
          <cell r="T15" t="str">
            <v>Diciembre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BONES"/>
      <sheetName val="PLASTICOS"/>
      <sheetName val="DETERGENTES"/>
      <sheetName val="GASTOS"/>
      <sheetName val="Det planilla 17"/>
      <sheetName val="Jab planilla 17"/>
      <sheetName val="INVENTARIOS"/>
      <sheetName val="ENV.DETERG"/>
      <sheetName val="TOTAL A.E."/>
    </sheetNames>
    <sheetDataSet>
      <sheetData sheetId="0"/>
      <sheetData sheetId="1"/>
      <sheetData sheetId="2"/>
      <sheetData sheetId="3" refreshError="1">
        <row r="1">
          <cell r="A1" t="str">
            <v>GASTOS 2002</v>
          </cell>
        </row>
        <row r="2">
          <cell r="A2" t="str">
            <v>MES</v>
          </cell>
        </row>
        <row r="3">
          <cell r="A3" t="str">
            <v>PLANTA</v>
          </cell>
        </row>
        <row r="4">
          <cell r="A4" t="str">
            <v>UBICACIÓN</v>
          </cell>
        </row>
        <row r="6">
          <cell r="A6" t="str">
            <v>Suma de Valor</v>
          </cell>
          <cell r="C6" t="str">
            <v>C.C.</v>
          </cell>
          <cell r="D6" t="str">
            <v>Description C.C.</v>
          </cell>
        </row>
        <row r="7">
          <cell r="C7" t="str">
            <v>2570</v>
          </cell>
          <cell r="D7" t="str">
            <v>2572</v>
          </cell>
          <cell r="E7" t="str">
            <v>2582</v>
          </cell>
          <cell r="F7" t="str">
            <v>2586</v>
          </cell>
          <cell r="G7" t="str">
            <v>2588</v>
          </cell>
          <cell r="H7" t="str">
            <v>2590</v>
          </cell>
          <cell r="I7" t="str">
            <v>2592</v>
          </cell>
          <cell r="J7" t="str">
            <v>2594</v>
          </cell>
          <cell r="K7" t="str">
            <v>2596</v>
          </cell>
          <cell r="L7" t="str">
            <v>2600</v>
          </cell>
          <cell r="M7" t="str">
            <v>2601</v>
          </cell>
          <cell r="N7" t="str">
            <v>2602</v>
          </cell>
          <cell r="O7" t="str">
            <v>2606</v>
          </cell>
          <cell r="P7" t="str">
            <v>2608</v>
          </cell>
        </row>
        <row r="8">
          <cell r="A8" t="str">
            <v>Account</v>
          </cell>
          <cell r="B8" t="str">
            <v>Description</v>
          </cell>
          <cell r="C8" t="str">
            <v>COCIMIENTO</v>
          </cell>
          <cell r="D8" t="str">
            <v>PROCESO LAVAR</v>
          </cell>
          <cell r="E8" t="str">
            <v>EMPAQUE LAVAR</v>
          </cell>
          <cell r="F8" t="str">
            <v>ADMINISTRACION JABONES</v>
          </cell>
          <cell r="G8" t="str">
            <v>SERVICIOS JABONES</v>
          </cell>
          <cell r="H8" t="str">
            <v>AUTOCLAVE</v>
          </cell>
          <cell r="I8" t="str">
            <v>SULFUREX</v>
          </cell>
          <cell r="J8" t="str">
            <v>PREPARACION Y SECADO</v>
          </cell>
          <cell r="K8" t="str">
            <v>PERFUMACION</v>
          </cell>
          <cell r="L8" t="str">
            <v>ENVASADO</v>
          </cell>
          <cell r="M8" t="str">
            <v>EMPAQUE BARRAS</v>
          </cell>
          <cell r="N8" t="str">
            <v>PROCESO BARRAS</v>
          </cell>
          <cell r="O8" t="str">
            <v>ADMINISTRACION DETERG.</v>
          </cell>
          <cell r="P8" t="str">
            <v>SERVICIOS PTA.DETERGENTE</v>
          </cell>
        </row>
        <row r="9">
          <cell r="A9" t="str">
            <v>31902a-00</v>
          </cell>
          <cell r="B9" t="str">
            <v>REPUESTOS</v>
          </cell>
          <cell r="D9">
            <v>93.68</v>
          </cell>
          <cell r="E9">
            <v>182.45</v>
          </cell>
          <cell r="I9">
            <v>11.49</v>
          </cell>
          <cell r="J9">
            <v>1116.81</v>
          </cell>
          <cell r="L9">
            <v>3300.39</v>
          </cell>
          <cell r="M9">
            <v>337.69</v>
          </cell>
          <cell r="N9">
            <v>0.36</v>
          </cell>
        </row>
        <row r="10">
          <cell r="A10" t="str">
            <v>31902b-00</v>
          </cell>
          <cell r="B10" t="str">
            <v>SUMINISTROS INDUSTRI</v>
          </cell>
          <cell r="D10">
            <v>613.14</v>
          </cell>
          <cell r="E10">
            <v>58</v>
          </cell>
          <cell r="G10">
            <v>251.95</v>
          </cell>
          <cell r="H10">
            <v>4.2</v>
          </cell>
          <cell r="I10">
            <v>111.23</v>
          </cell>
          <cell r="J10">
            <v>3944.93</v>
          </cell>
          <cell r="K10">
            <v>127.95</v>
          </cell>
          <cell r="L10">
            <v>735.75</v>
          </cell>
          <cell r="M10">
            <v>70.849999999999994</v>
          </cell>
          <cell r="N10">
            <v>709.1</v>
          </cell>
          <cell r="P10">
            <v>518</v>
          </cell>
        </row>
        <row r="11">
          <cell r="A11" t="str">
            <v>31902c-00</v>
          </cell>
          <cell r="B11" t="str">
            <v>MATERIALES ELECTRICO</v>
          </cell>
          <cell r="E11">
            <v>1215.28</v>
          </cell>
          <cell r="I11">
            <v>65.02</v>
          </cell>
          <cell r="J11">
            <v>1041.44</v>
          </cell>
          <cell r="M11">
            <v>186</v>
          </cell>
          <cell r="N11">
            <v>23.74</v>
          </cell>
        </row>
        <row r="12">
          <cell r="A12" t="str">
            <v>32101A-00</v>
          </cell>
          <cell r="B12" t="str">
            <v>MATERIALES LABORATOR</v>
          </cell>
          <cell r="J12">
            <v>22</v>
          </cell>
        </row>
        <row r="13">
          <cell r="A13" t="str">
            <v>32101B-00</v>
          </cell>
          <cell r="B13" t="str">
            <v>REACTIVOS E INGREDIE</v>
          </cell>
          <cell r="D13">
            <v>7.55</v>
          </cell>
        </row>
        <row r="14">
          <cell r="A14" t="str">
            <v>41001A-00</v>
          </cell>
          <cell r="B14" t="str">
            <v>SUELDOS Y SALARIOS</v>
          </cell>
          <cell r="E14">
            <v>981</v>
          </cell>
          <cell r="F14">
            <v>1778.52</v>
          </cell>
          <cell r="I14">
            <v>1225.74</v>
          </cell>
          <cell r="J14">
            <v>1769</v>
          </cell>
          <cell r="L14">
            <v>678.84</v>
          </cell>
          <cell r="O14">
            <v>2739</v>
          </cell>
        </row>
        <row r="15">
          <cell r="A15" t="str">
            <v>41001B-00</v>
          </cell>
          <cell r="B15" t="str">
            <v>JORNALES OBREROS</v>
          </cell>
          <cell r="C15">
            <v>659.65</v>
          </cell>
          <cell r="D15">
            <v>655.20000000000005</v>
          </cell>
          <cell r="E15">
            <v>777</v>
          </cell>
          <cell r="H15">
            <v>514</v>
          </cell>
          <cell r="I15">
            <v>257</v>
          </cell>
          <cell r="J15">
            <v>542.53</v>
          </cell>
          <cell r="L15">
            <v>821.85</v>
          </cell>
          <cell r="M15">
            <v>508</v>
          </cell>
          <cell r="N15">
            <v>254</v>
          </cell>
        </row>
        <row r="16">
          <cell r="A16" t="str">
            <v>41001C-00</v>
          </cell>
          <cell r="B16" t="str">
            <v>SOBRETIEMPO EMPLEADO</v>
          </cell>
          <cell r="E16">
            <v>1176.99</v>
          </cell>
          <cell r="F16">
            <v>738.33</v>
          </cell>
          <cell r="I16">
            <v>1023.96</v>
          </cell>
          <cell r="J16">
            <v>1668.78</v>
          </cell>
          <cell r="L16">
            <v>405.15</v>
          </cell>
          <cell r="O16">
            <v>970.44</v>
          </cell>
        </row>
        <row r="17">
          <cell r="A17" t="str">
            <v>41001D-00</v>
          </cell>
          <cell r="B17" t="str">
            <v>SOBRETIEMPO OBREROS</v>
          </cell>
          <cell r="C17">
            <v>720.05</v>
          </cell>
          <cell r="D17">
            <v>667.94</v>
          </cell>
          <cell r="E17">
            <v>754.93</v>
          </cell>
          <cell r="H17">
            <v>297.10000000000002</v>
          </cell>
          <cell r="I17">
            <v>126.34</v>
          </cell>
          <cell r="J17">
            <v>596.11</v>
          </cell>
          <cell r="L17">
            <v>712.97</v>
          </cell>
          <cell r="M17">
            <v>404.75</v>
          </cell>
          <cell r="N17">
            <v>225.92</v>
          </cell>
        </row>
        <row r="18">
          <cell r="A18" t="str">
            <v>41001E-00</v>
          </cell>
          <cell r="B18" t="str">
            <v>BENEFICIOS SOCIALES</v>
          </cell>
          <cell r="C18">
            <v>128.09</v>
          </cell>
          <cell r="D18">
            <v>124.4</v>
          </cell>
          <cell r="E18">
            <v>311.42</v>
          </cell>
          <cell r="F18">
            <v>254.32</v>
          </cell>
          <cell r="H18">
            <v>68.89</v>
          </cell>
          <cell r="I18">
            <v>248.18</v>
          </cell>
          <cell r="J18">
            <v>394.04</v>
          </cell>
          <cell r="L18">
            <v>275.81</v>
          </cell>
          <cell r="M18">
            <v>77.36</v>
          </cell>
          <cell r="N18">
            <v>40.65</v>
          </cell>
          <cell r="O18">
            <v>311.74</v>
          </cell>
        </row>
        <row r="19">
          <cell r="A19" t="str">
            <v>41001F-00</v>
          </cell>
          <cell r="B19" t="str">
            <v>COMPENSACION Y BONIF</v>
          </cell>
          <cell r="C19">
            <v>72</v>
          </cell>
          <cell r="D19">
            <v>72</v>
          </cell>
          <cell r="E19">
            <v>144</v>
          </cell>
          <cell r="F19">
            <v>96</v>
          </cell>
          <cell r="H19">
            <v>48</v>
          </cell>
          <cell r="I19">
            <v>120</v>
          </cell>
          <cell r="J19">
            <v>192</v>
          </cell>
          <cell r="L19">
            <v>144</v>
          </cell>
          <cell r="M19">
            <v>48</v>
          </cell>
          <cell r="N19">
            <v>24</v>
          </cell>
          <cell r="O19">
            <v>96</v>
          </cell>
        </row>
        <row r="20">
          <cell r="A20" t="str">
            <v>41001G-00</v>
          </cell>
          <cell r="B20" t="str">
            <v>VACACIONES</v>
          </cell>
          <cell r="C20">
            <v>63.02</v>
          </cell>
          <cell r="D20">
            <v>62.56</v>
          </cell>
          <cell r="E20">
            <v>173.02</v>
          </cell>
          <cell r="F20">
            <v>133.24</v>
          </cell>
          <cell r="H20">
            <v>40.869999999999997</v>
          </cell>
          <cell r="I20">
            <v>190.07</v>
          </cell>
          <cell r="J20">
            <v>298.7</v>
          </cell>
          <cell r="L20">
            <v>190.41</v>
          </cell>
          <cell r="M20">
            <v>38.01</v>
          </cell>
          <cell r="N20">
            <v>19.989999999999998</v>
          </cell>
          <cell r="O20">
            <v>222.55</v>
          </cell>
        </row>
        <row r="21">
          <cell r="A21" t="str">
            <v>41001H-00</v>
          </cell>
          <cell r="B21" t="str">
            <v>BONIFICACIONES FIEST</v>
          </cell>
          <cell r="C21">
            <v>17.88</v>
          </cell>
          <cell r="D21">
            <v>17.98</v>
          </cell>
          <cell r="E21">
            <v>32.979999999999997</v>
          </cell>
          <cell r="F21">
            <v>20</v>
          </cell>
          <cell r="H21">
            <v>11.92</v>
          </cell>
          <cell r="I21">
            <v>25.96</v>
          </cell>
          <cell r="J21">
            <v>42.81</v>
          </cell>
          <cell r="L21">
            <v>32.700000000000003</v>
          </cell>
          <cell r="M21">
            <v>11.8</v>
          </cell>
          <cell r="N21">
            <v>5.9</v>
          </cell>
          <cell r="O21">
            <v>17.899999999999999</v>
          </cell>
        </row>
        <row r="22">
          <cell r="A22" t="str">
            <v>41001I-00</v>
          </cell>
          <cell r="B22" t="str">
            <v>SUBSIDIOS A EMPLEADO</v>
          </cell>
          <cell r="C22">
            <v>1.64</v>
          </cell>
          <cell r="D22">
            <v>5.8</v>
          </cell>
          <cell r="E22">
            <v>0.82</v>
          </cell>
          <cell r="H22">
            <v>1.18</v>
          </cell>
          <cell r="I22">
            <v>0.57999999999999996</v>
          </cell>
          <cell r="J22">
            <v>5</v>
          </cell>
          <cell r="L22">
            <v>2.92</v>
          </cell>
          <cell r="M22">
            <v>0.96</v>
          </cell>
        </row>
        <row r="23">
          <cell r="A23" t="str">
            <v>41001K-00</v>
          </cell>
          <cell r="B23" t="str">
            <v>PAGO VARIABLE</v>
          </cell>
          <cell r="O23">
            <v>292.44</v>
          </cell>
        </row>
        <row r="24">
          <cell r="A24" t="str">
            <v>41101A-00</v>
          </cell>
          <cell r="B24" t="str">
            <v>SERVICIOS PRESTADOS</v>
          </cell>
          <cell r="D24">
            <v>1881.37</v>
          </cell>
          <cell r="E24">
            <v>11518.38</v>
          </cell>
          <cell r="I24">
            <v>2123.02</v>
          </cell>
          <cell r="J24">
            <v>6224.01</v>
          </cell>
          <cell r="K24">
            <v>2845.11</v>
          </cell>
          <cell r="L24">
            <v>24616.54</v>
          </cell>
          <cell r="M24">
            <v>2674.82</v>
          </cell>
          <cell r="N24">
            <v>3195.55</v>
          </cell>
        </row>
        <row r="25">
          <cell r="A25" t="str">
            <v>41201A-00</v>
          </cell>
          <cell r="B25" t="str">
            <v>FONDO RESERV-APORTE</v>
          </cell>
          <cell r="C25">
            <v>309.98</v>
          </cell>
          <cell r="D25">
            <v>300.93</v>
          </cell>
          <cell r="E25">
            <v>755.74</v>
          </cell>
          <cell r="F25">
            <v>618.63</v>
          </cell>
          <cell r="H25">
            <v>166.09</v>
          </cell>
          <cell r="I25">
            <v>601.95000000000005</v>
          </cell>
          <cell r="J25">
            <v>897.13</v>
          </cell>
          <cell r="L25">
            <v>668.23</v>
          </cell>
          <cell r="M25">
            <v>186.92</v>
          </cell>
          <cell r="N25">
            <v>98.29</v>
          </cell>
          <cell r="O25">
            <v>735.61</v>
          </cell>
        </row>
        <row r="26">
          <cell r="A26" t="str">
            <v>41204A-00</v>
          </cell>
          <cell r="B26" t="str">
            <v>PROGRAMAS PRIVADOS S</v>
          </cell>
        </row>
        <row r="27">
          <cell r="A27" t="str">
            <v>41208A-00</v>
          </cell>
          <cell r="B27" t="str">
            <v>PROVISION JUBILACION</v>
          </cell>
          <cell r="F27">
            <v>200</v>
          </cell>
          <cell r="O27">
            <v>700</v>
          </cell>
        </row>
        <row r="28">
          <cell r="A28" t="str">
            <v>41221V-00</v>
          </cell>
          <cell r="B28" t="str">
            <v>OTROS INCENT.A TRABA</v>
          </cell>
          <cell r="L28">
            <v>95.65</v>
          </cell>
        </row>
        <row r="29">
          <cell r="A29" t="str">
            <v>41222A-00</v>
          </cell>
          <cell r="B29" t="str">
            <v>SERVICIO DE EXPRESO</v>
          </cell>
        </row>
        <row r="30">
          <cell r="A30" t="str">
            <v>41222B-00</v>
          </cell>
          <cell r="B30" t="str">
            <v>TAXIS, BUSES Y PARQU</v>
          </cell>
        </row>
        <row r="31">
          <cell r="A31" t="str">
            <v>41224B-00</v>
          </cell>
          <cell r="B31" t="str">
            <v>UNIFORMES</v>
          </cell>
          <cell r="E31">
            <v>79.209999999999994</v>
          </cell>
          <cell r="J31">
            <v>88.57</v>
          </cell>
          <cell r="K31">
            <v>7.38</v>
          </cell>
          <cell r="L31">
            <v>253.69</v>
          </cell>
        </row>
        <row r="32">
          <cell r="A32" t="str">
            <v>41224C-00</v>
          </cell>
          <cell r="B32" t="str">
            <v>SEGURO DEL PERSONAL</v>
          </cell>
        </row>
        <row r="33">
          <cell r="A33" t="str">
            <v>41304A-00</v>
          </cell>
          <cell r="B33" t="str">
            <v>GASTOS DE ENTRENAMIE</v>
          </cell>
        </row>
        <row r="34">
          <cell r="A34" t="str">
            <v>41305A-00</v>
          </cell>
          <cell r="B34" t="str">
            <v>GASTOS VIAJES NACION</v>
          </cell>
        </row>
        <row r="35">
          <cell r="A35" t="str">
            <v>41305B-00</v>
          </cell>
          <cell r="B35" t="str">
            <v>GASTOS VIAJES AL EXT</v>
          </cell>
          <cell r="O35">
            <v>2329.7199999999998</v>
          </cell>
        </row>
        <row r="36">
          <cell r="A36" t="str">
            <v>41305e-00</v>
          </cell>
          <cell r="B36" t="str">
            <v>MOVILIZACION, OTROS</v>
          </cell>
          <cell r="F36">
            <v>15</v>
          </cell>
          <cell r="O36">
            <v>18.399999999999999</v>
          </cell>
        </row>
        <row r="37">
          <cell r="A37" t="str">
            <v>41306A-00</v>
          </cell>
          <cell r="B37" t="str">
            <v>ACTIVIDADES SOCIALES</v>
          </cell>
          <cell r="O37">
            <v>30.02</v>
          </cell>
        </row>
        <row r="38">
          <cell r="A38" t="str">
            <v>41308A-00</v>
          </cell>
          <cell r="B38" t="str">
            <v>ATENCION EMPLEADOS</v>
          </cell>
        </row>
        <row r="39">
          <cell r="A39" t="str">
            <v>41308c-00</v>
          </cell>
          <cell r="B39" t="str">
            <v>COMISARIATO</v>
          </cell>
        </row>
        <row r="40">
          <cell r="A40" t="str">
            <v>41310A-00</v>
          </cell>
          <cell r="B40" t="str">
            <v>REEMBOLSO GTO.ALIMEN</v>
          </cell>
          <cell r="C40">
            <v>34.56</v>
          </cell>
          <cell r="D40">
            <v>33.28</v>
          </cell>
          <cell r="E40">
            <v>40.96</v>
          </cell>
          <cell r="H40">
            <v>2.56</v>
          </cell>
          <cell r="I40">
            <v>23.04</v>
          </cell>
          <cell r="J40">
            <v>25.6</v>
          </cell>
          <cell r="L40">
            <v>15.36</v>
          </cell>
          <cell r="M40">
            <v>16.64</v>
          </cell>
          <cell r="N40">
            <v>15.36</v>
          </cell>
        </row>
        <row r="41">
          <cell r="A41" t="str">
            <v>41510A-00</v>
          </cell>
          <cell r="B41" t="str">
            <v>REDES COMUNICACION,</v>
          </cell>
        </row>
        <row r="42">
          <cell r="A42" t="str">
            <v>41608A-00</v>
          </cell>
          <cell r="B42" t="str">
            <v>RENTALS/OPERAT.LEASE</v>
          </cell>
          <cell r="F42">
            <v>1200</v>
          </cell>
          <cell r="O42">
            <v>800</v>
          </cell>
        </row>
        <row r="43">
          <cell r="A43" t="str">
            <v>41610A-00</v>
          </cell>
          <cell r="B43" t="str">
            <v>ALQUIL.EQUIP.TRANSPO</v>
          </cell>
        </row>
        <row r="44">
          <cell r="A44" t="str">
            <v>41701A-00</v>
          </cell>
          <cell r="B44" t="str">
            <v>MANT.EDIFIC,PATIOS,J</v>
          </cell>
          <cell r="G44">
            <v>21.74</v>
          </cell>
        </row>
        <row r="45">
          <cell r="A45" t="str">
            <v>41702a-00</v>
          </cell>
          <cell r="B45" t="str">
            <v>MANTENIMIENTO CONTRA</v>
          </cell>
          <cell r="C45">
            <v>1316.96</v>
          </cell>
          <cell r="D45">
            <v>3827.5</v>
          </cell>
          <cell r="E45">
            <v>1166</v>
          </cell>
          <cell r="F45">
            <v>1172</v>
          </cell>
          <cell r="G45">
            <v>2240.2800000000002</v>
          </cell>
          <cell r="I45">
            <v>3341.5</v>
          </cell>
          <cell r="J45">
            <v>13751.87</v>
          </cell>
          <cell r="L45">
            <v>2945.8</v>
          </cell>
          <cell r="N45">
            <v>940.78</v>
          </cell>
          <cell r="O45">
            <v>98</v>
          </cell>
          <cell r="P45">
            <v>1899.1</v>
          </cell>
        </row>
        <row r="46">
          <cell r="A46" t="str">
            <v>41703A-00</v>
          </cell>
          <cell r="B46" t="str">
            <v>MANT.EQUIPO TRANSPOR</v>
          </cell>
        </row>
        <row r="47">
          <cell r="A47" t="str">
            <v>41703B-00</v>
          </cell>
          <cell r="B47" t="str">
            <v>MANT.EQUIPO DE OFICI</v>
          </cell>
          <cell r="L47">
            <v>735</v>
          </cell>
        </row>
        <row r="48">
          <cell r="A48" t="str">
            <v>41801A-00</v>
          </cell>
          <cell r="B48" t="str">
            <v>ENERGIA ELECTRICA</v>
          </cell>
          <cell r="C48">
            <v>1216.25</v>
          </cell>
          <cell r="D48">
            <v>1557.2</v>
          </cell>
          <cell r="E48">
            <v>2516.4699999999998</v>
          </cell>
          <cell r="G48">
            <v>7362.76</v>
          </cell>
          <cell r="H48">
            <v>18.96</v>
          </cell>
          <cell r="I48">
            <v>4060.97</v>
          </cell>
          <cell r="J48">
            <v>6406.78</v>
          </cell>
          <cell r="L48">
            <v>1679.57</v>
          </cell>
          <cell r="N48">
            <v>992.11</v>
          </cell>
          <cell r="P48">
            <v>15482.63</v>
          </cell>
        </row>
        <row r="49">
          <cell r="A49" t="str">
            <v>41801b-00</v>
          </cell>
          <cell r="B49" t="str">
            <v>SUBESTAC.ELECT.Y GEN</v>
          </cell>
          <cell r="G49">
            <v>347.42</v>
          </cell>
          <cell r="P49">
            <v>2084.5500000000002</v>
          </cell>
        </row>
        <row r="50">
          <cell r="A50" t="str">
            <v>41804A-00</v>
          </cell>
          <cell r="B50" t="str">
            <v>COMBUSTIBLES</v>
          </cell>
          <cell r="G50">
            <v>268.97000000000003</v>
          </cell>
          <cell r="I50">
            <v>207.64</v>
          </cell>
          <cell r="J50">
            <v>13172.36</v>
          </cell>
        </row>
        <row r="51">
          <cell r="A51" t="str">
            <v>41806A-00</v>
          </cell>
          <cell r="B51" t="str">
            <v>COMBUSTIBLES VEHICUL</v>
          </cell>
          <cell r="G51">
            <v>188.72</v>
          </cell>
          <cell r="J51">
            <v>152.66</v>
          </cell>
        </row>
        <row r="52">
          <cell r="A52" t="str">
            <v>41810A-00</v>
          </cell>
          <cell r="B52" t="str">
            <v>AGUA ECAPAG Y TANQUE</v>
          </cell>
        </row>
        <row r="53">
          <cell r="A53" t="str">
            <v>42004A-00</v>
          </cell>
          <cell r="B53" t="str">
            <v>GUARDIANIA Y VIGILAN</v>
          </cell>
          <cell r="C53">
            <v>254.98</v>
          </cell>
          <cell r="D53">
            <v>764.93</v>
          </cell>
          <cell r="E53">
            <v>2804.74</v>
          </cell>
          <cell r="F53">
            <v>509.95</v>
          </cell>
          <cell r="H53">
            <v>254.98</v>
          </cell>
          <cell r="I53">
            <v>764.93</v>
          </cell>
          <cell r="J53">
            <v>1784.83</v>
          </cell>
          <cell r="K53">
            <v>254.98</v>
          </cell>
          <cell r="L53">
            <v>3314.69</v>
          </cell>
          <cell r="M53">
            <v>764.93</v>
          </cell>
          <cell r="N53">
            <v>764.93</v>
          </cell>
          <cell r="O53">
            <v>509.95</v>
          </cell>
        </row>
        <row r="54">
          <cell r="A54" t="str">
            <v>42302A-00</v>
          </cell>
          <cell r="B54" t="str">
            <v>FOTOCOPIAS</v>
          </cell>
        </row>
        <row r="55">
          <cell r="A55" t="str">
            <v>42302C-00</v>
          </cell>
          <cell r="B55" t="str">
            <v>TAXIS,BUSES,PARQUEOS</v>
          </cell>
          <cell r="O55">
            <v>10</v>
          </cell>
        </row>
        <row r="56">
          <cell r="A56" t="str">
            <v>42303A-00</v>
          </cell>
          <cell r="B56" t="str">
            <v>PAPELERIA,UTILES Y O</v>
          </cell>
          <cell r="F56">
            <v>365.54</v>
          </cell>
          <cell r="O56">
            <v>513.20000000000005</v>
          </cell>
        </row>
        <row r="57">
          <cell r="A57" t="str">
            <v>42306A-00</v>
          </cell>
          <cell r="B57" t="str">
            <v>SEGUROS EDIFICIOS</v>
          </cell>
          <cell r="F57">
            <v>230</v>
          </cell>
          <cell r="O57">
            <v>290</v>
          </cell>
        </row>
        <row r="58">
          <cell r="A58" t="str">
            <v>42307A-00</v>
          </cell>
          <cell r="B58" t="str">
            <v>SEGUROS MAQUIN.Y EQU</v>
          </cell>
          <cell r="F58">
            <v>700</v>
          </cell>
          <cell r="O58">
            <v>890</v>
          </cell>
        </row>
        <row r="59">
          <cell r="A59" t="str">
            <v>42307B-00</v>
          </cell>
          <cell r="B59" t="str">
            <v>SEGURO EQUIP.TRANSPO</v>
          </cell>
        </row>
        <row r="60">
          <cell r="A60" t="str">
            <v>42307C-00</v>
          </cell>
          <cell r="B60" t="str">
            <v>SEGURO FLOTANTE</v>
          </cell>
          <cell r="F60">
            <v>244.23</v>
          </cell>
          <cell r="O60">
            <v>519.16</v>
          </cell>
        </row>
        <row r="61">
          <cell r="A61" t="str">
            <v>42310a-00</v>
          </cell>
          <cell r="B61" t="str">
            <v>GASTOS DE LIMPIEZA</v>
          </cell>
          <cell r="D61">
            <v>16.47</v>
          </cell>
          <cell r="J61">
            <v>86.45</v>
          </cell>
          <cell r="L61">
            <v>96.94</v>
          </cell>
          <cell r="N61">
            <v>101.76</v>
          </cell>
        </row>
        <row r="62">
          <cell r="A62" t="str">
            <v>42311A-00</v>
          </cell>
          <cell r="B62" t="str">
            <v>SERVICIO DE COMEDOR</v>
          </cell>
        </row>
        <row r="63">
          <cell r="A63" t="str">
            <v>42311C-00</v>
          </cell>
          <cell r="B63" t="str">
            <v>CAFETERIA Y VIVERES</v>
          </cell>
          <cell r="O63">
            <v>18.04</v>
          </cell>
        </row>
        <row r="64">
          <cell r="A64" t="str">
            <v>42325C-00</v>
          </cell>
          <cell r="B64" t="str">
            <v>TPM Y AFINES</v>
          </cell>
        </row>
        <row r="65">
          <cell r="A65" t="str">
            <v>42325D-00</v>
          </cell>
          <cell r="B65" t="str">
            <v>PROVIS.GTOS X 5TA SE</v>
          </cell>
          <cell r="C65">
            <v>-101.82</v>
          </cell>
          <cell r="D65">
            <v>-174.04</v>
          </cell>
          <cell r="E65">
            <v>-1878.46</v>
          </cell>
          <cell r="F65">
            <v>-301.87</v>
          </cell>
          <cell r="H65">
            <v>-51.75</v>
          </cell>
          <cell r="I65">
            <v>-397.2</v>
          </cell>
          <cell r="J65">
            <v>-854.81</v>
          </cell>
          <cell r="K65">
            <v>-216.97</v>
          </cell>
          <cell r="L65">
            <v>-2745.32</v>
          </cell>
          <cell r="M65">
            <v>-234.61</v>
          </cell>
          <cell r="N65">
            <v>-417.58</v>
          </cell>
          <cell r="O65">
            <v>-342.37</v>
          </cell>
        </row>
        <row r="66">
          <cell r="A66" t="str">
            <v>42325v-00</v>
          </cell>
          <cell r="B66" t="str">
            <v>OTROS GASTOS GENERAL</v>
          </cell>
          <cell r="O66">
            <v>87.49</v>
          </cell>
        </row>
        <row r="67">
          <cell r="A67" t="str">
            <v>42441A-00</v>
          </cell>
          <cell r="B67" t="str">
            <v>SERVICIOS KM25 (GAST</v>
          </cell>
          <cell r="C67">
            <v>221.44</v>
          </cell>
          <cell r="D67">
            <v>664.32</v>
          </cell>
          <cell r="E67">
            <v>2435.85</v>
          </cell>
          <cell r="F67">
            <v>442.88</v>
          </cell>
          <cell r="H67">
            <v>221.44</v>
          </cell>
          <cell r="I67">
            <v>664.32</v>
          </cell>
          <cell r="J67">
            <v>1550.09</v>
          </cell>
          <cell r="K67">
            <v>221.44</v>
          </cell>
          <cell r="L67">
            <v>2878.73</v>
          </cell>
          <cell r="M67">
            <v>664.32</v>
          </cell>
          <cell r="N67">
            <v>664.32</v>
          </cell>
          <cell r="O67">
            <v>442.88</v>
          </cell>
        </row>
        <row r="68">
          <cell r="A68" t="str">
            <v>42441C-00</v>
          </cell>
          <cell r="B68" t="str">
            <v>SERV.MANT.VEHICULOS(</v>
          </cell>
          <cell r="G68">
            <v>320.70999999999998</v>
          </cell>
          <cell r="P68">
            <v>641.42999999999995</v>
          </cell>
        </row>
        <row r="69">
          <cell r="A69" t="str">
            <v>42441E-00</v>
          </cell>
          <cell r="B69" t="str">
            <v>SERVICIOS PERSONAL (</v>
          </cell>
          <cell r="C69">
            <v>365.74</v>
          </cell>
          <cell r="D69">
            <v>1097.22</v>
          </cell>
          <cell r="E69">
            <v>4023.15</v>
          </cell>
          <cell r="F69">
            <v>731.48</v>
          </cell>
          <cell r="H69">
            <v>365.74</v>
          </cell>
          <cell r="I69">
            <v>1097.22</v>
          </cell>
          <cell r="J69">
            <v>2560.19</v>
          </cell>
          <cell r="K69">
            <v>365.74</v>
          </cell>
          <cell r="L69">
            <v>4754.6400000000003</v>
          </cell>
          <cell r="M69">
            <v>1097.22</v>
          </cell>
          <cell r="N69">
            <v>1097.22</v>
          </cell>
          <cell r="O69">
            <v>731.48</v>
          </cell>
        </row>
        <row r="70">
          <cell r="A70" t="str">
            <v>42441F-00</v>
          </cell>
          <cell r="B70" t="str">
            <v>SERVIC.PTA.POTABIL.(</v>
          </cell>
          <cell r="G70">
            <v>411.67</v>
          </cell>
          <cell r="P70">
            <v>1749.58</v>
          </cell>
        </row>
        <row r="71">
          <cell r="A71" t="str">
            <v>42441G-00</v>
          </cell>
          <cell r="B71" t="str">
            <v>SERV.INGEN.-MANT.(GA</v>
          </cell>
          <cell r="C71">
            <v>760.87</v>
          </cell>
          <cell r="D71">
            <v>1394.93</v>
          </cell>
          <cell r="E71">
            <v>1521.74</v>
          </cell>
          <cell r="H71">
            <v>380.44</v>
          </cell>
          <cell r="I71">
            <v>760.87</v>
          </cell>
          <cell r="J71">
            <v>380.44</v>
          </cell>
          <cell r="K71">
            <v>380.44</v>
          </cell>
          <cell r="L71">
            <v>1775.36</v>
          </cell>
          <cell r="M71">
            <v>380.44</v>
          </cell>
          <cell r="N71">
            <v>253.62</v>
          </cell>
        </row>
        <row r="72">
          <cell r="A72" t="str">
            <v>42441I-00</v>
          </cell>
          <cell r="B72" t="str">
            <v>SERVICIOS CALDEROS(G</v>
          </cell>
          <cell r="C72">
            <v>1371.41</v>
          </cell>
          <cell r="D72">
            <v>2571.4</v>
          </cell>
          <cell r="H72">
            <v>3257.11</v>
          </cell>
          <cell r="I72">
            <v>7885.63</v>
          </cell>
          <cell r="J72">
            <v>2057.13</v>
          </cell>
        </row>
        <row r="73">
          <cell r="A73" t="str">
            <v>42441K-00</v>
          </cell>
          <cell r="B73" t="str">
            <v>SERV.BOD.MAT.PRIM-EM</v>
          </cell>
          <cell r="E73">
            <v>5122.67</v>
          </cell>
          <cell r="L73">
            <v>4747.84</v>
          </cell>
          <cell r="M73">
            <v>1749.2</v>
          </cell>
        </row>
        <row r="74">
          <cell r="A74" t="str">
            <v>42441V-00</v>
          </cell>
          <cell r="B74" t="str">
            <v>O.SERV.INTERDIV.(GAS</v>
          </cell>
        </row>
        <row r="75">
          <cell r="A75" t="str">
            <v>51320v-00</v>
          </cell>
          <cell r="B75" t="str">
            <v>OTROS GASTOS COMERCI</v>
          </cell>
          <cell r="G75">
            <v>0.23</v>
          </cell>
          <cell r="P75">
            <v>2.4300000000000002</v>
          </cell>
        </row>
        <row r="76">
          <cell r="A76" t="str">
            <v>51401A-00</v>
          </cell>
          <cell r="B76" t="str">
            <v>VENTA CHATARRA Y DES</v>
          </cell>
        </row>
        <row r="77">
          <cell r="A77" t="str">
            <v>51420D-00</v>
          </cell>
          <cell r="B77" t="str">
            <v>OTROS INGRESOS COMER</v>
          </cell>
          <cell r="G77">
            <v>-0.05</v>
          </cell>
          <cell r="P77">
            <v>-5.9</v>
          </cell>
        </row>
        <row r="78">
          <cell r="A78" t="str">
            <v>70122A-00</v>
          </cell>
          <cell r="B78" t="str">
            <v>DEP.ESTAD-EDIFICIOS</v>
          </cell>
          <cell r="F78">
            <v>2527.96</v>
          </cell>
          <cell r="H78">
            <v>70</v>
          </cell>
          <cell r="O78">
            <v>4013.85</v>
          </cell>
        </row>
        <row r="79">
          <cell r="A79" t="str">
            <v>70123A-00</v>
          </cell>
          <cell r="B79" t="str">
            <v>DEP.ESTAD-MAQ.Y EQUI</v>
          </cell>
          <cell r="C79">
            <v>2133.4899999999998</v>
          </cell>
          <cell r="D79">
            <v>4733.63</v>
          </cell>
          <cell r="E79">
            <v>1567.25</v>
          </cell>
          <cell r="G79">
            <v>1124.1300000000001</v>
          </cell>
          <cell r="H79">
            <v>1130.77</v>
          </cell>
          <cell r="I79">
            <v>13525.86</v>
          </cell>
          <cell r="J79">
            <v>9568.44</v>
          </cell>
          <cell r="K79">
            <v>2498.46</v>
          </cell>
          <cell r="L79">
            <v>3284.64</v>
          </cell>
          <cell r="M79">
            <v>2584.61</v>
          </cell>
          <cell r="N79">
            <v>9471.24</v>
          </cell>
          <cell r="P79">
            <v>904.59</v>
          </cell>
        </row>
        <row r="80">
          <cell r="A80" t="str">
            <v>70124A-00</v>
          </cell>
          <cell r="B80" t="str">
            <v>DEP.ESTAD-MOLDES</v>
          </cell>
        </row>
        <row r="81">
          <cell r="A81" t="str">
            <v>70127A-00</v>
          </cell>
          <cell r="B81" t="str">
            <v>DEP.ESTAD-EQ.COMUNIC</v>
          </cell>
          <cell r="F81">
            <v>18.64</v>
          </cell>
          <cell r="G81">
            <v>1.48</v>
          </cell>
          <cell r="O81">
            <v>4.2</v>
          </cell>
        </row>
        <row r="82">
          <cell r="A82" t="str">
            <v>70129A-00</v>
          </cell>
          <cell r="B82" t="str">
            <v>DEP.ESTAD-MUEB.Y ENS</v>
          </cell>
          <cell r="F82">
            <v>71.650000000000006</v>
          </cell>
          <cell r="G82">
            <v>43.52</v>
          </cell>
          <cell r="J82">
            <v>5.78</v>
          </cell>
          <cell r="L82">
            <v>4.05</v>
          </cell>
          <cell r="N82">
            <v>1.4</v>
          </cell>
          <cell r="O82">
            <v>156.63</v>
          </cell>
          <cell r="P82">
            <v>12.64</v>
          </cell>
        </row>
        <row r="83">
          <cell r="A83" t="str">
            <v>70130A-00</v>
          </cell>
          <cell r="B83" t="str">
            <v>DEP.ESTAD-EQ.TRANSPO</v>
          </cell>
          <cell r="J83">
            <v>393.48</v>
          </cell>
          <cell r="L83">
            <v>452.99</v>
          </cell>
        </row>
        <row r="84">
          <cell r="A84" t="str">
            <v>70131A-00</v>
          </cell>
          <cell r="B84" t="str">
            <v>DEP.ESTAD-MEJORAS TE</v>
          </cell>
          <cell r="F84">
            <v>145.38</v>
          </cell>
          <cell r="O84">
            <v>155.08000000000001</v>
          </cell>
        </row>
        <row r="85">
          <cell r="A85" t="str">
            <v>70131B-00</v>
          </cell>
          <cell r="B85" t="str">
            <v>DEP.ESTAD-INSTALACIO</v>
          </cell>
        </row>
        <row r="86">
          <cell r="C86">
            <v>9546.19</v>
          </cell>
          <cell r="D86">
            <v>20989.39</v>
          </cell>
          <cell r="E86">
            <v>37481.589999999997</v>
          </cell>
          <cell r="F86">
            <v>11911.88</v>
          </cell>
          <cell r="G86">
            <v>12583.53</v>
          </cell>
          <cell r="H86">
            <v>6802.5</v>
          </cell>
          <cell r="I86">
            <v>38065.32</v>
          </cell>
          <cell r="J86">
            <v>69885.149999999994</v>
          </cell>
          <cell r="K86">
            <v>6484.53</v>
          </cell>
          <cell r="L86">
            <v>56875.19</v>
          </cell>
          <cell r="M86">
            <v>11567.91</v>
          </cell>
          <cell r="N86">
            <v>18482.66</v>
          </cell>
          <cell r="O86">
            <v>17361.41</v>
          </cell>
          <cell r="P86">
            <v>23289.05</v>
          </cell>
        </row>
      </sheetData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Base de Datos"/>
      <sheetName val="MATRIZ DE RECURRENCIA VITA 6"/>
      <sheetName val="GRAFICOS"/>
      <sheetName val="MATRIZ GENERAL"/>
      <sheetName val="MATRIZ VITA 6"/>
    </sheetNames>
    <sheetDataSet>
      <sheetData sheetId="0">
        <row r="4">
          <cell r="B4" t="str">
            <v>VITA NEW_8</v>
          </cell>
        </row>
        <row r="5">
          <cell r="B5" t="str">
            <v>VITA_8</v>
          </cell>
        </row>
        <row r="6">
          <cell r="B6" t="str">
            <v>VITA_6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UIMIENTO IMPOR "/>
      <sheetName val="Metas"/>
      <sheetName val="StocksOuts Datos"/>
    </sheetNames>
    <sheetDataSet>
      <sheetData sheetId="0" refreshError="1"/>
      <sheetData sheetId="1" refreshError="1">
        <row r="1">
          <cell r="H1" t="str">
            <v>Planificación</v>
          </cell>
          <cell r="M1" t="str">
            <v>PLANIFICACION</v>
          </cell>
          <cell r="P1" t="str">
            <v>planning</v>
          </cell>
        </row>
        <row r="2">
          <cell r="A2">
            <v>1</v>
          </cell>
          <cell r="B2">
            <v>2</v>
          </cell>
          <cell r="C2">
            <v>37865</v>
          </cell>
          <cell r="D2">
            <v>37895</v>
          </cell>
          <cell r="E2">
            <v>37926</v>
          </cell>
          <cell r="F2">
            <v>37956</v>
          </cell>
          <cell r="G2">
            <v>37987</v>
          </cell>
          <cell r="H2" t="str">
            <v>Nov</v>
          </cell>
          <cell r="I2" t="str">
            <v>Dic</v>
          </cell>
          <cell r="J2">
            <v>37622</v>
          </cell>
          <cell r="K2">
            <v>37653</v>
          </cell>
          <cell r="L2">
            <v>37681</v>
          </cell>
          <cell r="M2">
            <v>37712</v>
          </cell>
          <cell r="N2">
            <v>37742</v>
          </cell>
          <cell r="O2">
            <v>37773</v>
          </cell>
          <cell r="P2">
            <v>37803</v>
          </cell>
          <cell r="Q2">
            <v>37834</v>
          </cell>
          <cell r="R2">
            <v>37865</v>
          </cell>
          <cell r="S2">
            <v>37895</v>
          </cell>
          <cell r="T2">
            <v>37926</v>
          </cell>
          <cell r="U2">
            <v>37956</v>
          </cell>
          <cell r="AV2">
            <v>38018</v>
          </cell>
          <cell r="AW2">
            <v>38047</v>
          </cell>
          <cell r="AX2">
            <v>38078</v>
          </cell>
        </row>
        <row r="3">
          <cell r="A3" t="str">
            <v>CODIGO</v>
          </cell>
          <cell r="B3" t="str">
            <v>DESCRIPCION</v>
          </cell>
        </row>
        <row r="4">
          <cell r="A4" t="str">
            <v>12007</v>
          </cell>
          <cell r="B4" t="str">
            <v>AXE ADR SPRAY 113G X 12BT</v>
          </cell>
          <cell r="H4">
            <v>2.9249999999999998</v>
          </cell>
          <cell r="I4" t="e">
            <v>#REF!</v>
          </cell>
          <cell r="J4">
            <v>2.548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 t="str">
            <v>12635</v>
          </cell>
          <cell r="B5" t="str">
            <v>AXE HYP SPRAY 113G X 12BT</v>
          </cell>
          <cell r="H5">
            <v>2.9249999999999998</v>
          </cell>
          <cell r="I5" t="e">
            <v>#REF!</v>
          </cell>
          <cell r="J5">
            <v>9.1</v>
          </cell>
          <cell r="L5">
            <v>3.3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 t="str">
            <v>11663</v>
          </cell>
          <cell r="B6" t="str">
            <v>AXE MUS SPRAY 113G X 12BT</v>
          </cell>
          <cell r="H6">
            <v>2.9249999999999998</v>
          </cell>
          <cell r="I6" t="e">
            <v>#REF!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 t="str">
            <v>12932</v>
          </cell>
          <cell r="B7" t="str">
            <v>AXE FUSION SPRAY 113G X 12BT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 t="str">
            <v>13131</v>
          </cell>
          <cell r="B8" t="str">
            <v>AXE FUSION SPRAY M&amp;M</v>
          </cell>
          <cell r="C8">
            <v>3</v>
          </cell>
          <cell r="D8">
            <v>5</v>
          </cell>
          <cell r="E8">
            <v>4</v>
          </cell>
          <cell r="F8">
            <v>3.5</v>
          </cell>
          <cell r="H8">
            <v>2.9249999999999998</v>
          </cell>
          <cell r="I8" t="e">
            <v>#REF!</v>
          </cell>
          <cell r="J8">
            <v>7.8</v>
          </cell>
          <cell r="K8">
            <v>5.2</v>
          </cell>
          <cell r="L8">
            <v>7.7</v>
          </cell>
          <cell r="M8">
            <v>5.5</v>
          </cell>
          <cell r="N8">
            <v>4.4000000000000004</v>
          </cell>
          <cell r="O8">
            <v>4.4000000000000004</v>
          </cell>
          <cell r="P8">
            <v>5.5</v>
          </cell>
          <cell r="Q8">
            <v>4.4000000000000004</v>
          </cell>
          <cell r="R8">
            <v>3.3</v>
          </cell>
          <cell r="S8">
            <v>5.5</v>
          </cell>
          <cell r="T8">
            <v>4.4000000000000004</v>
          </cell>
          <cell r="U8">
            <v>3.85</v>
          </cell>
        </row>
        <row r="9">
          <cell r="A9" t="str">
            <v>13133</v>
          </cell>
          <cell r="B9" t="str">
            <v>AXE MUSKSPRAY M&amp;M</v>
          </cell>
          <cell r="C9">
            <v>3</v>
          </cell>
          <cell r="D9">
            <v>3.74</v>
          </cell>
          <cell r="E9">
            <v>2.02</v>
          </cell>
          <cell r="F9">
            <v>2.5</v>
          </cell>
          <cell r="J9">
            <v>7.8</v>
          </cell>
          <cell r="K9">
            <v>5.2</v>
          </cell>
          <cell r="L9">
            <v>3.3</v>
          </cell>
          <cell r="M9">
            <v>4.1140000000000008</v>
          </cell>
          <cell r="N9">
            <v>4.4000000000000004</v>
          </cell>
          <cell r="O9">
            <v>3.3</v>
          </cell>
          <cell r="P9">
            <v>4.4000000000000004</v>
          </cell>
          <cell r="Q9">
            <v>2.2000000000000002</v>
          </cell>
          <cell r="R9">
            <v>3.3</v>
          </cell>
          <cell r="S9">
            <v>4.1140000000000008</v>
          </cell>
          <cell r="T9">
            <v>2.2220000000000004</v>
          </cell>
          <cell r="U9">
            <v>2.75</v>
          </cell>
        </row>
        <row r="10">
          <cell r="A10" t="str">
            <v>13132</v>
          </cell>
          <cell r="B10" t="str">
            <v>AXE ADR SPRAY M&amp;M</v>
          </cell>
          <cell r="C10">
            <v>2</v>
          </cell>
          <cell r="D10">
            <v>2</v>
          </cell>
          <cell r="E10">
            <v>2</v>
          </cell>
          <cell r="F10">
            <v>2</v>
          </cell>
          <cell r="J10">
            <v>0</v>
          </cell>
          <cell r="K10">
            <v>3.9</v>
          </cell>
          <cell r="L10">
            <v>2.09</v>
          </cell>
          <cell r="M10">
            <v>2.2000000000000002</v>
          </cell>
          <cell r="N10">
            <v>3.3</v>
          </cell>
          <cell r="O10">
            <v>2.2000000000000002</v>
          </cell>
          <cell r="P10">
            <v>2.2000000000000002</v>
          </cell>
          <cell r="Q10">
            <v>2.2000000000000002</v>
          </cell>
          <cell r="R10">
            <v>2.2000000000000002</v>
          </cell>
          <cell r="S10">
            <v>2.2000000000000002</v>
          </cell>
          <cell r="T10">
            <v>2.2000000000000002</v>
          </cell>
          <cell r="U10">
            <v>2.2000000000000002</v>
          </cell>
        </row>
        <row r="11">
          <cell r="A11">
            <v>13135</v>
          </cell>
          <cell r="B11" t="str">
            <v>AXE HYP SPRAY 113G X 12BT m&amp;m</v>
          </cell>
          <cell r="C11">
            <v>0</v>
          </cell>
          <cell r="L11">
            <v>0.52800000000000002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13218</v>
          </cell>
          <cell r="B12" t="str">
            <v>AXE HYP+LINTERNA</v>
          </cell>
          <cell r="C12">
            <v>0</v>
          </cell>
          <cell r="L12">
            <v>1.2320000000000002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 t="str">
            <v>13134</v>
          </cell>
          <cell r="B13" t="str">
            <v>AXE CONVICTION 113GX12B</v>
          </cell>
          <cell r="C13">
            <v>4</v>
          </cell>
          <cell r="D13">
            <v>6</v>
          </cell>
          <cell r="E13">
            <v>5</v>
          </cell>
          <cell r="F13">
            <v>4</v>
          </cell>
          <cell r="L13">
            <v>6.6</v>
          </cell>
          <cell r="M13">
            <v>6.6</v>
          </cell>
          <cell r="N13">
            <v>6.6</v>
          </cell>
          <cell r="O13">
            <v>4.4000000000000004</v>
          </cell>
          <cell r="P13">
            <v>6.3140000000000009</v>
          </cell>
          <cell r="Q13">
            <v>4.2679999999999998</v>
          </cell>
          <cell r="R13">
            <v>4.4000000000000004</v>
          </cell>
          <cell r="S13">
            <v>6.6</v>
          </cell>
          <cell r="T13">
            <v>5.5</v>
          </cell>
          <cell r="U13">
            <v>4.4000000000000004</v>
          </cell>
        </row>
        <row r="14">
          <cell r="B14" t="str">
            <v xml:space="preserve">AXE SQUEEZE 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 t="str">
            <v>13284</v>
          </cell>
          <cell r="B15" t="str">
            <v>AXE+PRESERVATIVO</v>
          </cell>
          <cell r="C15">
            <v>3</v>
          </cell>
        </row>
        <row r="16">
          <cell r="B16" t="str">
            <v>Axe</v>
          </cell>
          <cell r="C16">
            <v>15</v>
          </cell>
          <cell r="D16">
            <v>16.739999999999998</v>
          </cell>
          <cell r="E16">
            <v>13.02</v>
          </cell>
          <cell r="F16">
            <v>12</v>
          </cell>
          <cell r="H16">
            <v>11.7</v>
          </cell>
          <cell r="I16" t="e">
            <v>#REF!</v>
          </cell>
          <cell r="J16">
            <v>27.248000000000001</v>
          </cell>
          <cell r="K16">
            <v>14.3</v>
          </cell>
          <cell r="L16">
            <v>24.75</v>
          </cell>
          <cell r="M16">
            <v>18.414000000000001</v>
          </cell>
          <cell r="N16">
            <v>18.7</v>
          </cell>
          <cell r="O16">
            <v>14.3</v>
          </cell>
          <cell r="P16">
            <v>18.414000000000001</v>
          </cell>
          <cell r="Q16">
            <v>13.068000000000001</v>
          </cell>
          <cell r="R16">
            <v>13.2</v>
          </cell>
          <cell r="S16">
            <v>18.414000000000001</v>
          </cell>
          <cell r="T16">
            <v>14.322000000000001</v>
          </cell>
          <cell r="U16">
            <v>13.2</v>
          </cell>
        </row>
        <row r="17">
          <cell r="A17">
            <v>12906</v>
          </cell>
          <cell r="B17" t="str">
            <v>REX OXI  ALCABALL 53 G X 12 BT</v>
          </cell>
          <cell r="H17">
            <v>1.8239999999999998</v>
          </cell>
          <cell r="I17" t="e">
            <v>#REF!</v>
          </cell>
          <cell r="J17">
            <v>3.85</v>
          </cell>
          <cell r="K17">
            <v>1.65</v>
          </cell>
          <cell r="L17">
            <v>0.78100000000000003</v>
          </cell>
          <cell r="M17">
            <v>1.1000000000000001</v>
          </cell>
          <cell r="N17">
            <v>0.88</v>
          </cell>
          <cell r="O17">
            <v>1.65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12905</v>
          </cell>
          <cell r="B18" t="str">
            <v>REX ION ALCABALL 53 G X 12 BT</v>
          </cell>
          <cell r="H18">
            <v>1.8239999999999998</v>
          </cell>
          <cell r="I18" t="e">
            <v>#REF!</v>
          </cell>
          <cell r="J18">
            <v>3.85</v>
          </cell>
          <cell r="K18">
            <v>1.65</v>
          </cell>
          <cell r="L18">
            <v>0.78100000000000003</v>
          </cell>
          <cell r="M18">
            <v>1.1000000000000001</v>
          </cell>
          <cell r="N18">
            <v>1.1000000000000001</v>
          </cell>
          <cell r="O18">
            <v>0.88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12902</v>
          </cell>
          <cell r="B19" t="str">
            <v>REX COT ALCABALL 53 G X 12 BT</v>
          </cell>
          <cell r="H19">
            <v>0.9</v>
          </cell>
          <cell r="I19" t="e">
            <v>#REF!</v>
          </cell>
          <cell r="J19">
            <v>2.75</v>
          </cell>
          <cell r="K19">
            <v>1.65</v>
          </cell>
          <cell r="L19">
            <v>0.88</v>
          </cell>
          <cell r="M19">
            <v>0.55000000000000004</v>
          </cell>
          <cell r="N19">
            <v>0.55000000000000004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12903</v>
          </cell>
          <cell r="B20" t="str">
            <v>REX FORC ALCABALL 53 G X 12 BT</v>
          </cell>
          <cell r="J20">
            <v>0.55000000000000004</v>
          </cell>
          <cell r="K20">
            <v>0.55000000000000004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12472</v>
          </cell>
          <cell r="B21" t="str">
            <v>REX CON SPRAY 126G X 12BT</v>
          </cell>
          <cell r="H21">
            <v>0.72</v>
          </cell>
          <cell r="I21" t="e">
            <v>#REF!</v>
          </cell>
          <cell r="J21">
            <v>0.55000000000000004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12473</v>
          </cell>
          <cell r="B22" t="str">
            <v>REX EXC SPRAY  126G X 12BT</v>
          </cell>
          <cell r="H22">
            <v>0.72</v>
          </cell>
          <cell r="I22" t="e">
            <v>#REF!</v>
          </cell>
          <cell r="J22">
            <v>1.4850000000000001</v>
          </cell>
          <cell r="K22">
            <v>0.55000000000000004</v>
          </cell>
          <cell r="L22">
            <v>0.83600000000000008</v>
          </cell>
          <cell r="M22">
            <v>1.0780000000000001</v>
          </cell>
          <cell r="N22">
            <v>0.55000000000000004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12863</v>
          </cell>
          <cell r="B23" t="str">
            <v>REX COT SPRAY 126 G X 12 BT</v>
          </cell>
          <cell r="H23">
            <v>1.02</v>
          </cell>
          <cell r="I23" t="e">
            <v>#REF!</v>
          </cell>
          <cell r="J23">
            <v>0.88</v>
          </cell>
          <cell r="K23">
            <v>0.55000000000000004</v>
          </cell>
          <cell r="L23">
            <v>0</v>
          </cell>
          <cell r="M23">
            <v>0.55000000000000004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12868</v>
          </cell>
          <cell r="B24" t="str">
            <v>REX ION SPRAY 126 G X 12 BT</v>
          </cell>
          <cell r="H24">
            <v>2.052</v>
          </cell>
          <cell r="I24" t="e">
            <v>#REF!</v>
          </cell>
          <cell r="J24">
            <v>1.1000000000000001</v>
          </cell>
          <cell r="K24">
            <v>0.88</v>
          </cell>
          <cell r="L24">
            <v>0.55000000000000004</v>
          </cell>
          <cell r="M24">
            <v>0.55000000000000004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12870</v>
          </cell>
          <cell r="B25" t="str">
            <v>REX OXI SPRAY 126 G X 12 BT</v>
          </cell>
          <cell r="H25">
            <v>2.052</v>
          </cell>
          <cell r="I25" t="e">
            <v>#REF!</v>
          </cell>
          <cell r="J25">
            <v>1.1000000000000001</v>
          </cell>
          <cell r="K25">
            <v>0.77</v>
          </cell>
          <cell r="L25">
            <v>0.55000000000000004</v>
          </cell>
          <cell r="M25">
            <v>0.55000000000000004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12884</v>
          </cell>
          <cell r="B26" t="str">
            <v>REX COT STICK 50 G X 12 BT</v>
          </cell>
          <cell r="H26">
            <v>0.64800000000000002</v>
          </cell>
          <cell r="I26" t="e">
            <v>#REF!</v>
          </cell>
          <cell r="J26">
            <v>0.16500000000000001</v>
          </cell>
          <cell r="K26">
            <v>0.55000000000000004</v>
          </cell>
          <cell r="L26">
            <v>0.55000000000000004</v>
          </cell>
          <cell r="M26">
            <v>0.55000000000000004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12886</v>
          </cell>
          <cell r="B27" t="str">
            <v>REX ION STICK 50 G X 12 BT</v>
          </cell>
          <cell r="H27">
            <v>1.296</v>
          </cell>
          <cell r="I27" t="e">
            <v>#REF!</v>
          </cell>
          <cell r="J27">
            <v>1.32</v>
          </cell>
          <cell r="K27">
            <v>1.1000000000000001</v>
          </cell>
          <cell r="L27">
            <v>0.55000000000000004</v>
          </cell>
          <cell r="M27">
            <v>0.55000000000000004</v>
          </cell>
          <cell r="N27">
            <v>0.88</v>
          </cell>
          <cell r="O27">
            <v>0</v>
          </cell>
          <cell r="Q27" t="e">
            <v>#REF!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  <row r="28">
          <cell r="A28">
            <v>12887</v>
          </cell>
          <cell r="B28" t="str">
            <v>REX OXI STICK 50 G X 12 BT</v>
          </cell>
          <cell r="H28">
            <v>1.296</v>
          </cell>
          <cell r="I28">
            <v>1.2</v>
          </cell>
          <cell r="J28">
            <v>1.1000000000000001</v>
          </cell>
          <cell r="K28">
            <v>0.55000000000000004</v>
          </cell>
          <cell r="L28">
            <v>0.55000000000000004</v>
          </cell>
          <cell r="M28">
            <v>0.55000000000000004</v>
          </cell>
          <cell r="N28">
            <v>0.88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</row>
        <row r="29">
          <cell r="A29">
            <v>12885</v>
          </cell>
          <cell r="B29" t="str">
            <v xml:space="preserve">REX FORCES STICK 50G X 12 </v>
          </cell>
          <cell r="J29">
            <v>0.22</v>
          </cell>
          <cell r="K29">
            <v>0.66</v>
          </cell>
          <cell r="L29">
            <v>0.66</v>
          </cell>
          <cell r="M29">
            <v>0.66</v>
          </cell>
          <cell r="N29">
            <v>0.55000000000000004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</row>
        <row r="30">
          <cell r="A30" t="str">
            <v>13273</v>
          </cell>
          <cell r="B30" t="str">
            <v>REX COB SPRAY 126GX12 BT HOMBRE</v>
          </cell>
          <cell r="C30">
            <v>1</v>
          </cell>
          <cell r="D30">
            <v>1.5</v>
          </cell>
          <cell r="E30">
            <v>1</v>
          </cell>
          <cell r="F30">
            <v>0.8</v>
          </cell>
          <cell r="J30">
            <v>0.84</v>
          </cell>
          <cell r="L30">
            <v>0</v>
          </cell>
          <cell r="M30">
            <v>0</v>
          </cell>
          <cell r="N30">
            <v>0</v>
          </cell>
          <cell r="O30">
            <v>1.8</v>
          </cell>
          <cell r="P30">
            <v>1.7290000000000001</v>
          </cell>
          <cell r="Q30">
            <v>1.9950000000000001</v>
          </cell>
          <cell r="R30">
            <v>1.33</v>
          </cell>
          <cell r="S30">
            <v>1.9950000000000001</v>
          </cell>
          <cell r="T30">
            <v>1.33</v>
          </cell>
          <cell r="U30">
            <v>1.0640000000000001</v>
          </cell>
        </row>
        <row r="31">
          <cell r="A31" t="str">
            <v>13023</v>
          </cell>
          <cell r="B31" t="str">
            <v>REX COB STICK 50GX 12BT</v>
          </cell>
          <cell r="C31">
            <v>0.8</v>
          </cell>
          <cell r="D31">
            <v>1</v>
          </cell>
          <cell r="E31">
            <v>0.8</v>
          </cell>
          <cell r="F31">
            <v>0.8</v>
          </cell>
          <cell r="J31">
            <v>0.84</v>
          </cell>
          <cell r="L31">
            <v>0</v>
          </cell>
          <cell r="M31">
            <v>0</v>
          </cell>
          <cell r="N31">
            <v>0</v>
          </cell>
          <cell r="O31">
            <v>1.1000000000000001</v>
          </cell>
          <cell r="P31">
            <v>1.1000000000000001</v>
          </cell>
          <cell r="Q31">
            <v>1.1000000000000001</v>
          </cell>
          <cell r="R31">
            <v>0.88</v>
          </cell>
          <cell r="S31">
            <v>1.1000000000000001</v>
          </cell>
          <cell r="T31">
            <v>0.88</v>
          </cell>
          <cell r="U31">
            <v>0.88</v>
          </cell>
        </row>
        <row r="32">
          <cell r="A32" t="str">
            <v>13024</v>
          </cell>
          <cell r="B32" t="str">
            <v>REX COB ALCABALL 53GX12B</v>
          </cell>
          <cell r="C32">
            <v>1.5</v>
          </cell>
          <cell r="D32">
            <v>1.5</v>
          </cell>
          <cell r="E32">
            <v>1</v>
          </cell>
          <cell r="F32">
            <v>0.5</v>
          </cell>
          <cell r="J32">
            <v>0.84</v>
          </cell>
          <cell r="K32">
            <v>0.76800000000000002</v>
          </cell>
          <cell r="L32">
            <v>0</v>
          </cell>
          <cell r="M32">
            <v>0</v>
          </cell>
          <cell r="N32">
            <v>0</v>
          </cell>
          <cell r="O32">
            <v>1.1000000000000001</v>
          </cell>
          <cell r="P32">
            <v>0.88</v>
          </cell>
          <cell r="Q32">
            <v>1.4960000000000002</v>
          </cell>
          <cell r="R32">
            <v>1.65</v>
          </cell>
          <cell r="S32">
            <v>1.65</v>
          </cell>
          <cell r="T32">
            <v>1.1000000000000001</v>
          </cell>
          <cell r="U32">
            <v>0.55000000000000004</v>
          </cell>
        </row>
        <row r="33">
          <cell r="A33" t="str">
            <v>13146</v>
          </cell>
          <cell r="B33" t="str">
            <v>REX BAMBOO SPRAY 105GX12 MUJER</v>
          </cell>
          <cell r="C33">
            <v>1</v>
          </cell>
          <cell r="D33">
            <v>1.34</v>
          </cell>
          <cell r="E33">
            <v>1</v>
          </cell>
          <cell r="F33">
            <v>0.8</v>
          </cell>
          <cell r="L33">
            <v>1.1000000000000001</v>
          </cell>
          <cell r="M33">
            <v>1.1000000000000001</v>
          </cell>
          <cell r="N33">
            <v>0.88</v>
          </cell>
          <cell r="O33">
            <v>1.1499999999999999</v>
          </cell>
          <cell r="P33">
            <v>1.5</v>
          </cell>
          <cell r="Q33">
            <v>1.38</v>
          </cell>
          <cell r="R33">
            <v>1.25</v>
          </cell>
          <cell r="S33">
            <v>1.675</v>
          </cell>
          <cell r="T33">
            <v>1.5</v>
          </cell>
          <cell r="U33">
            <v>1.2</v>
          </cell>
        </row>
        <row r="34">
          <cell r="A34" t="str">
            <v>13147</v>
          </cell>
          <cell r="B34" t="str">
            <v>REX BAMBOO STICK 50GX12</v>
          </cell>
          <cell r="C34">
            <v>0.8</v>
          </cell>
          <cell r="D34">
            <v>0.8</v>
          </cell>
          <cell r="E34">
            <v>0.6</v>
          </cell>
          <cell r="F34">
            <v>0.5</v>
          </cell>
          <cell r="L34">
            <v>1.21</v>
          </cell>
          <cell r="M34">
            <v>1.21</v>
          </cell>
          <cell r="N34">
            <v>0.88</v>
          </cell>
          <cell r="O34">
            <v>1</v>
          </cell>
          <cell r="P34">
            <v>0.88</v>
          </cell>
          <cell r="Q34">
            <v>1.1000000000000001</v>
          </cell>
          <cell r="R34">
            <v>0.88</v>
          </cell>
          <cell r="S34">
            <v>0.88</v>
          </cell>
          <cell r="T34">
            <v>0.66</v>
          </cell>
          <cell r="U34">
            <v>0.55000000000000004</v>
          </cell>
        </row>
        <row r="35">
          <cell r="A35" t="str">
            <v>13148</v>
          </cell>
          <cell r="B35" t="str">
            <v>REX BAMBOO ALCABALL 53GX12</v>
          </cell>
          <cell r="C35">
            <v>1</v>
          </cell>
          <cell r="D35">
            <v>1.5</v>
          </cell>
          <cell r="E35">
            <v>1</v>
          </cell>
          <cell r="F35">
            <v>0.8</v>
          </cell>
          <cell r="L35">
            <v>1.2320000000000002</v>
          </cell>
          <cell r="M35">
            <v>1.2320000000000002</v>
          </cell>
          <cell r="N35">
            <v>0.44</v>
          </cell>
          <cell r="O35">
            <v>0.8</v>
          </cell>
          <cell r="P35">
            <v>0.66</v>
          </cell>
          <cell r="Q35">
            <v>1.1000000000000001</v>
          </cell>
          <cell r="R35">
            <v>1.1000000000000001</v>
          </cell>
          <cell r="S35">
            <v>1.65</v>
          </cell>
          <cell r="T35">
            <v>1.1000000000000001</v>
          </cell>
          <cell r="U35">
            <v>0.88</v>
          </cell>
        </row>
        <row r="36">
          <cell r="B36" t="str">
            <v>REX CRYSTAL SPRAY 105GX12 MUJER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</row>
        <row r="37">
          <cell r="B37" t="str">
            <v>REX CRYSTAL STICK 50GX12 MUJER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</row>
        <row r="38">
          <cell r="B38" t="str">
            <v>REX CRYSTAL ALCABALL  53GX12 MUJER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</row>
        <row r="39">
          <cell r="A39" t="str">
            <v>13221</v>
          </cell>
          <cell r="B39" t="str">
            <v>REX COT SPRAY 105 G X 12 BT munro</v>
          </cell>
          <cell r="C39">
            <v>0.7</v>
          </cell>
          <cell r="D39">
            <v>0.7</v>
          </cell>
          <cell r="E39">
            <v>0.5</v>
          </cell>
          <cell r="F39">
            <v>0.3</v>
          </cell>
          <cell r="L39">
            <v>0.55000000000000004</v>
          </cell>
          <cell r="M39">
            <v>0</v>
          </cell>
          <cell r="N39">
            <v>0.44</v>
          </cell>
          <cell r="O39">
            <v>0.7</v>
          </cell>
          <cell r="P39">
            <v>1.48</v>
          </cell>
          <cell r="Q39">
            <v>1.3</v>
          </cell>
          <cell r="R39">
            <v>1.33</v>
          </cell>
          <cell r="S39">
            <v>0.875</v>
          </cell>
          <cell r="T39">
            <v>0.55000000000000004</v>
          </cell>
          <cell r="U39">
            <v>0.33</v>
          </cell>
        </row>
        <row r="40">
          <cell r="A40" t="str">
            <v>13219</v>
          </cell>
          <cell r="B40" t="str">
            <v>REX ION SPRAY 105 G X 12 BT munro</v>
          </cell>
          <cell r="C40">
            <v>0.5</v>
          </cell>
          <cell r="D40">
            <v>0.8</v>
          </cell>
          <cell r="E40">
            <v>0.8</v>
          </cell>
          <cell r="F40">
            <v>0.8</v>
          </cell>
          <cell r="L40">
            <v>0</v>
          </cell>
          <cell r="M40">
            <v>0</v>
          </cell>
          <cell r="N40">
            <v>0.44</v>
          </cell>
          <cell r="O40">
            <v>0.55000000000000004</v>
          </cell>
          <cell r="P40">
            <v>0.99</v>
          </cell>
          <cell r="Q40">
            <v>0.9</v>
          </cell>
          <cell r="R40">
            <v>0.9</v>
          </cell>
          <cell r="S40">
            <v>1.44</v>
          </cell>
          <cell r="T40">
            <v>0.88</v>
          </cell>
          <cell r="U40">
            <v>0.88</v>
          </cell>
        </row>
        <row r="41">
          <cell r="A41" t="str">
            <v>13220</v>
          </cell>
          <cell r="B41" t="str">
            <v>REX OXI SPRAY 105 G X 12 BT munro</v>
          </cell>
          <cell r="C41">
            <v>0.6</v>
          </cell>
          <cell r="D41">
            <v>0.8</v>
          </cell>
          <cell r="E41">
            <v>0.5</v>
          </cell>
          <cell r="F41">
            <v>0.5</v>
          </cell>
          <cell r="L41">
            <v>0</v>
          </cell>
          <cell r="M41">
            <v>0</v>
          </cell>
          <cell r="N41">
            <v>0.44</v>
          </cell>
          <cell r="O41">
            <v>0.55000000000000004</v>
          </cell>
          <cell r="P41">
            <v>0.99</v>
          </cell>
          <cell r="Q41">
            <v>0.54</v>
          </cell>
          <cell r="R41">
            <v>1.08</v>
          </cell>
          <cell r="S41">
            <v>1.44</v>
          </cell>
          <cell r="T41">
            <v>0.55000000000000004</v>
          </cell>
          <cell r="U41">
            <v>0.55000000000000004</v>
          </cell>
        </row>
        <row r="42">
          <cell r="A42" t="str">
            <v>13242</v>
          </cell>
          <cell r="B42" t="str">
            <v>REX COT STICK 50 G X 12 BT munro</v>
          </cell>
          <cell r="C42">
            <v>0.4</v>
          </cell>
          <cell r="D42">
            <v>0.8</v>
          </cell>
          <cell r="E42">
            <v>0.4</v>
          </cell>
          <cell r="F42">
            <v>0.8</v>
          </cell>
          <cell r="L42">
            <v>0</v>
          </cell>
          <cell r="M42">
            <v>0</v>
          </cell>
          <cell r="N42">
            <v>0.44</v>
          </cell>
          <cell r="O42">
            <v>0.55000000000000004</v>
          </cell>
          <cell r="P42">
            <v>0.88</v>
          </cell>
          <cell r="Q42">
            <v>0.77</v>
          </cell>
          <cell r="R42">
            <v>0.44</v>
          </cell>
          <cell r="S42">
            <v>0.88</v>
          </cell>
          <cell r="T42">
            <v>0.44</v>
          </cell>
          <cell r="U42">
            <v>0.88</v>
          </cell>
        </row>
        <row r="43">
          <cell r="A43" t="str">
            <v>13239</v>
          </cell>
          <cell r="B43" t="str">
            <v>REX ION STICK 50 G X 12 BT munro</v>
          </cell>
          <cell r="C43">
            <v>0.5</v>
          </cell>
          <cell r="D43">
            <v>0.9</v>
          </cell>
          <cell r="E43">
            <v>0.5</v>
          </cell>
          <cell r="F43">
            <v>0.5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0.66</v>
          </cell>
          <cell r="Q43">
            <v>0.55000000000000004</v>
          </cell>
          <cell r="R43">
            <v>0.55000000000000004</v>
          </cell>
          <cell r="S43">
            <v>0.99</v>
          </cell>
          <cell r="T43">
            <v>0.55000000000000004</v>
          </cell>
          <cell r="U43">
            <v>0.55000000000000004</v>
          </cell>
        </row>
        <row r="44">
          <cell r="A44" t="str">
            <v>13241</v>
          </cell>
          <cell r="B44" t="str">
            <v>REX OXI STICK 50 G X 12 BT munro</v>
          </cell>
          <cell r="C44">
            <v>0.4</v>
          </cell>
          <cell r="D44">
            <v>0.8</v>
          </cell>
          <cell r="E44">
            <v>0.5</v>
          </cell>
          <cell r="F44">
            <v>0.5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0.88</v>
          </cell>
          <cell r="Q44">
            <v>0.33</v>
          </cell>
          <cell r="R44">
            <v>0.44</v>
          </cell>
          <cell r="S44">
            <v>0.88</v>
          </cell>
          <cell r="T44">
            <v>0.55000000000000004</v>
          </cell>
          <cell r="U44">
            <v>0.55000000000000004</v>
          </cell>
        </row>
        <row r="45">
          <cell r="A45">
            <v>13216</v>
          </cell>
          <cell r="B45" t="str">
            <v>REX FORCES SPRAY 105 G X15B(munro)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0.55000000000000004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</row>
        <row r="46">
          <cell r="A46" t="str">
            <v>13234</v>
          </cell>
          <cell r="B46" t="str">
            <v>REX ALCABALL OXI 53GX12B (MUNRO)</v>
          </cell>
          <cell r="C46">
            <v>0.6</v>
          </cell>
          <cell r="D46">
            <v>0.8</v>
          </cell>
          <cell r="E46">
            <v>0.5</v>
          </cell>
          <cell r="F46">
            <v>0.5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0.66</v>
          </cell>
          <cell r="Q46">
            <v>0.55000000000000004</v>
          </cell>
          <cell r="R46">
            <v>0.66</v>
          </cell>
          <cell r="S46">
            <v>0.88</v>
          </cell>
          <cell r="T46">
            <v>0.55000000000000004</v>
          </cell>
          <cell r="U46">
            <v>0.55000000000000004</v>
          </cell>
        </row>
        <row r="47">
          <cell r="A47" t="str">
            <v>13233</v>
          </cell>
          <cell r="B47" t="str">
            <v>REX ALCABALL IONIC53GX12B (MUNRO)</v>
          </cell>
          <cell r="C47">
            <v>0.6</v>
          </cell>
          <cell r="D47">
            <v>0.8</v>
          </cell>
          <cell r="E47">
            <v>0.8</v>
          </cell>
          <cell r="F47">
            <v>0.6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0.66</v>
          </cell>
          <cell r="Q47">
            <v>0.55000000000000004</v>
          </cell>
          <cell r="R47">
            <v>0.66</v>
          </cell>
          <cell r="S47">
            <v>0.88</v>
          </cell>
          <cell r="T47">
            <v>0.88</v>
          </cell>
          <cell r="U47">
            <v>0.66</v>
          </cell>
        </row>
        <row r="48">
          <cell r="A48" t="str">
            <v>13235</v>
          </cell>
          <cell r="B48" t="str">
            <v>REX ALCABALL COTS53GX12B (MUNRO)</v>
          </cell>
          <cell r="C48">
            <v>0.6</v>
          </cell>
          <cell r="D48">
            <v>0.8</v>
          </cell>
          <cell r="E48">
            <v>0.74</v>
          </cell>
          <cell r="F48">
            <v>0.42</v>
          </cell>
          <cell r="L48">
            <v>0</v>
          </cell>
          <cell r="M48">
            <v>0</v>
          </cell>
          <cell r="N48">
            <v>0</v>
          </cell>
          <cell r="O48">
            <v>0.55000000000000004</v>
          </cell>
          <cell r="P48">
            <v>0.88</v>
          </cell>
          <cell r="Q48">
            <v>0.88</v>
          </cell>
          <cell r="R48">
            <v>0.66</v>
          </cell>
          <cell r="S48">
            <v>0.88</v>
          </cell>
          <cell r="T48">
            <v>0.81400000000000006</v>
          </cell>
          <cell r="U48">
            <v>0.46200000000000002</v>
          </cell>
        </row>
        <row r="49">
          <cell r="B49" t="str">
            <v>REX ALCABALL FORCES53GX12B (MUNRO)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B50" t="str">
            <v>REXONA FLORENCE ALCABALL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</row>
        <row r="51">
          <cell r="B51" t="str">
            <v>REXONA FLORENCE STICK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B52" t="str">
            <v>REXONA FLORENCE  SPRAY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</row>
        <row r="53">
          <cell r="A53">
            <v>13208</v>
          </cell>
          <cell r="B53" t="str">
            <v xml:space="preserve">Estuche Rexona Oxygen   </v>
          </cell>
          <cell r="L53">
            <v>1.59</v>
          </cell>
          <cell r="M53">
            <v>1.59</v>
          </cell>
          <cell r="N53">
            <v>0</v>
          </cell>
        </row>
        <row r="54">
          <cell r="A54">
            <v>13207</v>
          </cell>
          <cell r="B54" t="str">
            <v xml:space="preserve">Estuche Rexona Cotton </v>
          </cell>
          <cell r="L54">
            <v>0.7</v>
          </cell>
          <cell r="M54">
            <v>0.7</v>
          </cell>
          <cell r="N54">
            <v>0</v>
          </cell>
        </row>
        <row r="55">
          <cell r="A55">
            <v>13206</v>
          </cell>
          <cell r="B55" t="str">
            <v>Estuche Rexona Ionic</v>
          </cell>
          <cell r="L55">
            <v>1.59</v>
          </cell>
          <cell r="M55">
            <v>1.59</v>
          </cell>
          <cell r="N55">
            <v>0</v>
          </cell>
        </row>
        <row r="56">
          <cell r="B56" t="str">
            <v>Rexona Deo</v>
          </cell>
          <cell r="C56">
            <v>11</v>
          </cell>
          <cell r="D56">
            <v>14.84</v>
          </cell>
          <cell r="E56">
            <v>10.64</v>
          </cell>
          <cell r="F56">
            <v>9.1199999999999992</v>
          </cell>
          <cell r="H56">
            <v>14.351999999999997</v>
          </cell>
          <cell r="I56" t="e">
            <v>#REF!</v>
          </cell>
          <cell r="J56">
            <v>21.44</v>
          </cell>
          <cell r="K56">
            <v>11.878000000000002</v>
          </cell>
          <cell r="L56">
            <v>10.78</v>
          </cell>
          <cell r="M56">
            <v>15.21</v>
          </cell>
          <cell r="N56">
            <v>9.9</v>
          </cell>
          <cell r="O56">
            <v>12.38</v>
          </cell>
          <cell r="P56">
            <v>14.829000000000004</v>
          </cell>
          <cell r="Q56" t="e">
            <v>#REF!</v>
          </cell>
          <cell r="R56">
            <v>13.81</v>
          </cell>
          <cell r="S56">
            <v>18.094999999999999</v>
          </cell>
          <cell r="T56">
            <v>12.334000000000003</v>
          </cell>
          <cell r="U56">
            <v>10.536000000000001</v>
          </cell>
        </row>
        <row r="57">
          <cell r="A57" t="str">
            <v>13287</v>
          </cell>
          <cell r="B57" t="str">
            <v>DOVE BABY 75G X 48P</v>
          </cell>
          <cell r="C57">
            <v>2</v>
          </cell>
          <cell r="D57">
            <v>2</v>
          </cell>
          <cell r="E57">
            <v>2</v>
          </cell>
          <cell r="F57">
            <v>2</v>
          </cell>
          <cell r="H57">
            <v>2.4</v>
          </cell>
          <cell r="I57" t="e">
            <v>#REF!</v>
          </cell>
          <cell r="J57">
            <v>4.95</v>
          </cell>
          <cell r="K57">
            <v>3.2670000000000003</v>
          </cell>
          <cell r="L57">
            <v>5.4</v>
          </cell>
          <cell r="M57">
            <v>3.6</v>
          </cell>
          <cell r="N57">
            <v>2.4</v>
          </cell>
          <cell r="O57">
            <v>2.4</v>
          </cell>
          <cell r="P57">
            <v>2.4</v>
          </cell>
          <cell r="Q57">
            <v>2.4</v>
          </cell>
          <cell r="R57">
            <v>2.4</v>
          </cell>
          <cell r="S57">
            <v>2.4</v>
          </cell>
          <cell r="T57">
            <v>2.4</v>
          </cell>
          <cell r="U57">
            <v>2.4</v>
          </cell>
        </row>
        <row r="58">
          <cell r="A58" t="str">
            <v>12540</v>
          </cell>
          <cell r="B58" t="str">
            <v>DOVE BABY 3X75G X 25P</v>
          </cell>
          <cell r="H58">
            <v>2</v>
          </cell>
          <cell r="I58" t="e">
            <v>#REF!</v>
          </cell>
          <cell r="J58">
            <v>6.05</v>
          </cell>
          <cell r="K58">
            <v>3.9930000000000003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A59" t="str">
            <v>13150</v>
          </cell>
          <cell r="B59" t="str">
            <v>DOVE BL 100G  48P</v>
          </cell>
          <cell r="C59">
            <v>9</v>
          </cell>
          <cell r="D59">
            <v>11.5</v>
          </cell>
          <cell r="E59">
            <v>7</v>
          </cell>
          <cell r="F59">
            <v>8</v>
          </cell>
          <cell r="H59">
            <v>9.6</v>
          </cell>
          <cell r="I59" t="e">
            <v>#REF!</v>
          </cell>
          <cell r="J59">
            <v>22</v>
          </cell>
          <cell r="K59">
            <v>14.52</v>
          </cell>
          <cell r="L59">
            <v>14.04</v>
          </cell>
          <cell r="M59">
            <v>16.8</v>
          </cell>
          <cell r="N59">
            <v>26.4</v>
          </cell>
          <cell r="O59">
            <v>24</v>
          </cell>
          <cell r="P59">
            <v>27</v>
          </cell>
          <cell r="Q59">
            <v>17.399999999999999</v>
          </cell>
          <cell r="R59">
            <v>10.8</v>
          </cell>
          <cell r="S59">
            <v>13.8</v>
          </cell>
          <cell r="T59">
            <v>8.4</v>
          </cell>
          <cell r="U59">
            <v>9.6</v>
          </cell>
        </row>
        <row r="60">
          <cell r="A60" t="str">
            <v>12116</v>
          </cell>
          <cell r="B60" t="str">
            <v>DOVE BL 2 X 100G  X 24P</v>
          </cell>
          <cell r="H60">
            <v>7.5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A61" t="str">
            <v>12728</v>
          </cell>
          <cell r="B61" t="str">
            <v>DOVE BL 3 X 100G X16</v>
          </cell>
          <cell r="C61">
            <v>26</v>
          </cell>
          <cell r="D61">
            <v>27</v>
          </cell>
          <cell r="E61">
            <v>22</v>
          </cell>
          <cell r="F61">
            <v>15.5</v>
          </cell>
          <cell r="I61" t="e">
            <v>#REF!</v>
          </cell>
          <cell r="J61">
            <v>21.45</v>
          </cell>
          <cell r="K61">
            <v>12.87</v>
          </cell>
          <cell r="L61">
            <v>24.96</v>
          </cell>
          <cell r="M61">
            <v>23.64</v>
          </cell>
          <cell r="N61">
            <v>13.8</v>
          </cell>
          <cell r="O61">
            <v>10.8</v>
          </cell>
          <cell r="P61">
            <v>10.8</v>
          </cell>
          <cell r="Q61">
            <v>13.2</v>
          </cell>
          <cell r="R61">
            <v>31.2</v>
          </cell>
          <cell r="S61">
            <v>32.4</v>
          </cell>
          <cell r="T61">
            <v>26.4</v>
          </cell>
          <cell r="U61">
            <v>18.600000000000001</v>
          </cell>
        </row>
        <row r="62">
          <cell r="A62" t="str">
            <v>13019</v>
          </cell>
          <cell r="B62" t="str">
            <v>DOVE SHOWER LIQUID 200MX12U</v>
          </cell>
          <cell r="C62">
            <v>1</v>
          </cell>
          <cell r="D62">
            <v>1.5</v>
          </cell>
          <cell r="E62">
            <v>1.5</v>
          </cell>
          <cell r="F62">
            <v>1</v>
          </cell>
          <cell r="H62">
            <v>1.68</v>
          </cell>
          <cell r="I62" t="e">
            <v>#REF!</v>
          </cell>
          <cell r="J62">
            <v>2.2000000000000002</v>
          </cell>
          <cell r="K62">
            <v>1.1000000000000001</v>
          </cell>
          <cell r="L62">
            <v>1.2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B63" t="str">
            <v>DOVE SHOWER LIQUID PUMP ( NEW APPLICATOR)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L63">
            <v>0</v>
          </cell>
          <cell r="M63">
            <v>0</v>
          </cell>
          <cell r="N63">
            <v>0</v>
          </cell>
          <cell r="O63">
            <v>0.6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A64" t="str">
            <v>13088</v>
          </cell>
          <cell r="B64" t="str">
            <v>DOVE SHOWER+ESPONJA 235X12</v>
          </cell>
          <cell r="C64">
            <v>0.5</v>
          </cell>
          <cell r="D64">
            <v>1</v>
          </cell>
          <cell r="E64">
            <v>0.5</v>
          </cell>
          <cell r="F64">
            <v>0.5</v>
          </cell>
          <cell r="H64">
            <v>0.84</v>
          </cell>
          <cell r="I64" t="e">
            <v>#REF!</v>
          </cell>
          <cell r="J64">
            <v>0.55000000000000004</v>
          </cell>
          <cell r="K64">
            <v>0.55000000000000004</v>
          </cell>
          <cell r="L64">
            <v>1.2</v>
          </cell>
          <cell r="M64">
            <v>1.2</v>
          </cell>
          <cell r="N64">
            <v>0</v>
          </cell>
          <cell r="O64">
            <v>0.6</v>
          </cell>
          <cell r="P64">
            <v>0.6</v>
          </cell>
          <cell r="Q64">
            <v>0.6</v>
          </cell>
          <cell r="R64">
            <v>0.6</v>
          </cell>
          <cell r="S64">
            <v>1.2</v>
          </cell>
          <cell r="T64">
            <v>0.6</v>
          </cell>
          <cell r="U64">
            <v>0.6</v>
          </cell>
        </row>
        <row r="65">
          <cell r="A65" t="str">
            <v>13205</v>
          </cell>
          <cell r="B65" t="str">
            <v>DOVE BARRA EXFOLIANTE 100G</v>
          </cell>
          <cell r="C65">
            <v>4.5</v>
          </cell>
          <cell r="D65">
            <v>5</v>
          </cell>
          <cell r="E65">
            <v>5</v>
          </cell>
          <cell r="F65">
            <v>3</v>
          </cell>
          <cell r="L65">
            <v>0</v>
          </cell>
          <cell r="M65">
            <v>0</v>
          </cell>
          <cell r="N65">
            <v>6</v>
          </cell>
          <cell r="O65">
            <v>6</v>
          </cell>
          <cell r="P65">
            <v>6</v>
          </cell>
          <cell r="Q65">
            <v>6</v>
          </cell>
          <cell r="R65">
            <v>5.4</v>
          </cell>
          <cell r="S65">
            <v>6</v>
          </cell>
          <cell r="T65">
            <v>6</v>
          </cell>
          <cell r="U65">
            <v>3.6</v>
          </cell>
        </row>
        <row r="66">
          <cell r="A66" t="str">
            <v>13229</v>
          </cell>
          <cell r="B66" t="str">
            <v>dove blisters +shower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13230</v>
          </cell>
          <cell r="B67" t="str">
            <v>dove 2x100+rexo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</row>
        <row r="68">
          <cell r="A68" t="str">
            <v>13310</v>
          </cell>
          <cell r="B68" t="str">
            <v>DOVE IBIZA 100 GR</v>
          </cell>
          <cell r="E68">
            <v>0</v>
          </cell>
          <cell r="F68">
            <v>3</v>
          </cell>
          <cell r="G68">
            <v>5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3.6</v>
          </cell>
          <cell r="AV68">
            <v>5</v>
          </cell>
          <cell r="AW68">
            <v>3</v>
          </cell>
          <cell r="AX68">
            <v>2</v>
          </cell>
        </row>
        <row r="69">
          <cell r="B69" t="str">
            <v>Dove</v>
          </cell>
          <cell r="C69">
            <v>43</v>
          </cell>
          <cell r="D69">
            <v>48</v>
          </cell>
          <cell r="E69">
            <v>38</v>
          </cell>
          <cell r="F69">
            <v>33</v>
          </cell>
          <cell r="H69">
            <v>24.02</v>
          </cell>
          <cell r="I69" t="e">
            <v>#REF!</v>
          </cell>
          <cell r="J69">
            <v>57.2</v>
          </cell>
          <cell r="K69">
            <v>36.299999999999997</v>
          </cell>
          <cell r="L69">
            <v>46.8</v>
          </cell>
          <cell r="M69">
            <v>45.24</v>
          </cell>
          <cell r="N69">
            <v>48.6</v>
          </cell>
          <cell r="O69">
            <v>44.4</v>
          </cell>
          <cell r="P69">
            <v>46.8</v>
          </cell>
          <cell r="Q69">
            <v>39.6</v>
          </cell>
          <cell r="R69">
            <v>50.4</v>
          </cell>
          <cell r="S69">
            <v>55.8</v>
          </cell>
          <cell r="T69">
            <v>43.8</v>
          </cell>
          <cell r="U69">
            <v>38.4</v>
          </cell>
        </row>
        <row r="70">
          <cell r="A70" t="str">
            <v>12814</v>
          </cell>
          <cell r="B70" t="str">
            <v>LUX HUM PROL.150 G X 48 P COL</v>
          </cell>
          <cell r="C70">
            <v>5</v>
          </cell>
          <cell r="H70">
            <v>2.2799999999999998</v>
          </cell>
          <cell r="I70" t="e">
            <v>#REF!</v>
          </cell>
          <cell r="J70">
            <v>9</v>
          </cell>
          <cell r="K70">
            <v>5.4755555555555544</v>
          </cell>
          <cell r="L70">
            <v>4.8</v>
          </cell>
          <cell r="M70">
            <v>4.8</v>
          </cell>
          <cell r="N70">
            <v>6</v>
          </cell>
          <cell r="O70">
            <v>4.8</v>
          </cell>
          <cell r="P70">
            <v>8.4</v>
          </cell>
          <cell r="Q70">
            <v>8.4</v>
          </cell>
          <cell r="R70">
            <v>6</v>
          </cell>
          <cell r="S70">
            <v>0</v>
          </cell>
          <cell r="T70">
            <v>0</v>
          </cell>
          <cell r="U70">
            <v>0</v>
          </cell>
        </row>
        <row r="71">
          <cell r="A71" t="str">
            <v>12817</v>
          </cell>
          <cell r="B71" t="str">
            <v>LUX HUM PROL.3X150GX16 PQ COL</v>
          </cell>
          <cell r="C71">
            <v>4</v>
          </cell>
          <cell r="H71">
            <v>6</v>
          </cell>
          <cell r="I71" t="e">
            <v>#REF!</v>
          </cell>
          <cell r="J71">
            <v>15.263999999999999</v>
          </cell>
          <cell r="K71">
            <v>6.6488888888888882</v>
          </cell>
          <cell r="L71">
            <v>4.8</v>
          </cell>
          <cell r="M71">
            <v>4.8</v>
          </cell>
          <cell r="N71">
            <v>4.8</v>
          </cell>
          <cell r="O71">
            <v>3.6</v>
          </cell>
          <cell r="P71">
            <v>7.2</v>
          </cell>
          <cell r="Q71">
            <v>7.2</v>
          </cell>
          <cell r="R71">
            <v>4.8</v>
          </cell>
          <cell r="S71">
            <v>0</v>
          </cell>
          <cell r="T71">
            <v>0</v>
          </cell>
          <cell r="U71">
            <v>0</v>
          </cell>
        </row>
        <row r="72">
          <cell r="A72">
            <v>12818</v>
          </cell>
          <cell r="B72" t="str">
            <v>LUX AST. EQUIL. 150 G X 48 P COL</v>
          </cell>
          <cell r="H72">
            <v>2.16</v>
          </cell>
          <cell r="I72" t="e">
            <v>#REF!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</row>
        <row r="73">
          <cell r="A73">
            <v>12825</v>
          </cell>
          <cell r="B73" t="str">
            <v>LUX CUID.NAT. 150 G X 48 P COL</v>
          </cell>
          <cell r="H73">
            <v>2.16</v>
          </cell>
          <cell r="I73" t="e">
            <v>#REF!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</row>
        <row r="74">
          <cell r="A74" t="str">
            <v>12827</v>
          </cell>
          <cell r="B74" t="str">
            <v>LUX REN. PIEL 150 G X 48 P COL</v>
          </cell>
          <cell r="C74">
            <v>5</v>
          </cell>
          <cell r="H74">
            <v>2.16</v>
          </cell>
          <cell r="I74" t="e">
            <v>#REF!</v>
          </cell>
          <cell r="J74">
            <v>9</v>
          </cell>
          <cell r="K74">
            <v>5.4755555555555544</v>
          </cell>
          <cell r="L74">
            <v>3.6</v>
          </cell>
          <cell r="M74">
            <v>3.6</v>
          </cell>
          <cell r="N74">
            <v>3.6</v>
          </cell>
          <cell r="O74">
            <v>6</v>
          </cell>
          <cell r="P74">
            <v>7.2</v>
          </cell>
          <cell r="Q74">
            <v>6</v>
          </cell>
          <cell r="R74">
            <v>6</v>
          </cell>
          <cell r="S74">
            <v>0</v>
          </cell>
          <cell r="T74">
            <v>0</v>
          </cell>
          <cell r="U74">
            <v>0</v>
          </cell>
        </row>
        <row r="75">
          <cell r="A75" t="str">
            <v>12911</v>
          </cell>
          <cell r="B75" t="str">
            <v>LUX CERAMIDAS 150 G. X 48 P COL</v>
          </cell>
          <cell r="C75">
            <v>0</v>
          </cell>
          <cell r="H75">
            <v>2.16</v>
          </cell>
          <cell r="I75" t="e">
            <v>#REF!</v>
          </cell>
          <cell r="J75">
            <v>11.135999999999999</v>
          </cell>
          <cell r="K75">
            <v>8.604444444444443</v>
          </cell>
          <cell r="L75">
            <v>3.6</v>
          </cell>
          <cell r="M75">
            <v>3.6</v>
          </cell>
          <cell r="N75">
            <v>6</v>
          </cell>
          <cell r="O75">
            <v>3.6</v>
          </cell>
          <cell r="P75">
            <v>4.8</v>
          </cell>
          <cell r="Q75">
            <v>6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A76" t="str">
            <v>13055</v>
          </cell>
          <cell r="B76" t="str">
            <v>LUX GREEN TEA 150 GR (ELIZABETH)</v>
          </cell>
          <cell r="C76">
            <v>6</v>
          </cell>
          <cell r="D76">
            <v>6</v>
          </cell>
          <cell r="E76">
            <v>4</v>
          </cell>
          <cell r="F76">
            <v>2</v>
          </cell>
          <cell r="H76">
            <v>3</v>
          </cell>
          <cell r="I76" t="e">
            <v>#REF!</v>
          </cell>
          <cell r="J76">
            <v>9</v>
          </cell>
          <cell r="K76">
            <v>6.2577777777777772</v>
          </cell>
          <cell r="L76">
            <v>7.2</v>
          </cell>
          <cell r="M76">
            <v>7.2</v>
          </cell>
          <cell r="N76">
            <v>7.2</v>
          </cell>
          <cell r="O76">
            <v>6</v>
          </cell>
          <cell r="P76">
            <v>9.6</v>
          </cell>
          <cell r="Q76">
            <v>7.2</v>
          </cell>
          <cell r="R76">
            <v>7.2</v>
          </cell>
          <cell r="S76">
            <v>7.2</v>
          </cell>
          <cell r="T76">
            <v>4.8</v>
          </cell>
          <cell r="U76">
            <v>2.4</v>
          </cell>
        </row>
        <row r="77">
          <cell r="A77" t="str">
            <v>13057</v>
          </cell>
          <cell r="B77" t="str">
            <v>LUX GREEN TEA 3x150 GR (ELIZABETH)</v>
          </cell>
          <cell r="C77">
            <v>5</v>
          </cell>
          <cell r="D77">
            <v>5</v>
          </cell>
          <cell r="E77">
            <v>3</v>
          </cell>
          <cell r="F77">
            <v>2</v>
          </cell>
          <cell r="H77">
            <v>6</v>
          </cell>
          <cell r="I77" t="e">
            <v>#REF!</v>
          </cell>
          <cell r="J77">
            <v>9.6</v>
          </cell>
          <cell r="K77">
            <v>7.04</v>
          </cell>
          <cell r="L77">
            <v>7.2</v>
          </cell>
          <cell r="M77">
            <v>7.2</v>
          </cell>
          <cell r="N77">
            <v>6</v>
          </cell>
          <cell r="O77">
            <v>4.8</v>
          </cell>
          <cell r="P77">
            <v>7.2</v>
          </cell>
          <cell r="Q77">
            <v>6</v>
          </cell>
          <cell r="R77">
            <v>6</v>
          </cell>
          <cell r="S77">
            <v>6</v>
          </cell>
          <cell r="T77">
            <v>3.6</v>
          </cell>
          <cell r="U77">
            <v>2.4</v>
          </cell>
        </row>
        <row r="78">
          <cell r="A78" t="str">
            <v>13056</v>
          </cell>
          <cell r="B78" t="str">
            <v>LUX EXTRACTO DE FRUTAS 150 GR (ELIZABETH)</v>
          </cell>
          <cell r="C78">
            <v>6</v>
          </cell>
          <cell r="D78">
            <v>6</v>
          </cell>
          <cell r="E78">
            <v>5</v>
          </cell>
          <cell r="F78">
            <v>2</v>
          </cell>
          <cell r="H78">
            <v>4.08</v>
          </cell>
          <cell r="I78" t="e">
            <v>#REF!</v>
          </cell>
          <cell r="J78">
            <v>9</v>
          </cell>
          <cell r="K78">
            <v>6.2577777777777772</v>
          </cell>
          <cell r="L78">
            <v>6.5519999999999996</v>
          </cell>
          <cell r="M78">
            <v>6.5519999999999996</v>
          </cell>
          <cell r="N78">
            <v>7.2</v>
          </cell>
          <cell r="O78">
            <v>7.2</v>
          </cell>
          <cell r="P78">
            <v>9.6</v>
          </cell>
          <cell r="Q78">
            <v>6</v>
          </cell>
          <cell r="R78">
            <v>7.2</v>
          </cell>
          <cell r="S78">
            <v>7.2</v>
          </cell>
          <cell r="T78">
            <v>6</v>
          </cell>
          <cell r="U78">
            <v>2.4</v>
          </cell>
        </row>
        <row r="79">
          <cell r="A79" t="str">
            <v>13058</v>
          </cell>
          <cell r="B79" t="str">
            <v>LUX EXTRACTO DE FRUTAS 3x150 GR (ELIZABETH)</v>
          </cell>
          <cell r="C79">
            <v>4</v>
          </cell>
          <cell r="D79">
            <v>5</v>
          </cell>
          <cell r="E79">
            <v>3</v>
          </cell>
          <cell r="F79">
            <v>2</v>
          </cell>
          <cell r="H79">
            <v>6</v>
          </cell>
          <cell r="I79" t="e">
            <v>#REF!</v>
          </cell>
          <cell r="J79">
            <v>9.6</v>
          </cell>
          <cell r="K79">
            <v>7.04</v>
          </cell>
          <cell r="L79">
            <v>6.5519999999999996</v>
          </cell>
          <cell r="M79">
            <v>6.5519999999999996</v>
          </cell>
          <cell r="N79">
            <v>6</v>
          </cell>
          <cell r="O79">
            <v>4.8</v>
          </cell>
          <cell r="P79">
            <v>8.4</v>
          </cell>
          <cell r="Q79">
            <v>6</v>
          </cell>
          <cell r="R79">
            <v>4.8</v>
          </cell>
          <cell r="S79">
            <v>6</v>
          </cell>
          <cell r="T79">
            <v>3.6</v>
          </cell>
          <cell r="U79">
            <v>2.4</v>
          </cell>
        </row>
        <row r="80">
          <cell r="A80" t="str">
            <v>13190</v>
          </cell>
          <cell r="B80" t="str">
            <v>LUX CELEBRATION PLATEADA 150GR</v>
          </cell>
          <cell r="C80">
            <v>2</v>
          </cell>
          <cell r="K80">
            <v>0</v>
          </cell>
          <cell r="L80">
            <v>9.6</v>
          </cell>
          <cell r="M80">
            <v>9.6</v>
          </cell>
          <cell r="N80">
            <v>9.6</v>
          </cell>
          <cell r="O80">
            <v>7.2</v>
          </cell>
          <cell r="P80">
            <v>3.6</v>
          </cell>
          <cell r="Q80">
            <v>2.4</v>
          </cell>
          <cell r="R80">
            <v>2.4</v>
          </cell>
          <cell r="S80">
            <v>0</v>
          </cell>
          <cell r="T80">
            <v>0</v>
          </cell>
          <cell r="U80">
            <v>0</v>
          </cell>
        </row>
        <row r="81">
          <cell r="A81">
            <v>13189</v>
          </cell>
          <cell r="B81" t="str">
            <v>LUX CELEBRATION DORADA 150GR</v>
          </cell>
          <cell r="K81">
            <v>0</v>
          </cell>
          <cell r="L81">
            <v>9.6</v>
          </cell>
          <cell r="M81">
            <v>9.6</v>
          </cell>
          <cell r="N81">
            <v>9.6</v>
          </cell>
          <cell r="O81">
            <v>7.2</v>
          </cell>
          <cell r="P81">
            <v>3.6</v>
          </cell>
          <cell r="Q81">
            <v>2.4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A82" t="str">
            <v>13231</v>
          </cell>
          <cell r="B82" t="str">
            <v>blisters 2lux +rexona alcaball</v>
          </cell>
          <cell r="C82">
            <v>3</v>
          </cell>
          <cell r="O82">
            <v>2</v>
          </cell>
          <cell r="P82">
            <v>0</v>
          </cell>
        </row>
        <row r="83">
          <cell r="A83">
            <v>13232</v>
          </cell>
          <cell r="B83" t="str">
            <v>blisters 2lux +rexona stick cotton</v>
          </cell>
          <cell r="O83">
            <v>2</v>
          </cell>
          <cell r="P83">
            <v>0</v>
          </cell>
        </row>
        <row r="84">
          <cell r="A84" t="str">
            <v>13285</v>
          </cell>
          <cell r="B84" t="str">
            <v>PERFECCION CREMOSA</v>
          </cell>
          <cell r="D84">
            <v>8</v>
          </cell>
          <cell r="E84">
            <v>7</v>
          </cell>
          <cell r="F84">
            <v>4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9.6</v>
          </cell>
          <cell r="T84">
            <v>8.4</v>
          </cell>
          <cell r="U84">
            <v>4.8</v>
          </cell>
        </row>
        <row r="85">
          <cell r="A85" t="str">
            <v>13294</v>
          </cell>
          <cell r="B85" t="str">
            <v>PERFECCION CREMOSA X3</v>
          </cell>
          <cell r="D85">
            <v>6</v>
          </cell>
          <cell r="E85">
            <v>4</v>
          </cell>
          <cell r="F85">
            <v>3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7.2</v>
          </cell>
          <cell r="T85">
            <v>4.8</v>
          </cell>
          <cell r="U85">
            <v>3.6</v>
          </cell>
        </row>
        <row r="86">
          <cell r="A86" t="str">
            <v>13286</v>
          </cell>
          <cell r="B86" t="str">
            <v>TOQUE DE SUAVIDAD</v>
          </cell>
          <cell r="D86">
            <v>7</v>
          </cell>
          <cell r="E86">
            <v>5</v>
          </cell>
          <cell r="F86">
            <v>4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8.4</v>
          </cell>
          <cell r="T86">
            <v>6</v>
          </cell>
          <cell r="U86">
            <v>4.8</v>
          </cell>
        </row>
        <row r="87">
          <cell r="A87" t="str">
            <v>13292</v>
          </cell>
          <cell r="B87" t="str">
            <v>NUTRICION RADIANTE</v>
          </cell>
          <cell r="D87">
            <v>6</v>
          </cell>
          <cell r="E87">
            <v>5</v>
          </cell>
          <cell r="F87">
            <v>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7.2</v>
          </cell>
          <cell r="T87">
            <v>6</v>
          </cell>
          <cell r="U87">
            <v>3.6</v>
          </cell>
        </row>
        <row r="88">
          <cell r="A88" t="str">
            <v>13130</v>
          </cell>
          <cell r="B88" t="str">
            <v>ROSA ATERCIOPELADA</v>
          </cell>
          <cell r="D88">
            <v>6</v>
          </cell>
          <cell r="E88">
            <v>5</v>
          </cell>
          <cell r="F88">
            <v>3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7.2</v>
          </cell>
          <cell r="T88">
            <v>6</v>
          </cell>
          <cell r="U88">
            <v>3.6</v>
          </cell>
        </row>
        <row r="89">
          <cell r="A89" t="str">
            <v>13293</v>
          </cell>
          <cell r="B89" t="str">
            <v>MASAJE MARINO</v>
          </cell>
          <cell r="D89">
            <v>5</v>
          </cell>
          <cell r="E89">
            <v>4</v>
          </cell>
          <cell r="F89">
            <v>3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6</v>
          </cell>
          <cell r="T89">
            <v>4.8</v>
          </cell>
          <cell r="U89">
            <v>3.6</v>
          </cell>
        </row>
        <row r="90">
          <cell r="B90" t="str">
            <v>Lux</v>
          </cell>
          <cell r="C90">
            <v>40</v>
          </cell>
          <cell r="D90">
            <v>60</v>
          </cell>
          <cell r="E90">
            <v>45</v>
          </cell>
          <cell r="F90">
            <v>28</v>
          </cell>
          <cell r="H90">
            <v>36</v>
          </cell>
          <cell r="I90" t="e">
            <v>#REF!</v>
          </cell>
          <cell r="J90">
            <v>81.599999999999994</v>
          </cell>
          <cell r="K90">
            <v>52.8</v>
          </cell>
          <cell r="L90">
            <v>63.503999999999998</v>
          </cell>
          <cell r="M90">
            <v>63.503999999999998</v>
          </cell>
          <cell r="N90">
            <v>66</v>
          </cell>
          <cell r="O90">
            <v>55.2</v>
          </cell>
          <cell r="P90">
            <v>69.599999999999994</v>
          </cell>
          <cell r="Q90">
            <v>57.6</v>
          </cell>
          <cell r="R90">
            <v>44.4</v>
          </cell>
          <cell r="S90">
            <v>72</v>
          </cell>
          <cell r="T90">
            <v>54</v>
          </cell>
          <cell r="U90">
            <v>33.6</v>
          </cell>
        </row>
        <row r="91">
          <cell r="A91">
            <v>12944</v>
          </cell>
          <cell r="B91" t="str">
            <v>BIPACK L.SUAVE AVENA 180 G. X 24</v>
          </cell>
          <cell r="H91">
            <v>7.5</v>
          </cell>
          <cell r="I91" t="e">
            <v>#REF!</v>
          </cell>
          <cell r="J91">
            <v>4.07</v>
          </cell>
        </row>
        <row r="92">
          <cell r="A92">
            <v>12945</v>
          </cell>
          <cell r="B92" t="str">
            <v>BIPACK L.SUAVE LECHE 180 G. X 24</v>
          </cell>
          <cell r="H92">
            <v>7.5</v>
          </cell>
          <cell r="I92" t="e">
            <v>#REF!</v>
          </cell>
          <cell r="J92">
            <v>0</v>
          </cell>
        </row>
        <row r="93">
          <cell r="A93" t="str">
            <v>12913</v>
          </cell>
          <cell r="B93" t="str">
            <v>LUX SUAVE AVENA 90G.X48U</v>
          </cell>
          <cell r="C93">
            <v>7.5</v>
          </cell>
          <cell r="D93">
            <v>6</v>
          </cell>
          <cell r="E93">
            <v>6</v>
          </cell>
          <cell r="F93">
            <v>5</v>
          </cell>
          <cell r="J93">
            <v>12.46</v>
          </cell>
          <cell r="K93">
            <v>9.5</v>
          </cell>
          <cell r="L93">
            <v>11.5</v>
          </cell>
          <cell r="M93">
            <v>11.5</v>
          </cell>
          <cell r="N93">
            <v>10</v>
          </cell>
          <cell r="O93">
            <v>10</v>
          </cell>
          <cell r="P93">
            <v>11.5</v>
          </cell>
          <cell r="Q93">
            <v>10</v>
          </cell>
          <cell r="R93">
            <v>10</v>
          </cell>
          <cell r="S93">
            <v>11.5</v>
          </cell>
          <cell r="T93">
            <v>8.5</v>
          </cell>
          <cell r="U93">
            <v>7.5</v>
          </cell>
        </row>
        <row r="94">
          <cell r="A94" t="str">
            <v>12914</v>
          </cell>
          <cell r="B94" t="str">
            <v>LUX SUAVE LECHE 90GX48U</v>
          </cell>
          <cell r="C94">
            <v>7.5</v>
          </cell>
          <cell r="D94">
            <v>6</v>
          </cell>
          <cell r="E94">
            <v>6</v>
          </cell>
          <cell r="F94">
            <v>5</v>
          </cell>
          <cell r="J94">
            <v>12.46</v>
          </cell>
          <cell r="K94">
            <v>9.5</v>
          </cell>
          <cell r="L94">
            <v>11</v>
          </cell>
          <cell r="M94">
            <v>11</v>
          </cell>
          <cell r="N94">
            <v>10</v>
          </cell>
          <cell r="O94">
            <v>10</v>
          </cell>
          <cell r="P94">
            <v>11.5</v>
          </cell>
          <cell r="Q94">
            <v>10</v>
          </cell>
          <cell r="R94">
            <v>10</v>
          </cell>
          <cell r="S94">
            <v>11</v>
          </cell>
          <cell r="T94">
            <v>9</v>
          </cell>
          <cell r="U94">
            <v>7.5</v>
          </cell>
        </row>
        <row r="95">
          <cell r="B95" t="str">
            <v>LUX CRYSTAL</v>
          </cell>
          <cell r="J95">
            <v>0</v>
          </cell>
          <cell r="K95">
            <v>0</v>
          </cell>
        </row>
        <row r="96">
          <cell r="B96" t="str">
            <v>LUX CRYSTAL</v>
          </cell>
          <cell r="J96">
            <v>0</v>
          </cell>
          <cell r="K96">
            <v>0</v>
          </cell>
        </row>
        <row r="97">
          <cell r="B97" t="str">
            <v>Lux Suave</v>
          </cell>
          <cell r="C97">
            <v>15</v>
          </cell>
          <cell r="D97">
            <v>12</v>
          </cell>
          <cell r="E97">
            <v>12</v>
          </cell>
          <cell r="F97">
            <v>10</v>
          </cell>
          <cell r="H97">
            <v>15</v>
          </cell>
          <cell r="I97" t="e">
            <v>#REF!</v>
          </cell>
          <cell r="J97">
            <v>28.99</v>
          </cell>
          <cell r="K97">
            <v>19</v>
          </cell>
          <cell r="L97">
            <v>22.5</v>
          </cell>
          <cell r="M97">
            <v>22.5</v>
          </cell>
          <cell r="N97">
            <v>20</v>
          </cell>
          <cell r="O97">
            <v>20</v>
          </cell>
          <cell r="P97">
            <v>23</v>
          </cell>
          <cell r="Q97">
            <v>20</v>
          </cell>
          <cell r="R97">
            <v>20</v>
          </cell>
          <cell r="S97">
            <v>22.5</v>
          </cell>
          <cell r="T97">
            <v>17.5</v>
          </cell>
          <cell r="U97">
            <v>15</v>
          </cell>
        </row>
        <row r="98">
          <cell r="A98">
            <v>12907</v>
          </cell>
          <cell r="B98" t="str">
            <v>REXONA PROTECCION AB 150G X 48 P COL</v>
          </cell>
          <cell r="H98">
            <v>5.5</v>
          </cell>
          <cell r="I98" t="e">
            <v>#REF!</v>
          </cell>
          <cell r="J98">
            <v>8.8000000000000007</v>
          </cell>
          <cell r="K98">
            <v>5.5</v>
          </cell>
          <cell r="L98">
            <v>8.016</v>
          </cell>
          <cell r="M98">
            <v>7.8</v>
          </cell>
          <cell r="N98">
            <v>4.8</v>
          </cell>
        </row>
        <row r="99">
          <cell r="A99">
            <v>12908</v>
          </cell>
          <cell r="B99" t="str">
            <v>REXONA SPORT 150G X 48 P COL</v>
          </cell>
          <cell r="H99">
            <v>2.5299999999999998</v>
          </cell>
          <cell r="I99" t="e">
            <v>#REF!</v>
          </cell>
          <cell r="J99">
            <v>3.3</v>
          </cell>
          <cell r="K99">
            <v>2.2000000000000002</v>
          </cell>
          <cell r="L99">
            <v>6</v>
          </cell>
          <cell r="M99">
            <v>5.6159999999999997</v>
          </cell>
          <cell r="N99">
            <v>4.8</v>
          </cell>
        </row>
        <row r="100">
          <cell r="A100" t="str">
            <v>13283</v>
          </cell>
          <cell r="B100" t="str">
            <v>REXONA SPORT 150G X 48 P COL</v>
          </cell>
          <cell r="C100">
            <v>2</v>
          </cell>
          <cell r="D100">
            <v>2.5</v>
          </cell>
          <cell r="E100">
            <v>2</v>
          </cell>
          <cell r="F100">
            <v>2</v>
          </cell>
          <cell r="O100">
            <v>3.6</v>
          </cell>
          <cell r="P100">
            <v>3.6</v>
          </cell>
          <cell r="Q100">
            <v>2.4</v>
          </cell>
          <cell r="R100">
            <v>2.4</v>
          </cell>
          <cell r="S100">
            <v>3</v>
          </cell>
          <cell r="T100">
            <v>2.4</v>
          </cell>
          <cell r="U100">
            <v>2.4</v>
          </cell>
        </row>
        <row r="101">
          <cell r="A101" t="str">
            <v>13282</v>
          </cell>
          <cell r="B101" t="str">
            <v>REXONA PROTECCION AB 150G X 48 P COL</v>
          </cell>
          <cell r="C101">
            <v>2.5</v>
          </cell>
          <cell r="D101">
            <v>2</v>
          </cell>
          <cell r="E101">
            <v>2</v>
          </cell>
          <cell r="F101">
            <v>2</v>
          </cell>
          <cell r="O101">
            <v>2.4</v>
          </cell>
          <cell r="P101">
            <v>3.6</v>
          </cell>
          <cell r="Q101">
            <v>3</v>
          </cell>
          <cell r="R101">
            <v>3</v>
          </cell>
          <cell r="S101">
            <v>2.4</v>
          </cell>
          <cell r="T101">
            <v>2.4</v>
          </cell>
          <cell r="U101">
            <v>2.4</v>
          </cell>
        </row>
        <row r="102">
          <cell r="A102">
            <v>12909</v>
          </cell>
          <cell r="B102" t="str">
            <v>REXONA CLASICO 150G X 48P COL</v>
          </cell>
          <cell r="C102">
            <v>0</v>
          </cell>
          <cell r="E102">
            <v>0</v>
          </cell>
          <cell r="F102">
            <v>0</v>
          </cell>
          <cell r="H102">
            <v>2.5299999999999998</v>
          </cell>
          <cell r="I102" t="e">
            <v>#REF!</v>
          </cell>
          <cell r="J102">
            <v>3.3</v>
          </cell>
          <cell r="K102">
            <v>2.2000000000000002</v>
          </cell>
          <cell r="L102">
            <v>2.4</v>
          </cell>
          <cell r="M102">
            <v>3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A103">
            <v>12910</v>
          </cell>
          <cell r="B103" t="str">
            <v>REXONA FRESH 150G X 48P COL</v>
          </cell>
          <cell r="C103">
            <v>0</v>
          </cell>
          <cell r="E103">
            <v>0</v>
          </cell>
          <cell r="F103">
            <v>0</v>
          </cell>
          <cell r="H103">
            <v>2.64</v>
          </cell>
          <cell r="I103" t="e">
            <v>#REF!</v>
          </cell>
          <cell r="J103">
            <v>3.3</v>
          </cell>
          <cell r="K103">
            <v>2.2000000000000002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</row>
        <row r="104">
          <cell r="A104" t="str">
            <v>13275</v>
          </cell>
          <cell r="B104" t="str">
            <v>REXONA CREAM</v>
          </cell>
          <cell r="C104">
            <v>2</v>
          </cell>
          <cell r="D104">
            <v>3.48</v>
          </cell>
          <cell r="E104">
            <v>3</v>
          </cell>
          <cell r="F104">
            <v>2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2.4</v>
          </cell>
          <cell r="O104">
            <v>3</v>
          </cell>
          <cell r="P104">
            <v>2.6160000000000001</v>
          </cell>
          <cell r="Q104">
            <v>2.4</v>
          </cell>
          <cell r="R104">
            <v>2.4</v>
          </cell>
          <cell r="S104">
            <v>4.1760000000000002</v>
          </cell>
          <cell r="T104">
            <v>3.6</v>
          </cell>
          <cell r="U104">
            <v>2.4</v>
          </cell>
        </row>
        <row r="105">
          <cell r="A105" t="str">
            <v>13243</v>
          </cell>
          <cell r="B105" t="str">
            <v>REXONA BAMBO</v>
          </cell>
          <cell r="C105">
            <v>3.46</v>
          </cell>
          <cell r="D105">
            <v>3.2</v>
          </cell>
          <cell r="E105">
            <v>3</v>
          </cell>
          <cell r="F105">
            <v>2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2.4</v>
          </cell>
          <cell r="O105">
            <v>3</v>
          </cell>
          <cell r="P105">
            <v>3.6</v>
          </cell>
          <cell r="Q105">
            <v>4.1520000000000001</v>
          </cell>
          <cell r="R105">
            <v>4.1520000000000001</v>
          </cell>
          <cell r="S105">
            <v>3.84</v>
          </cell>
          <cell r="T105">
            <v>3.6</v>
          </cell>
          <cell r="U105">
            <v>2.4</v>
          </cell>
        </row>
        <row r="106">
          <cell r="A106" t="str">
            <v>13244</v>
          </cell>
          <cell r="B106" t="str">
            <v>REXONA OXIGEN</v>
          </cell>
          <cell r="C106">
            <v>2.2000000000000002</v>
          </cell>
          <cell r="D106">
            <v>2.5</v>
          </cell>
          <cell r="E106">
            <v>3</v>
          </cell>
          <cell r="F106">
            <v>1.1200000000000001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2.4</v>
          </cell>
          <cell r="O106">
            <v>2.64</v>
          </cell>
          <cell r="P106">
            <v>3</v>
          </cell>
          <cell r="Q106">
            <v>2.64</v>
          </cell>
          <cell r="R106">
            <v>2.64</v>
          </cell>
          <cell r="S106">
            <v>3</v>
          </cell>
          <cell r="T106">
            <v>3.6</v>
          </cell>
          <cell r="U106">
            <v>1.3440000000000001</v>
          </cell>
        </row>
        <row r="107">
          <cell r="B107" t="str">
            <v>Rexona PW</v>
          </cell>
          <cell r="C107">
            <v>12.16</v>
          </cell>
          <cell r="D107">
            <v>13.68</v>
          </cell>
          <cell r="E107">
            <v>13</v>
          </cell>
          <cell r="F107">
            <v>9.1199999999999992</v>
          </cell>
          <cell r="H107">
            <v>13.2</v>
          </cell>
          <cell r="I107" t="e">
            <v>#REF!</v>
          </cell>
          <cell r="J107">
            <v>18.7</v>
          </cell>
          <cell r="K107">
            <v>12.1</v>
          </cell>
          <cell r="L107">
            <v>16.416</v>
          </cell>
          <cell r="M107">
            <v>16.416</v>
          </cell>
          <cell r="N107">
            <v>16.8</v>
          </cell>
          <cell r="O107">
            <v>14.64</v>
          </cell>
          <cell r="P107">
            <v>16.415999999999997</v>
          </cell>
          <cell r="Q107">
            <v>14.592000000000002</v>
          </cell>
          <cell r="R107">
            <v>14.592000000000002</v>
          </cell>
          <cell r="S107">
            <v>16.416</v>
          </cell>
          <cell r="T107">
            <v>15.6</v>
          </cell>
          <cell r="U107">
            <v>10.943999999999999</v>
          </cell>
          <cell r="Z107" t="str">
            <v>SEP</v>
          </cell>
          <cell r="AA107" t="str">
            <v>OCT</v>
          </cell>
          <cell r="AB107" t="str">
            <v>NOV</v>
          </cell>
          <cell r="AC107" t="str">
            <v>DIC</v>
          </cell>
        </row>
        <row r="108">
          <cell r="A108" t="str">
            <v>12839</v>
          </cell>
          <cell r="B108" t="str">
            <v>SEDAL MIEL Y GERMEN 10ML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H108">
            <v>3.5360000000000005</v>
          </cell>
          <cell r="I108" t="e">
            <v>#REF!</v>
          </cell>
          <cell r="J108">
            <v>5.7</v>
          </cell>
          <cell r="K108">
            <v>3.45</v>
          </cell>
          <cell r="L108">
            <v>3.9</v>
          </cell>
          <cell r="M108">
            <v>0</v>
          </cell>
          <cell r="N108">
            <v>3.3</v>
          </cell>
          <cell r="O108">
            <v>3.3</v>
          </cell>
          <cell r="P108">
            <v>6.6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26.25</v>
          </cell>
          <cell r="Y108" t="str">
            <v>SH 200</v>
          </cell>
          <cell r="Z108">
            <v>46</v>
          </cell>
          <cell r="AA108">
            <v>86</v>
          </cell>
          <cell r="AB108">
            <v>62</v>
          </cell>
          <cell r="AC108">
            <v>51</v>
          </cell>
        </row>
        <row r="109">
          <cell r="A109" t="str">
            <v>12845</v>
          </cell>
          <cell r="B109" t="str">
            <v>SEDAL MIEL Y GERMEN 200ML</v>
          </cell>
          <cell r="C109">
            <v>6</v>
          </cell>
          <cell r="D109">
            <v>12</v>
          </cell>
          <cell r="E109">
            <v>8</v>
          </cell>
          <cell r="F109">
            <v>8</v>
          </cell>
          <cell r="H109">
            <v>10.621</v>
          </cell>
          <cell r="I109" t="e">
            <v>#REF!</v>
          </cell>
          <cell r="J109">
            <v>17.100000000000001</v>
          </cell>
          <cell r="K109">
            <v>9.1</v>
          </cell>
          <cell r="L109">
            <v>6.5</v>
          </cell>
          <cell r="M109">
            <v>9.1</v>
          </cell>
          <cell r="N109">
            <v>16.899999999999999</v>
          </cell>
          <cell r="O109">
            <v>32.5</v>
          </cell>
          <cell r="P109">
            <v>13</v>
          </cell>
          <cell r="Q109">
            <v>13</v>
          </cell>
          <cell r="R109">
            <v>7.8</v>
          </cell>
          <cell r="S109">
            <v>15.6</v>
          </cell>
          <cell r="T109">
            <v>10.4</v>
          </cell>
          <cell r="U109">
            <v>10.4</v>
          </cell>
          <cell r="V109">
            <v>161.4</v>
          </cell>
          <cell r="Y109" t="str">
            <v>AC 200</v>
          </cell>
          <cell r="Z109">
            <v>21</v>
          </cell>
          <cell r="AA109">
            <v>29</v>
          </cell>
          <cell r="AB109">
            <v>25</v>
          </cell>
          <cell r="AC109">
            <v>25</v>
          </cell>
        </row>
        <row r="110">
          <cell r="A110" t="str">
            <v>12846</v>
          </cell>
          <cell r="B110" t="str">
            <v>SEDAL MIEL Y GERMEN 400ML</v>
          </cell>
          <cell r="C110">
            <v>12</v>
          </cell>
          <cell r="D110">
            <v>20</v>
          </cell>
          <cell r="E110">
            <v>15</v>
          </cell>
          <cell r="F110">
            <v>18</v>
          </cell>
          <cell r="H110">
            <v>12.74</v>
          </cell>
          <cell r="I110" t="e">
            <v>#REF!</v>
          </cell>
          <cell r="J110">
            <v>22.8</v>
          </cell>
          <cell r="K110">
            <v>13</v>
          </cell>
          <cell r="L110">
            <v>10.4</v>
          </cell>
          <cell r="M110">
            <v>13</v>
          </cell>
          <cell r="N110">
            <v>31.2</v>
          </cell>
          <cell r="O110">
            <v>39</v>
          </cell>
          <cell r="P110">
            <v>36.4</v>
          </cell>
          <cell r="Q110">
            <v>23.4</v>
          </cell>
          <cell r="R110">
            <v>15.6</v>
          </cell>
          <cell r="S110">
            <v>26</v>
          </cell>
          <cell r="T110">
            <v>19.5</v>
          </cell>
          <cell r="U110">
            <v>23.4</v>
          </cell>
          <cell r="V110">
            <v>273.7</v>
          </cell>
          <cell r="Y110" t="str">
            <v>Sachet</v>
          </cell>
          <cell r="Z110">
            <v>21</v>
          </cell>
          <cell r="AA110">
            <v>31</v>
          </cell>
          <cell r="AB110">
            <v>26</v>
          </cell>
          <cell r="AC110">
            <v>22</v>
          </cell>
        </row>
        <row r="111">
          <cell r="A111" t="str">
            <v>12838</v>
          </cell>
          <cell r="B111" t="str">
            <v>SEDAL CERAMIDAS 10ML</v>
          </cell>
          <cell r="C111">
            <v>5</v>
          </cell>
          <cell r="D111">
            <v>0</v>
          </cell>
          <cell r="E111">
            <v>0</v>
          </cell>
          <cell r="F111">
            <v>0</v>
          </cell>
          <cell r="H111">
            <v>8.2550000000000008</v>
          </cell>
          <cell r="I111" t="e">
            <v>#REF!</v>
          </cell>
          <cell r="J111">
            <v>7.98</v>
          </cell>
          <cell r="K111">
            <v>5.75</v>
          </cell>
          <cell r="L111">
            <v>5.2</v>
          </cell>
          <cell r="M111">
            <v>5.2</v>
          </cell>
          <cell r="N111">
            <v>6.5</v>
          </cell>
          <cell r="O111">
            <v>6.5</v>
          </cell>
          <cell r="P111">
            <v>11.7</v>
          </cell>
          <cell r="Q111">
            <v>9.1</v>
          </cell>
          <cell r="R111">
            <v>6.5</v>
          </cell>
          <cell r="V111">
            <v>64.430000000000007</v>
          </cell>
          <cell r="Y111" t="str">
            <v>SH 400</v>
          </cell>
          <cell r="Z111">
            <v>78</v>
          </cell>
          <cell r="AA111">
            <v>144</v>
          </cell>
          <cell r="AB111">
            <v>105.5</v>
          </cell>
          <cell r="AC111">
            <v>106</v>
          </cell>
        </row>
        <row r="112">
          <cell r="A112" t="str">
            <v>12840</v>
          </cell>
          <cell r="B112" t="str">
            <v>SEDAL CERAMIDAS 200ML</v>
          </cell>
          <cell r="C112">
            <v>10</v>
          </cell>
          <cell r="D112">
            <v>4</v>
          </cell>
          <cell r="E112">
            <v>4</v>
          </cell>
          <cell r="F112">
            <v>0</v>
          </cell>
          <cell r="H112">
            <v>17.68</v>
          </cell>
          <cell r="I112" t="e">
            <v>#REF!</v>
          </cell>
          <cell r="J112">
            <v>17.100000000000001</v>
          </cell>
          <cell r="K112">
            <v>13</v>
          </cell>
          <cell r="L112">
            <v>15.6</v>
          </cell>
          <cell r="M112">
            <v>18.2</v>
          </cell>
          <cell r="N112">
            <v>16.899999999999999</v>
          </cell>
          <cell r="O112">
            <v>26</v>
          </cell>
          <cell r="P112">
            <v>15.6</v>
          </cell>
          <cell r="Q112">
            <v>11.7</v>
          </cell>
          <cell r="R112">
            <v>13</v>
          </cell>
          <cell r="V112">
            <v>147.1</v>
          </cell>
          <cell r="Y112" t="str">
            <v>CT</v>
          </cell>
          <cell r="Z112">
            <v>18</v>
          </cell>
          <cell r="AA112">
            <v>28</v>
          </cell>
          <cell r="AB112">
            <v>23.5</v>
          </cell>
          <cell r="AC112">
            <v>23</v>
          </cell>
        </row>
        <row r="113">
          <cell r="A113" t="str">
            <v>12841</v>
          </cell>
          <cell r="B113" t="str">
            <v>SEDAL CERAMIDAS 400ML</v>
          </cell>
          <cell r="C113">
            <v>18</v>
          </cell>
          <cell r="D113">
            <v>4</v>
          </cell>
          <cell r="E113">
            <v>4</v>
          </cell>
          <cell r="F113">
            <v>0</v>
          </cell>
          <cell r="H113">
            <v>26.897000000000002</v>
          </cell>
          <cell r="I113" t="e">
            <v>#REF!</v>
          </cell>
          <cell r="J113">
            <v>25.08</v>
          </cell>
          <cell r="K113">
            <v>20.8</v>
          </cell>
          <cell r="L113">
            <v>22.1</v>
          </cell>
          <cell r="M113">
            <v>26</v>
          </cell>
          <cell r="N113">
            <v>31.2</v>
          </cell>
          <cell r="O113">
            <v>32.5</v>
          </cell>
          <cell r="P113">
            <v>42.9</v>
          </cell>
          <cell r="Q113">
            <v>24.7</v>
          </cell>
          <cell r="R113">
            <v>23.4</v>
          </cell>
          <cell r="V113">
            <v>248.68</v>
          </cell>
          <cell r="Y113" t="str">
            <v>CP</v>
          </cell>
          <cell r="Z113">
            <v>18</v>
          </cell>
          <cell r="AA113">
            <v>24</v>
          </cell>
          <cell r="AB113">
            <v>18</v>
          </cell>
          <cell r="AC113">
            <v>18</v>
          </cell>
        </row>
        <row r="114">
          <cell r="A114" t="str">
            <v>13281</v>
          </cell>
          <cell r="B114" t="str">
            <v>SEDAL CERAMIDAS 10ML new</v>
          </cell>
          <cell r="C114">
            <v>0</v>
          </cell>
          <cell r="D114">
            <v>13</v>
          </cell>
          <cell r="E114">
            <v>13</v>
          </cell>
          <cell r="F114">
            <v>7</v>
          </cell>
          <cell r="S114">
            <v>16.899999999999999</v>
          </cell>
          <cell r="T114">
            <v>16.899999999999999</v>
          </cell>
          <cell r="U114">
            <v>9.1</v>
          </cell>
          <cell r="V114">
            <v>42.9</v>
          </cell>
          <cell r="Z114">
            <v>202</v>
          </cell>
          <cell r="AA114">
            <v>342</v>
          </cell>
          <cell r="AB114">
            <v>260</v>
          </cell>
          <cell r="AC114">
            <v>245</v>
          </cell>
        </row>
        <row r="115">
          <cell r="A115" t="str">
            <v>13276</v>
          </cell>
          <cell r="B115" t="str">
            <v>SEDAL CERAMIDAS 200ML new</v>
          </cell>
          <cell r="C115">
            <v>0</v>
          </cell>
          <cell r="D115">
            <v>22</v>
          </cell>
          <cell r="E115">
            <v>18</v>
          </cell>
          <cell r="F115">
            <v>12</v>
          </cell>
          <cell r="S115">
            <v>28.6</v>
          </cell>
          <cell r="T115">
            <v>23.4</v>
          </cell>
          <cell r="U115">
            <v>15.6</v>
          </cell>
          <cell r="V115">
            <v>67.599999999999994</v>
          </cell>
        </row>
        <row r="116">
          <cell r="A116" t="str">
            <v>13277</v>
          </cell>
          <cell r="B116" t="str">
            <v>SEDAL CERAMIDAS 400ML new</v>
          </cell>
          <cell r="C116">
            <v>0</v>
          </cell>
          <cell r="D116">
            <v>36</v>
          </cell>
          <cell r="E116">
            <v>29.5</v>
          </cell>
          <cell r="F116">
            <v>25</v>
          </cell>
          <cell r="S116">
            <v>46.8</v>
          </cell>
          <cell r="T116">
            <v>38.35</v>
          </cell>
          <cell r="U116">
            <v>32.5</v>
          </cell>
          <cell r="V116">
            <v>117.65</v>
          </cell>
        </row>
        <row r="117">
          <cell r="A117" t="str">
            <v>12835</v>
          </cell>
          <cell r="B117" t="str">
            <v>SEDAL ADN 200ML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H117">
            <v>5.8890000000000002</v>
          </cell>
          <cell r="I117" t="e">
            <v>#REF!</v>
          </cell>
          <cell r="J117">
            <v>5.7</v>
          </cell>
          <cell r="K117">
            <v>3.45</v>
          </cell>
          <cell r="L117">
            <v>2.6</v>
          </cell>
          <cell r="M117">
            <v>2.6</v>
          </cell>
          <cell r="N117">
            <v>1.3</v>
          </cell>
          <cell r="O117">
            <v>1.3</v>
          </cell>
          <cell r="P117">
            <v>1.3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18.25</v>
          </cell>
        </row>
        <row r="118">
          <cell r="A118" t="str">
            <v>12836</v>
          </cell>
          <cell r="B118" t="str">
            <v>SEDAL ADN 400ML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H118">
            <v>5.226</v>
          </cell>
          <cell r="I118" t="e">
            <v>#REF!</v>
          </cell>
          <cell r="J118">
            <v>17.100000000000001</v>
          </cell>
          <cell r="K118">
            <v>5.75</v>
          </cell>
          <cell r="L118">
            <v>2.6</v>
          </cell>
          <cell r="M118">
            <v>2.6</v>
          </cell>
          <cell r="N118">
            <v>2.6</v>
          </cell>
          <cell r="O118">
            <v>1.3</v>
          </cell>
          <cell r="P118">
            <v>1.3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33.25</v>
          </cell>
        </row>
        <row r="119">
          <cell r="A119" t="str">
            <v>12842</v>
          </cell>
          <cell r="B119" t="str">
            <v>SEDAL SELECTIVE 200ML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H119">
            <v>4.1210000000000004</v>
          </cell>
          <cell r="I119" t="e">
            <v>#REF!</v>
          </cell>
          <cell r="J119">
            <v>3.42</v>
          </cell>
          <cell r="K119">
            <v>2.2999999999999998</v>
          </cell>
          <cell r="L119">
            <v>2.6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8.32</v>
          </cell>
        </row>
        <row r="120">
          <cell r="A120" t="str">
            <v>12843</v>
          </cell>
          <cell r="B120" t="str">
            <v>SEDAL SELECTIVE 400ML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H120">
            <v>8.2550000000000008</v>
          </cell>
          <cell r="I120" t="e">
            <v>#REF!</v>
          </cell>
          <cell r="J120">
            <v>6.84</v>
          </cell>
          <cell r="K120">
            <v>3.45</v>
          </cell>
          <cell r="L120">
            <v>2.6</v>
          </cell>
          <cell r="M120">
            <v>2.6</v>
          </cell>
          <cell r="N120">
            <v>2.6</v>
          </cell>
          <cell r="O120">
            <v>2.6</v>
          </cell>
          <cell r="P120">
            <v>2.6</v>
          </cell>
          <cell r="Q120">
            <v>2.6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25.89</v>
          </cell>
        </row>
        <row r="121">
          <cell r="A121" t="str">
            <v>13007</v>
          </cell>
          <cell r="B121" t="str">
            <v>SEDAL HIDRALOE 10 ML</v>
          </cell>
          <cell r="C121">
            <v>4</v>
          </cell>
          <cell r="D121">
            <v>4</v>
          </cell>
          <cell r="E121">
            <v>4</v>
          </cell>
          <cell r="F121">
            <v>4</v>
          </cell>
          <cell r="H121">
            <v>3.5360000000000005</v>
          </cell>
          <cell r="I121" t="e">
            <v>#REF!</v>
          </cell>
          <cell r="J121">
            <v>4.5599999999999996</v>
          </cell>
          <cell r="K121">
            <v>2.2999999999999998</v>
          </cell>
          <cell r="L121">
            <v>2.6</v>
          </cell>
          <cell r="M121">
            <v>2.6</v>
          </cell>
          <cell r="N121">
            <v>3.9</v>
          </cell>
          <cell r="O121">
            <v>3.9</v>
          </cell>
          <cell r="P121">
            <v>3.9</v>
          </cell>
          <cell r="Q121">
            <v>3.9</v>
          </cell>
          <cell r="R121">
            <v>5.2</v>
          </cell>
          <cell r="S121">
            <v>5.2</v>
          </cell>
          <cell r="T121">
            <v>5.2</v>
          </cell>
          <cell r="U121">
            <v>5.2</v>
          </cell>
          <cell r="V121">
            <v>48.46</v>
          </cell>
        </row>
        <row r="122">
          <cell r="A122" t="str">
            <v>13010</v>
          </cell>
          <cell r="B122" t="str">
            <v>SEDAL HIDRALOE 200 ML</v>
          </cell>
          <cell r="C122">
            <v>8</v>
          </cell>
          <cell r="D122">
            <v>9</v>
          </cell>
          <cell r="E122">
            <v>8</v>
          </cell>
          <cell r="F122">
            <v>8</v>
          </cell>
          <cell r="H122">
            <v>7.1759999999999993</v>
          </cell>
          <cell r="I122" t="e">
            <v>#REF!</v>
          </cell>
          <cell r="J122">
            <v>15.96</v>
          </cell>
          <cell r="K122">
            <v>11.5</v>
          </cell>
          <cell r="L122">
            <v>7.8</v>
          </cell>
          <cell r="M122">
            <v>9.1</v>
          </cell>
          <cell r="N122">
            <v>9.1</v>
          </cell>
          <cell r="O122">
            <v>13</v>
          </cell>
          <cell r="P122">
            <v>15.6</v>
          </cell>
          <cell r="Q122">
            <v>10.4</v>
          </cell>
          <cell r="R122">
            <v>10.4</v>
          </cell>
          <cell r="S122">
            <v>11.7</v>
          </cell>
          <cell r="T122">
            <v>10.4</v>
          </cell>
          <cell r="U122">
            <v>10.4</v>
          </cell>
          <cell r="V122">
            <v>135.36000000000001</v>
          </cell>
        </row>
        <row r="123">
          <cell r="A123" t="str">
            <v>13011</v>
          </cell>
          <cell r="B123" t="str">
            <v>SEDAL HIDRALOE 400 ML</v>
          </cell>
          <cell r="C123">
            <v>12</v>
          </cell>
          <cell r="D123">
            <v>18</v>
          </cell>
          <cell r="E123">
            <v>12</v>
          </cell>
          <cell r="F123">
            <v>15</v>
          </cell>
          <cell r="H123">
            <v>23.594999999999999</v>
          </cell>
          <cell r="I123" t="e">
            <v>#REF!</v>
          </cell>
          <cell r="J123">
            <v>20.52</v>
          </cell>
          <cell r="K123">
            <v>13.8</v>
          </cell>
          <cell r="L123">
            <v>11.7</v>
          </cell>
          <cell r="M123">
            <v>15.6</v>
          </cell>
          <cell r="N123">
            <v>26</v>
          </cell>
          <cell r="O123">
            <v>26</v>
          </cell>
          <cell r="P123">
            <v>28.6</v>
          </cell>
          <cell r="Q123">
            <v>20.8</v>
          </cell>
          <cell r="R123">
            <v>15.6</v>
          </cell>
          <cell r="S123">
            <v>23.4</v>
          </cell>
          <cell r="T123">
            <v>15.6</v>
          </cell>
          <cell r="U123">
            <v>19.5</v>
          </cell>
          <cell r="V123">
            <v>237.12</v>
          </cell>
        </row>
        <row r="124">
          <cell r="A124" t="str">
            <v>13113</v>
          </cell>
          <cell r="B124" t="str">
            <v>SEDAL  CONTROL 10 ML</v>
          </cell>
          <cell r="C124">
            <v>6</v>
          </cell>
          <cell r="D124">
            <v>6</v>
          </cell>
          <cell r="E124">
            <v>5</v>
          </cell>
          <cell r="F124">
            <v>6</v>
          </cell>
          <cell r="H124">
            <v>3.5360000000000005</v>
          </cell>
          <cell r="I124" t="e">
            <v>#REF!</v>
          </cell>
          <cell r="J124">
            <v>4.5599999999999996</v>
          </cell>
          <cell r="K124">
            <v>2.2999999999999998</v>
          </cell>
          <cell r="L124">
            <v>3.9</v>
          </cell>
          <cell r="M124">
            <v>3.9</v>
          </cell>
          <cell r="N124">
            <v>6.5</v>
          </cell>
          <cell r="O124">
            <v>6.5</v>
          </cell>
          <cell r="P124">
            <v>6.5</v>
          </cell>
          <cell r="Q124">
            <v>5.2</v>
          </cell>
          <cell r="R124">
            <v>7.8</v>
          </cell>
          <cell r="S124">
            <v>7.8</v>
          </cell>
          <cell r="T124">
            <v>6.5</v>
          </cell>
          <cell r="U124">
            <v>7.8</v>
          </cell>
          <cell r="V124">
            <v>69.260000000000005</v>
          </cell>
        </row>
        <row r="125">
          <cell r="A125" t="str">
            <v>13111</v>
          </cell>
          <cell r="B125" t="str">
            <v>SEDAL  CONTROL 200 ML</v>
          </cell>
          <cell r="C125">
            <v>8</v>
          </cell>
          <cell r="D125">
            <v>12</v>
          </cell>
          <cell r="E125">
            <v>8</v>
          </cell>
          <cell r="F125">
            <v>8</v>
          </cell>
          <cell r="H125">
            <v>8.84</v>
          </cell>
          <cell r="I125" t="e">
            <v>#REF!</v>
          </cell>
          <cell r="J125">
            <v>6.84</v>
          </cell>
          <cell r="K125">
            <v>6.25</v>
          </cell>
          <cell r="L125">
            <v>6.5</v>
          </cell>
          <cell r="M125">
            <v>7.8</v>
          </cell>
          <cell r="N125">
            <v>14.3</v>
          </cell>
          <cell r="O125">
            <v>19.5</v>
          </cell>
          <cell r="P125">
            <v>15.6</v>
          </cell>
          <cell r="Q125">
            <v>15.6</v>
          </cell>
          <cell r="R125">
            <v>10.4</v>
          </cell>
          <cell r="S125">
            <v>15.6</v>
          </cell>
          <cell r="T125">
            <v>10.4</v>
          </cell>
          <cell r="U125">
            <v>10.4</v>
          </cell>
          <cell r="V125">
            <v>139.19</v>
          </cell>
        </row>
        <row r="126">
          <cell r="A126" t="str">
            <v>13109</v>
          </cell>
          <cell r="B126" t="str">
            <v>SEDAL CONTROL 400 ML</v>
          </cell>
          <cell r="C126">
            <v>12</v>
          </cell>
          <cell r="D126">
            <v>20</v>
          </cell>
          <cell r="E126">
            <v>12</v>
          </cell>
          <cell r="F126">
            <v>15</v>
          </cell>
          <cell r="H126">
            <v>17.823</v>
          </cell>
          <cell r="I126" t="e">
            <v>#REF!</v>
          </cell>
          <cell r="J126">
            <v>14.82</v>
          </cell>
          <cell r="K126">
            <v>10</v>
          </cell>
          <cell r="L126">
            <v>9.1</v>
          </cell>
          <cell r="M126">
            <v>13</v>
          </cell>
          <cell r="N126">
            <v>23.4</v>
          </cell>
          <cell r="O126">
            <v>28.6</v>
          </cell>
          <cell r="P126">
            <v>36.4</v>
          </cell>
          <cell r="Q126">
            <v>20.8</v>
          </cell>
          <cell r="R126">
            <v>15.6</v>
          </cell>
          <cell r="S126">
            <v>26</v>
          </cell>
          <cell r="T126">
            <v>15.6</v>
          </cell>
          <cell r="U126">
            <v>19.5</v>
          </cell>
          <cell r="V126">
            <v>232.82</v>
          </cell>
        </row>
        <row r="127">
          <cell r="A127" t="str">
            <v>12850</v>
          </cell>
          <cell r="B127" t="str">
            <v>SEDAL AC MIEL Y GERMEN 200ml</v>
          </cell>
          <cell r="C127">
            <v>4</v>
          </cell>
          <cell r="D127">
            <v>4</v>
          </cell>
          <cell r="E127">
            <v>4</v>
          </cell>
          <cell r="F127">
            <v>4</v>
          </cell>
          <cell r="H127">
            <v>1.4170000000000003</v>
          </cell>
          <cell r="I127" t="e">
            <v>#REF!</v>
          </cell>
          <cell r="J127">
            <v>5.7</v>
          </cell>
          <cell r="K127">
            <v>3.45</v>
          </cell>
          <cell r="L127">
            <v>3.9</v>
          </cell>
          <cell r="M127">
            <v>3.9</v>
          </cell>
          <cell r="N127">
            <v>7.8</v>
          </cell>
          <cell r="O127">
            <v>7.8</v>
          </cell>
          <cell r="P127">
            <v>6.5</v>
          </cell>
          <cell r="Q127">
            <v>5.2</v>
          </cell>
          <cell r="R127">
            <v>5.2</v>
          </cell>
          <cell r="S127">
            <v>5.2</v>
          </cell>
          <cell r="T127">
            <v>5.2</v>
          </cell>
          <cell r="U127">
            <v>5.2</v>
          </cell>
          <cell r="V127">
            <v>65.05</v>
          </cell>
        </row>
        <row r="128">
          <cell r="A128" t="str">
            <v>12848</v>
          </cell>
          <cell r="B128" t="str">
            <v>SEDAL AC CERAMIDAS 200ml</v>
          </cell>
          <cell r="C128">
            <v>5</v>
          </cell>
          <cell r="D128">
            <v>0</v>
          </cell>
          <cell r="E128">
            <v>0</v>
          </cell>
          <cell r="F128">
            <v>0</v>
          </cell>
          <cell r="H128">
            <v>1.651</v>
          </cell>
          <cell r="I128" t="e">
            <v>#REF!</v>
          </cell>
          <cell r="J128">
            <v>6.84</v>
          </cell>
          <cell r="K128">
            <v>4.5999999999999996</v>
          </cell>
          <cell r="L128">
            <v>5.2</v>
          </cell>
          <cell r="M128">
            <v>5.2</v>
          </cell>
          <cell r="N128">
            <v>7.8</v>
          </cell>
          <cell r="O128">
            <v>7.8</v>
          </cell>
          <cell r="P128">
            <v>10.4</v>
          </cell>
          <cell r="Q128">
            <v>5.2</v>
          </cell>
          <cell r="R128">
            <v>6.5</v>
          </cell>
          <cell r="V128">
            <v>59.54</v>
          </cell>
        </row>
        <row r="129">
          <cell r="A129" t="str">
            <v>13278</v>
          </cell>
          <cell r="B129" t="str">
            <v>SEDAL AC CERAMIDAS 200ml</v>
          </cell>
          <cell r="C129">
            <v>0</v>
          </cell>
          <cell r="D129">
            <v>9</v>
          </cell>
          <cell r="E129">
            <v>8</v>
          </cell>
          <cell r="F129">
            <v>8</v>
          </cell>
          <cell r="S129">
            <v>11.7</v>
          </cell>
          <cell r="T129">
            <v>10.4</v>
          </cell>
          <cell r="U129">
            <v>10.4</v>
          </cell>
          <cell r="V129">
            <v>32.5</v>
          </cell>
        </row>
        <row r="130">
          <cell r="A130" t="str">
            <v>12847</v>
          </cell>
          <cell r="B130" t="str">
            <v>SEDAL AC ADN 200ml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H130">
            <v>0.72800000000000009</v>
          </cell>
          <cell r="I130" t="e">
            <v>#REF!</v>
          </cell>
          <cell r="J130">
            <v>4.5599999999999996</v>
          </cell>
          <cell r="K130">
            <v>2.2999999999999998</v>
          </cell>
          <cell r="L130">
            <v>2.6</v>
          </cell>
          <cell r="M130">
            <v>1.3</v>
          </cell>
          <cell r="N130">
            <v>1.3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12.06</v>
          </cell>
        </row>
        <row r="131">
          <cell r="A131" t="str">
            <v>13009</v>
          </cell>
          <cell r="B131" t="str">
            <v>SEDAL AC HIDRALOE 200ml</v>
          </cell>
          <cell r="C131">
            <v>4</v>
          </cell>
          <cell r="D131">
            <v>3</v>
          </cell>
          <cell r="E131">
            <v>3</v>
          </cell>
          <cell r="F131">
            <v>3</v>
          </cell>
          <cell r="H131">
            <v>1.04</v>
          </cell>
          <cell r="I131" t="e">
            <v>#REF!</v>
          </cell>
          <cell r="J131">
            <v>6.84</v>
          </cell>
          <cell r="K131">
            <v>4.5999999999999996</v>
          </cell>
          <cell r="L131">
            <v>5.2</v>
          </cell>
          <cell r="M131">
            <v>5.2</v>
          </cell>
          <cell r="N131">
            <v>5.2</v>
          </cell>
          <cell r="O131">
            <v>6.5</v>
          </cell>
          <cell r="P131">
            <v>5.2</v>
          </cell>
          <cell r="Q131">
            <v>3.9</v>
          </cell>
          <cell r="R131">
            <v>5.2</v>
          </cell>
          <cell r="S131">
            <v>3.9</v>
          </cell>
          <cell r="T131">
            <v>3.9</v>
          </cell>
          <cell r="U131">
            <v>3.9</v>
          </cell>
          <cell r="V131">
            <v>59.54</v>
          </cell>
        </row>
        <row r="132">
          <cell r="A132" t="str">
            <v>13008</v>
          </cell>
          <cell r="B132" t="str">
            <v>SEDAL CREMA HIDRALOE 450gr</v>
          </cell>
          <cell r="C132">
            <v>3</v>
          </cell>
          <cell r="D132">
            <v>4</v>
          </cell>
          <cell r="E132">
            <v>4</v>
          </cell>
          <cell r="F132">
            <v>4</v>
          </cell>
          <cell r="H132">
            <v>22.411999999999999</v>
          </cell>
          <cell r="I132" t="e">
            <v>#REF!</v>
          </cell>
          <cell r="J132">
            <v>9.1199999999999992</v>
          </cell>
          <cell r="K132">
            <v>5.75</v>
          </cell>
          <cell r="L132">
            <v>9.1</v>
          </cell>
          <cell r="M132">
            <v>0</v>
          </cell>
          <cell r="N132">
            <v>4.4000000000000004</v>
          </cell>
          <cell r="O132">
            <v>5.5</v>
          </cell>
          <cell r="P132">
            <v>4.4000000000000004</v>
          </cell>
          <cell r="Q132">
            <v>3.3</v>
          </cell>
          <cell r="R132">
            <v>3.3</v>
          </cell>
          <cell r="S132">
            <v>4.4000000000000004</v>
          </cell>
          <cell r="T132">
            <v>4.4000000000000004</v>
          </cell>
          <cell r="U132">
            <v>4.4000000000000004</v>
          </cell>
          <cell r="V132">
            <v>58.07</v>
          </cell>
        </row>
        <row r="133">
          <cell r="A133" t="str">
            <v>13017</v>
          </cell>
          <cell r="B133" t="str">
            <v>SEDAL CREMA/PEINAR HIDRALOE 300ml</v>
          </cell>
          <cell r="C133">
            <v>6</v>
          </cell>
          <cell r="D133">
            <v>8</v>
          </cell>
          <cell r="E133">
            <v>4</v>
          </cell>
          <cell r="F133">
            <v>5</v>
          </cell>
          <cell r="H133">
            <v>22.411999999999999</v>
          </cell>
          <cell r="I133" t="e">
            <v>#REF!</v>
          </cell>
          <cell r="J133">
            <v>15.96</v>
          </cell>
          <cell r="K133">
            <v>9.1999999999999993</v>
          </cell>
          <cell r="L133">
            <v>11.7</v>
          </cell>
          <cell r="M133">
            <v>0</v>
          </cell>
          <cell r="N133">
            <v>8.8000000000000007</v>
          </cell>
          <cell r="O133">
            <v>8.8000000000000007</v>
          </cell>
          <cell r="P133">
            <v>11</v>
          </cell>
          <cell r="Q133">
            <v>8.8000000000000007</v>
          </cell>
          <cell r="R133">
            <v>6.6</v>
          </cell>
          <cell r="S133">
            <v>8.8000000000000007</v>
          </cell>
          <cell r="T133">
            <v>4.4000000000000004</v>
          </cell>
          <cell r="U133">
            <v>5.5</v>
          </cell>
          <cell r="V133">
            <v>99.56</v>
          </cell>
        </row>
        <row r="134">
          <cell r="A134" t="str">
            <v>13066</v>
          </cell>
          <cell r="B134" t="str">
            <v>CREMA DE CERAMIDAS 450gr</v>
          </cell>
          <cell r="C134">
            <v>4</v>
          </cell>
          <cell r="D134">
            <v>7</v>
          </cell>
          <cell r="E134">
            <v>7</v>
          </cell>
          <cell r="F134">
            <v>7</v>
          </cell>
          <cell r="H134">
            <v>22.411999999999999</v>
          </cell>
          <cell r="I134" t="e">
            <v>#REF!</v>
          </cell>
          <cell r="J134">
            <v>5.7</v>
          </cell>
          <cell r="K134">
            <v>5.75</v>
          </cell>
          <cell r="L134">
            <v>7.8</v>
          </cell>
          <cell r="M134">
            <v>0</v>
          </cell>
          <cell r="N134">
            <v>4.4000000000000004</v>
          </cell>
          <cell r="O134">
            <v>5.5</v>
          </cell>
          <cell r="P134">
            <v>4.4000000000000004</v>
          </cell>
          <cell r="Q134">
            <v>3.3</v>
          </cell>
          <cell r="R134">
            <v>4.4000000000000004</v>
          </cell>
          <cell r="V134">
            <v>41.25</v>
          </cell>
        </row>
        <row r="135">
          <cell r="A135" t="str">
            <v>13065</v>
          </cell>
          <cell r="B135" t="str">
            <v>SEDAL CREMA/PEINAR CERAMIDAS 300ml</v>
          </cell>
          <cell r="C135">
            <v>6</v>
          </cell>
          <cell r="D135">
            <v>7</v>
          </cell>
          <cell r="E135">
            <v>0</v>
          </cell>
          <cell r="F135">
            <v>0</v>
          </cell>
          <cell r="H135">
            <v>22.411999999999999</v>
          </cell>
          <cell r="I135" t="e">
            <v>#REF!</v>
          </cell>
          <cell r="J135">
            <v>11.4</v>
          </cell>
          <cell r="K135">
            <v>8.0500000000000007</v>
          </cell>
          <cell r="L135">
            <v>11.7</v>
          </cell>
          <cell r="M135">
            <v>0</v>
          </cell>
          <cell r="N135">
            <v>8.8000000000000007</v>
          </cell>
          <cell r="O135">
            <v>8.8000000000000007</v>
          </cell>
          <cell r="P135">
            <v>11</v>
          </cell>
          <cell r="Q135">
            <v>4.4000000000000004</v>
          </cell>
          <cell r="R135">
            <v>6.6</v>
          </cell>
          <cell r="V135">
            <v>70.75</v>
          </cell>
        </row>
        <row r="136">
          <cell r="A136" t="str">
            <v>13280</v>
          </cell>
          <cell r="B136" t="str">
            <v>CREMA DE CERAMIDAS 450gr new</v>
          </cell>
          <cell r="C136">
            <v>0</v>
          </cell>
          <cell r="D136">
            <v>1</v>
          </cell>
          <cell r="E136">
            <v>0.5</v>
          </cell>
          <cell r="F136">
            <v>0.5</v>
          </cell>
          <cell r="S136">
            <v>1.1000000000000001</v>
          </cell>
          <cell r="T136">
            <v>0.55000000000000004</v>
          </cell>
          <cell r="U136">
            <v>0.55000000000000004</v>
          </cell>
        </row>
        <row r="137">
          <cell r="A137" t="str">
            <v>13279</v>
          </cell>
          <cell r="B137" t="str">
            <v>SEDAL CREMA/PEINAR CERAMIDAS 300ml new</v>
          </cell>
          <cell r="C137">
            <v>0</v>
          </cell>
          <cell r="D137">
            <v>0</v>
          </cell>
          <cell r="E137">
            <v>7</v>
          </cell>
          <cell r="F137">
            <v>5</v>
          </cell>
          <cell r="S137">
            <v>0</v>
          </cell>
          <cell r="T137">
            <v>7.7</v>
          </cell>
          <cell r="U137">
            <v>5.5</v>
          </cell>
        </row>
        <row r="138">
          <cell r="A138" t="str">
            <v>13140</v>
          </cell>
          <cell r="B138" t="str">
            <v>SEDAL HIDRALOE SH200ml+AC 200ml</v>
          </cell>
          <cell r="H138">
            <v>7.1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</row>
        <row r="139">
          <cell r="A139" t="str">
            <v>13139</v>
          </cell>
          <cell r="B139" t="str">
            <v>SEDAL ADN SH400ml+AC200ml</v>
          </cell>
          <cell r="H139">
            <v>7.6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</row>
        <row r="140">
          <cell r="A140" t="str">
            <v>13137</v>
          </cell>
          <cell r="B140" t="str">
            <v>SEDAL CERAMIDAS SH400ml+AC200ml</v>
          </cell>
          <cell r="H140">
            <v>9.8000000000000007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</row>
        <row r="141">
          <cell r="A141" t="str">
            <v>13138</v>
          </cell>
          <cell r="B141" t="str">
            <v>SEDAL MIEL Y GERMEN SH 400ml+AC200ml</v>
          </cell>
          <cell r="H141">
            <v>9.8000000000000007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</row>
        <row r="142">
          <cell r="A142" t="str">
            <v>13181</v>
          </cell>
          <cell r="B142" t="str">
            <v>SEDAL VERANO INTENSO 10 ml</v>
          </cell>
          <cell r="I142" t="e">
            <v>#REF!</v>
          </cell>
          <cell r="J142">
            <v>13.8</v>
          </cell>
          <cell r="K142">
            <v>12.65</v>
          </cell>
          <cell r="L142">
            <v>13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39.450000000000003</v>
          </cell>
        </row>
        <row r="143">
          <cell r="A143" t="str">
            <v>13182</v>
          </cell>
          <cell r="B143" t="str">
            <v>SEDAL VERANO INTENSO 350ml</v>
          </cell>
          <cell r="I143" t="e">
            <v>#REF!</v>
          </cell>
          <cell r="J143">
            <v>23</v>
          </cell>
          <cell r="K143">
            <v>23</v>
          </cell>
          <cell r="L143">
            <v>15.6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61.6</v>
          </cell>
        </row>
        <row r="144">
          <cell r="A144" t="str">
            <v>13157</v>
          </cell>
          <cell r="B144" t="str">
            <v>SEDAL VERANO INTENSO 200ml</v>
          </cell>
          <cell r="I144" t="e">
            <v>#REF!</v>
          </cell>
          <cell r="J144">
            <v>20.7</v>
          </cell>
          <cell r="K144">
            <v>11.5</v>
          </cell>
          <cell r="L144">
            <v>13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45.2</v>
          </cell>
        </row>
        <row r="145">
          <cell r="A145" t="str">
            <v>13159</v>
          </cell>
          <cell r="B145" t="str">
            <v>SEDAL VERANO INTENSO AC 200ml</v>
          </cell>
          <cell r="I145" t="e">
            <v>#REF!</v>
          </cell>
          <cell r="J145">
            <v>14.95</v>
          </cell>
          <cell r="K145">
            <v>9.1999999999999993</v>
          </cell>
          <cell r="L145">
            <v>6.5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30.65</v>
          </cell>
        </row>
        <row r="146">
          <cell r="A146" t="str">
            <v>13149</v>
          </cell>
          <cell r="B146" t="str">
            <v>SEDAL CREMA/PEINAR VERANO INTENSO 300ml</v>
          </cell>
          <cell r="I146" t="e">
            <v>#REF!</v>
          </cell>
          <cell r="J146">
            <v>39.1</v>
          </cell>
          <cell r="K146">
            <v>23</v>
          </cell>
          <cell r="L146">
            <v>11.7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73.8</v>
          </cell>
        </row>
        <row r="147">
          <cell r="A147" t="str">
            <v>13180</v>
          </cell>
          <cell r="B147" t="str">
            <v>SEDAL CREMA VERANO INTENSO 450gr</v>
          </cell>
          <cell r="I147" t="e">
            <v>#REF!</v>
          </cell>
          <cell r="J147">
            <v>26.45</v>
          </cell>
          <cell r="K147">
            <v>20.7</v>
          </cell>
          <cell r="L147">
            <v>9.1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56.25</v>
          </cell>
        </row>
        <row r="148">
          <cell r="B148" t="str">
            <v>SEDAL COLOR VITAL 10ml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</row>
        <row r="149">
          <cell r="A149" t="str">
            <v>13264</v>
          </cell>
          <cell r="B149" t="str">
            <v>SEDAL COLOR VITAL 400ml</v>
          </cell>
          <cell r="C149">
            <v>12</v>
          </cell>
          <cell r="D149">
            <v>22</v>
          </cell>
          <cell r="E149">
            <v>15</v>
          </cell>
          <cell r="F149">
            <v>15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36.4</v>
          </cell>
          <cell r="Q149">
            <v>23.4</v>
          </cell>
          <cell r="R149">
            <v>15.6</v>
          </cell>
          <cell r="S149">
            <v>28.6</v>
          </cell>
          <cell r="T149">
            <v>19.5</v>
          </cell>
          <cell r="U149">
            <v>19.5</v>
          </cell>
          <cell r="V149">
            <v>143</v>
          </cell>
        </row>
        <row r="150">
          <cell r="A150" t="str">
            <v>13263</v>
          </cell>
          <cell r="B150" t="str">
            <v>SEDAL COLOR VITAL 200ml</v>
          </cell>
          <cell r="C150">
            <v>6</v>
          </cell>
          <cell r="D150">
            <v>13</v>
          </cell>
          <cell r="E150">
            <v>8</v>
          </cell>
          <cell r="F150">
            <v>8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19.5</v>
          </cell>
          <cell r="Q150">
            <v>13</v>
          </cell>
          <cell r="R150">
            <v>7.8</v>
          </cell>
          <cell r="S150">
            <v>16.899999999999999</v>
          </cell>
          <cell r="T150">
            <v>10.4</v>
          </cell>
          <cell r="U150">
            <v>10.4</v>
          </cell>
          <cell r="V150">
            <v>78</v>
          </cell>
        </row>
        <row r="151">
          <cell r="A151" t="str">
            <v>13265</v>
          </cell>
          <cell r="B151" t="str">
            <v>SEDAL COLOR VITAL AC 200ml</v>
          </cell>
          <cell r="C151">
            <v>4</v>
          </cell>
          <cell r="D151">
            <v>7</v>
          </cell>
          <cell r="E151">
            <v>5</v>
          </cell>
          <cell r="F151">
            <v>5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10.4</v>
          </cell>
          <cell r="Q151">
            <v>7.8</v>
          </cell>
          <cell r="R151">
            <v>5.2</v>
          </cell>
          <cell r="S151">
            <v>9.1</v>
          </cell>
          <cell r="T151">
            <v>6.5</v>
          </cell>
          <cell r="U151">
            <v>6.5</v>
          </cell>
          <cell r="V151">
            <v>45.5</v>
          </cell>
        </row>
        <row r="152">
          <cell r="A152" t="str">
            <v>13266</v>
          </cell>
          <cell r="B152" t="str">
            <v>SEDAL CREMA COLOR VITAL 450gr</v>
          </cell>
          <cell r="C152">
            <v>7</v>
          </cell>
          <cell r="D152">
            <v>9</v>
          </cell>
          <cell r="E152">
            <v>6</v>
          </cell>
          <cell r="F152">
            <v>6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13</v>
          </cell>
          <cell r="Q152">
            <v>10.4</v>
          </cell>
          <cell r="R152">
            <v>9.1</v>
          </cell>
          <cell r="S152">
            <v>11.7</v>
          </cell>
          <cell r="T152">
            <v>7.8</v>
          </cell>
          <cell r="U152">
            <v>7.8</v>
          </cell>
          <cell r="V152">
            <v>59.8</v>
          </cell>
        </row>
        <row r="153">
          <cell r="A153" t="str">
            <v>13215</v>
          </cell>
          <cell r="B153" t="str">
            <v>SEDAL LISSAGE 10ml</v>
          </cell>
          <cell r="C153">
            <v>6</v>
          </cell>
          <cell r="D153">
            <v>8</v>
          </cell>
          <cell r="E153">
            <v>4</v>
          </cell>
          <cell r="F153">
            <v>5</v>
          </cell>
          <cell r="L153">
            <v>13</v>
          </cell>
          <cell r="M153">
            <v>10.4</v>
          </cell>
          <cell r="N153">
            <v>7.8</v>
          </cell>
          <cell r="O153">
            <v>7.8</v>
          </cell>
          <cell r="P153">
            <v>7.8</v>
          </cell>
          <cell r="Q153">
            <v>6.5</v>
          </cell>
          <cell r="R153">
            <v>7.8</v>
          </cell>
          <cell r="S153">
            <v>10.4</v>
          </cell>
          <cell r="T153">
            <v>5.2</v>
          </cell>
          <cell r="U153">
            <v>6.5</v>
          </cell>
          <cell r="V153">
            <v>83.2</v>
          </cell>
        </row>
        <row r="154">
          <cell r="A154" t="str">
            <v>13211</v>
          </cell>
          <cell r="B154" t="str">
            <v>SEDAL LISSAGE 200ml</v>
          </cell>
          <cell r="C154">
            <v>8</v>
          </cell>
          <cell r="D154">
            <v>14</v>
          </cell>
          <cell r="E154">
            <v>8</v>
          </cell>
          <cell r="F154">
            <v>7</v>
          </cell>
          <cell r="L154">
            <v>24.7</v>
          </cell>
          <cell r="M154">
            <v>26</v>
          </cell>
          <cell r="N154">
            <v>20.8</v>
          </cell>
          <cell r="O154">
            <v>26</v>
          </cell>
          <cell r="P154">
            <v>23.4</v>
          </cell>
          <cell r="Q154">
            <v>13</v>
          </cell>
          <cell r="R154">
            <v>10.4</v>
          </cell>
          <cell r="S154">
            <v>18.2</v>
          </cell>
          <cell r="T154">
            <v>10.4</v>
          </cell>
          <cell r="U154">
            <v>9.1</v>
          </cell>
          <cell r="V154">
            <v>182</v>
          </cell>
        </row>
        <row r="155">
          <cell r="A155" t="str">
            <v>13210</v>
          </cell>
          <cell r="B155" t="str">
            <v>SEDAL LISSAGE 400ml</v>
          </cell>
          <cell r="C155">
            <v>12</v>
          </cell>
          <cell r="D155">
            <v>24</v>
          </cell>
          <cell r="E155">
            <v>18</v>
          </cell>
          <cell r="F155">
            <v>18</v>
          </cell>
          <cell r="L155">
            <v>23.4</v>
          </cell>
          <cell r="M155">
            <v>28.6</v>
          </cell>
          <cell r="N155">
            <v>31.2</v>
          </cell>
          <cell r="O155">
            <v>32.5</v>
          </cell>
          <cell r="P155">
            <v>36.4</v>
          </cell>
          <cell r="Q155">
            <v>26</v>
          </cell>
          <cell r="R155">
            <v>15.6</v>
          </cell>
          <cell r="S155">
            <v>31.2</v>
          </cell>
          <cell r="T155">
            <v>23.4</v>
          </cell>
          <cell r="U155">
            <v>23.4</v>
          </cell>
          <cell r="V155">
            <v>271.7</v>
          </cell>
        </row>
        <row r="156">
          <cell r="A156" t="str">
            <v>13212</v>
          </cell>
          <cell r="B156" t="str">
            <v>SEDAL LISSAGE AC 200ml</v>
          </cell>
          <cell r="C156">
            <v>4</v>
          </cell>
          <cell r="D156">
            <v>6</v>
          </cell>
          <cell r="E156">
            <v>5</v>
          </cell>
          <cell r="F156">
            <v>5</v>
          </cell>
          <cell r="L156">
            <v>9.1</v>
          </cell>
          <cell r="M156">
            <v>10.4</v>
          </cell>
          <cell r="N156">
            <v>11.7</v>
          </cell>
          <cell r="O156">
            <v>13</v>
          </cell>
          <cell r="P156">
            <v>13</v>
          </cell>
          <cell r="Q156">
            <v>7.8</v>
          </cell>
          <cell r="R156">
            <v>5.2</v>
          </cell>
          <cell r="S156">
            <v>7.8</v>
          </cell>
          <cell r="T156">
            <v>6.5</v>
          </cell>
          <cell r="U156">
            <v>6.5</v>
          </cell>
          <cell r="V156">
            <v>91</v>
          </cell>
        </row>
        <row r="157">
          <cell r="A157" t="str">
            <v>13214</v>
          </cell>
          <cell r="B157" t="str">
            <v>SEDAL CREMA/PEINAR LISSAGE 300ml</v>
          </cell>
          <cell r="C157">
            <v>6</v>
          </cell>
          <cell r="D157">
            <v>9</v>
          </cell>
          <cell r="E157">
            <v>7</v>
          </cell>
          <cell r="F157">
            <v>8</v>
          </cell>
          <cell r="L157">
            <v>24.7</v>
          </cell>
          <cell r="M157">
            <v>13.2</v>
          </cell>
          <cell r="N157">
            <v>11</v>
          </cell>
          <cell r="O157">
            <v>11</v>
          </cell>
          <cell r="P157">
            <v>11</v>
          </cell>
          <cell r="Q157">
            <v>8.8000000000000007</v>
          </cell>
          <cell r="R157">
            <v>6.6</v>
          </cell>
          <cell r="S157">
            <v>9.9</v>
          </cell>
          <cell r="T157">
            <v>7.7</v>
          </cell>
          <cell r="U157">
            <v>8.8000000000000007</v>
          </cell>
          <cell r="V157">
            <v>112.7</v>
          </cell>
        </row>
        <row r="158">
          <cell r="A158" t="str">
            <v>13213</v>
          </cell>
          <cell r="B158" t="str">
            <v>SEDAL CREMA LISSAGE 450gr</v>
          </cell>
          <cell r="C158">
            <v>4</v>
          </cell>
          <cell r="D158">
            <v>7</v>
          </cell>
          <cell r="E158">
            <v>6</v>
          </cell>
          <cell r="F158">
            <v>5.5</v>
          </cell>
          <cell r="L158">
            <v>19.5</v>
          </cell>
          <cell r="M158">
            <v>11</v>
          </cell>
          <cell r="N158">
            <v>8.8000000000000007</v>
          </cell>
          <cell r="O158">
            <v>9.9</v>
          </cell>
          <cell r="P158">
            <v>8.8000000000000007</v>
          </cell>
          <cell r="Q158">
            <v>8.8000000000000007</v>
          </cell>
          <cell r="R158">
            <v>4.4000000000000004</v>
          </cell>
          <cell r="S158">
            <v>7.7</v>
          </cell>
          <cell r="T158">
            <v>6.6</v>
          </cell>
          <cell r="U158">
            <v>6.05</v>
          </cell>
          <cell r="V158">
            <v>91.55</v>
          </cell>
        </row>
        <row r="159">
          <cell r="B159" t="str">
            <v>Sedal</v>
          </cell>
          <cell r="C159">
            <v>202</v>
          </cell>
          <cell r="D159">
            <v>342</v>
          </cell>
          <cell r="E159">
            <v>260</v>
          </cell>
          <cell r="F159">
            <v>245</v>
          </cell>
          <cell r="H159">
            <v>296.51</v>
          </cell>
          <cell r="I159" t="e">
            <v>#REF!</v>
          </cell>
          <cell r="J159">
            <v>400.2</v>
          </cell>
          <cell r="K159">
            <v>269.95</v>
          </cell>
          <cell r="L159">
            <v>356.2</v>
          </cell>
          <cell r="M159">
            <v>246.5</v>
          </cell>
          <cell r="N159">
            <v>335.5</v>
          </cell>
          <cell r="O159">
            <v>393.4</v>
          </cell>
          <cell r="P159">
            <v>470.6</v>
          </cell>
          <cell r="Q159">
            <v>320.8</v>
          </cell>
          <cell r="R159">
            <v>256.8</v>
          </cell>
          <cell r="S159">
            <v>410.2</v>
          </cell>
          <cell r="T159">
            <v>312.8</v>
          </cell>
          <cell r="U159">
            <v>303.8</v>
          </cell>
        </row>
        <row r="160">
          <cell r="A160" t="str">
            <v>12896</v>
          </cell>
          <cell r="B160" t="str">
            <v xml:space="preserve">C-UP PLUS 90 g X 72 T </v>
          </cell>
          <cell r="C160">
            <v>1</v>
          </cell>
          <cell r="D160">
            <v>3</v>
          </cell>
          <cell r="E160">
            <v>2</v>
          </cell>
          <cell r="F160">
            <v>1</v>
          </cell>
          <cell r="H160">
            <v>0.5</v>
          </cell>
          <cell r="I160" t="e">
            <v>#REF!</v>
          </cell>
          <cell r="J160">
            <v>2</v>
          </cell>
          <cell r="K160">
            <v>1</v>
          </cell>
          <cell r="L160">
            <v>2</v>
          </cell>
          <cell r="M160">
            <v>2</v>
          </cell>
          <cell r="N160">
            <v>2</v>
          </cell>
          <cell r="O160">
            <v>2</v>
          </cell>
          <cell r="P160">
            <v>3</v>
          </cell>
          <cell r="Q160">
            <v>2</v>
          </cell>
          <cell r="R160">
            <v>2</v>
          </cell>
          <cell r="S160">
            <v>3</v>
          </cell>
          <cell r="T160">
            <v>2</v>
          </cell>
          <cell r="U160">
            <v>2</v>
          </cell>
        </row>
        <row r="161">
          <cell r="A161">
            <v>12893</v>
          </cell>
          <cell r="B161" t="str">
            <v>C-UP L&amp;M 90 g X 72 T</v>
          </cell>
          <cell r="H161">
            <v>0.5</v>
          </cell>
          <cell r="I161" t="e">
            <v>#REF!</v>
          </cell>
          <cell r="J161">
            <v>2</v>
          </cell>
          <cell r="K161">
            <v>2</v>
          </cell>
          <cell r="L161">
            <v>0</v>
          </cell>
        </row>
        <row r="162">
          <cell r="A162">
            <v>12894</v>
          </cell>
          <cell r="B162" t="str">
            <v>C-UP RJ   90 g X 72 T</v>
          </cell>
          <cell r="H162">
            <v>1</v>
          </cell>
          <cell r="I162" t="e">
            <v>#REF!</v>
          </cell>
          <cell r="J162">
            <v>7</v>
          </cell>
          <cell r="K162">
            <v>5</v>
          </cell>
          <cell r="L162">
            <v>6</v>
          </cell>
        </row>
        <row r="163">
          <cell r="A163">
            <v>12931</v>
          </cell>
          <cell r="B163" t="str">
            <v>C-UP VD 90 g X 72 T</v>
          </cell>
          <cell r="H163">
            <v>2</v>
          </cell>
          <cell r="I163" t="e">
            <v>#REF!</v>
          </cell>
          <cell r="J163">
            <v>8</v>
          </cell>
          <cell r="K163">
            <v>5</v>
          </cell>
        </row>
        <row r="164">
          <cell r="A164" t="str">
            <v>13127</v>
          </cell>
          <cell r="B164" t="str">
            <v>C-UP RJ   90 g X 72 T</v>
          </cell>
          <cell r="C164">
            <v>3</v>
          </cell>
          <cell r="D164">
            <v>5</v>
          </cell>
          <cell r="E164">
            <v>5</v>
          </cell>
          <cell r="F164">
            <v>3</v>
          </cell>
          <cell r="J164">
            <v>0</v>
          </cell>
          <cell r="K164">
            <v>0</v>
          </cell>
          <cell r="L164">
            <v>0</v>
          </cell>
          <cell r="M164">
            <v>6</v>
          </cell>
          <cell r="N164">
            <v>7</v>
          </cell>
          <cell r="O164">
            <v>4</v>
          </cell>
          <cell r="P164">
            <v>5</v>
          </cell>
          <cell r="Q164">
            <v>3</v>
          </cell>
          <cell r="R164">
            <v>3</v>
          </cell>
          <cell r="S164">
            <v>5</v>
          </cell>
          <cell r="T164">
            <v>5</v>
          </cell>
          <cell r="U164">
            <v>3</v>
          </cell>
        </row>
        <row r="165">
          <cell r="A165" t="str">
            <v>13125</v>
          </cell>
          <cell r="B165" t="str">
            <v>C-UP VD 90 g X 72 T</v>
          </cell>
          <cell r="C165">
            <v>3</v>
          </cell>
          <cell r="D165">
            <v>5</v>
          </cell>
          <cell r="E165">
            <v>5</v>
          </cell>
          <cell r="F165">
            <v>4</v>
          </cell>
          <cell r="J165">
            <v>0</v>
          </cell>
          <cell r="K165">
            <v>0</v>
          </cell>
          <cell r="L165">
            <v>6</v>
          </cell>
          <cell r="M165">
            <v>6</v>
          </cell>
          <cell r="N165">
            <v>7</v>
          </cell>
          <cell r="O165">
            <v>4</v>
          </cell>
          <cell r="P165">
            <v>5</v>
          </cell>
          <cell r="Q165">
            <v>3</v>
          </cell>
          <cell r="R165">
            <v>3</v>
          </cell>
          <cell r="S165">
            <v>5</v>
          </cell>
          <cell r="T165">
            <v>5</v>
          </cell>
          <cell r="U165">
            <v>4</v>
          </cell>
        </row>
        <row r="166">
          <cell r="A166" t="str">
            <v>13089</v>
          </cell>
          <cell r="B166" t="str">
            <v>C-UP VD 130 g X 72 T</v>
          </cell>
          <cell r="C166">
            <v>3</v>
          </cell>
          <cell r="D166">
            <v>5</v>
          </cell>
          <cell r="E166">
            <v>3</v>
          </cell>
          <cell r="F166">
            <v>0</v>
          </cell>
          <cell r="H166">
            <v>1</v>
          </cell>
          <cell r="I166" t="e">
            <v>#REF!</v>
          </cell>
          <cell r="J166">
            <v>7</v>
          </cell>
          <cell r="K166">
            <v>5</v>
          </cell>
          <cell r="L166">
            <v>6</v>
          </cell>
          <cell r="M166">
            <v>6</v>
          </cell>
          <cell r="N166">
            <v>4.8</v>
          </cell>
          <cell r="O166">
            <v>2</v>
          </cell>
          <cell r="P166">
            <v>2</v>
          </cell>
          <cell r="Q166">
            <v>2</v>
          </cell>
          <cell r="R166">
            <v>3</v>
          </cell>
          <cell r="S166">
            <v>5</v>
          </cell>
          <cell r="T166">
            <v>3</v>
          </cell>
          <cell r="U166">
            <v>0</v>
          </cell>
        </row>
        <row r="167">
          <cell r="A167">
            <v>13100</v>
          </cell>
          <cell r="B167" t="str">
            <v>C-UP VD 130 g X 72 T CON CEPILLO</v>
          </cell>
          <cell r="H167">
            <v>2</v>
          </cell>
          <cell r="I167" t="e">
            <v>#REF!</v>
          </cell>
        </row>
        <row r="168">
          <cell r="A168" t="str">
            <v>13123</v>
          </cell>
          <cell r="B168" t="str">
            <v>C-UP VD 130 g X 72 T CON CEPILLO</v>
          </cell>
          <cell r="C168">
            <v>1</v>
          </cell>
          <cell r="H168">
            <v>9</v>
          </cell>
          <cell r="I168" t="e">
            <v>#REF!</v>
          </cell>
          <cell r="J168">
            <v>4</v>
          </cell>
          <cell r="K168">
            <v>2</v>
          </cell>
          <cell r="L168">
            <v>3.4</v>
          </cell>
          <cell r="M168">
            <v>3.4</v>
          </cell>
        </row>
        <row r="169">
          <cell r="B169" t="str">
            <v>Close-Up</v>
          </cell>
          <cell r="C169">
            <v>11</v>
          </cell>
          <cell r="D169">
            <v>18</v>
          </cell>
          <cell r="E169">
            <v>15</v>
          </cell>
          <cell r="F169">
            <v>8</v>
          </cell>
          <cell r="H169">
            <v>16</v>
          </cell>
          <cell r="I169" t="e">
            <v>#REF!</v>
          </cell>
          <cell r="J169">
            <v>30</v>
          </cell>
          <cell r="K169">
            <v>20</v>
          </cell>
          <cell r="L169">
            <v>23.4</v>
          </cell>
          <cell r="M169">
            <v>23.4</v>
          </cell>
          <cell r="N169">
            <v>20.8</v>
          </cell>
          <cell r="O169">
            <v>12</v>
          </cell>
          <cell r="P169">
            <v>15</v>
          </cell>
          <cell r="Q169">
            <v>10</v>
          </cell>
          <cell r="R169">
            <v>11</v>
          </cell>
          <cell r="S169">
            <v>18</v>
          </cell>
          <cell r="T169">
            <v>15</v>
          </cell>
          <cell r="U169">
            <v>9</v>
          </cell>
        </row>
        <row r="170">
          <cell r="A170" t="str">
            <v>13116</v>
          </cell>
          <cell r="B170" t="str">
            <v>PIEL SECA BIO. 12B X 200 G</v>
          </cell>
          <cell r="C170">
            <v>1.5</v>
          </cell>
          <cell r="D170">
            <v>1.5</v>
          </cell>
          <cell r="E170">
            <v>1.3</v>
          </cell>
          <cell r="F170">
            <v>1</v>
          </cell>
          <cell r="H170">
            <v>1.0289999999999999</v>
          </cell>
          <cell r="I170" t="e">
            <v>#REF!</v>
          </cell>
          <cell r="J170">
            <v>1.155</v>
          </cell>
          <cell r="K170">
            <v>1.26</v>
          </cell>
          <cell r="L170">
            <v>1.155</v>
          </cell>
          <cell r="M170">
            <v>1.155</v>
          </cell>
          <cell r="N170">
            <v>1.26</v>
          </cell>
          <cell r="O170">
            <v>1.05</v>
          </cell>
          <cell r="P170">
            <v>1.575</v>
          </cell>
          <cell r="Q170">
            <v>1.575</v>
          </cell>
          <cell r="R170">
            <v>1.575</v>
          </cell>
          <cell r="S170">
            <v>1.575</v>
          </cell>
          <cell r="T170">
            <v>1.365</v>
          </cell>
          <cell r="U170">
            <v>1.05</v>
          </cell>
        </row>
        <row r="171">
          <cell r="A171" t="str">
            <v>13115</v>
          </cell>
          <cell r="B171" t="str">
            <v>PIEL SECA  BIO. 12B X 400 G</v>
          </cell>
          <cell r="C171">
            <v>2</v>
          </cell>
          <cell r="D171">
            <v>2</v>
          </cell>
          <cell r="E171">
            <v>1.7</v>
          </cell>
          <cell r="F171">
            <v>1.5</v>
          </cell>
          <cell r="H171">
            <v>2.3624999999999998</v>
          </cell>
          <cell r="I171" t="e">
            <v>#REF!</v>
          </cell>
          <cell r="J171">
            <v>2.625</v>
          </cell>
          <cell r="K171">
            <v>1.89</v>
          </cell>
          <cell r="L171">
            <v>1.89</v>
          </cell>
          <cell r="M171">
            <v>1.89</v>
          </cell>
          <cell r="N171">
            <v>1.89</v>
          </cell>
          <cell r="O171">
            <v>2.1</v>
          </cell>
          <cell r="P171">
            <v>2.1</v>
          </cell>
          <cell r="Q171">
            <v>2.1</v>
          </cell>
          <cell r="R171">
            <v>2.1</v>
          </cell>
          <cell r="S171">
            <v>2.1</v>
          </cell>
          <cell r="T171">
            <v>1.7849999999999999</v>
          </cell>
          <cell r="U171">
            <v>1.575</v>
          </cell>
        </row>
        <row r="172">
          <cell r="A172" t="str">
            <v>13118</v>
          </cell>
          <cell r="B172" t="str">
            <v>PIEL REAFIRMANTE 12B X 200 G</v>
          </cell>
          <cell r="C172">
            <v>1.5</v>
          </cell>
          <cell r="D172">
            <v>1.6</v>
          </cell>
          <cell r="E172">
            <v>1</v>
          </cell>
          <cell r="F172">
            <v>1</v>
          </cell>
          <cell r="H172">
            <v>1.0289999999999999</v>
          </cell>
          <cell r="I172" t="e">
            <v>#REF!</v>
          </cell>
          <cell r="J172">
            <v>1.68</v>
          </cell>
          <cell r="K172">
            <v>1.26</v>
          </cell>
          <cell r="L172">
            <v>1.26</v>
          </cell>
          <cell r="M172">
            <v>1.26</v>
          </cell>
          <cell r="N172">
            <v>1.26</v>
          </cell>
          <cell r="O172">
            <v>1.05</v>
          </cell>
          <cell r="P172">
            <v>1.68</v>
          </cell>
          <cell r="Q172">
            <v>1.575</v>
          </cell>
          <cell r="R172">
            <v>1.575</v>
          </cell>
          <cell r="S172">
            <v>1.68</v>
          </cell>
          <cell r="T172">
            <v>1.05</v>
          </cell>
          <cell r="U172">
            <v>1.05</v>
          </cell>
        </row>
        <row r="173">
          <cell r="A173" t="str">
            <v>13117</v>
          </cell>
          <cell r="B173" t="str">
            <v>PIEL REAFIRMANTE 12B X 400 G</v>
          </cell>
          <cell r="C173">
            <v>2</v>
          </cell>
          <cell r="D173">
            <v>2</v>
          </cell>
          <cell r="E173">
            <v>1</v>
          </cell>
          <cell r="F173">
            <v>1</v>
          </cell>
          <cell r="H173">
            <v>2.4359999999999999</v>
          </cell>
          <cell r="I173" t="e">
            <v>#REF!</v>
          </cell>
          <cell r="J173">
            <v>2.1</v>
          </cell>
          <cell r="K173">
            <v>1.575</v>
          </cell>
          <cell r="L173">
            <v>1.575</v>
          </cell>
          <cell r="M173">
            <v>1.575</v>
          </cell>
          <cell r="N173">
            <v>1.575</v>
          </cell>
          <cell r="O173">
            <v>2.1</v>
          </cell>
          <cell r="P173">
            <v>2.1</v>
          </cell>
          <cell r="Q173">
            <v>2.1</v>
          </cell>
          <cell r="R173">
            <v>2.1</v>
          </cell>
          <cell r="S173">
            <v>2.1</v>
          </cell>
          <cell r="T173">
            <v>1.05</v>
          </cell>
          <cell r="U173">
            <v>1.05</v>
          </cell>
        </row>
        <row r="174">
          <cell r="A174" t="str">
            <v>13122</v>
          </cell>
          <cell r="B174" t="str">
            <v>ANTICELULITIS 12B X 400G</v>
          </cell>
          <cell r="C174">
            <v>1.3</v>
          </cell>
          <cell r="D174">
            <v>1.6</v>
          </cell>
          <cell r="E174">
            <v>1.4</v>
          </cell>
          <cell r="F174">
            <v>1</v>
          </cell>
          <cell r="H174">
            <v>1.575</v>
          </cell>
          <cell r="I174" t="e">
            <v>#REF!</v>
          </cell>
          <cell r="J174">
            <v>2.625</v>
          </cell>
          <cell r="K174">
            <v>1.575</v>
          </cell>
          <cell r="L174">
            <v>1.89</v>
          </cell>
          <cell r="M174">
            <v>1.89</v>
          </cell>
          <cell r="N174">
            <v>1.575</v>
          </cell>
          <cell r="O174">
            <v>1.05</v>
          </cell>
          <cell r="P174">
            <v>1.68</v>
          </cell>
          <cell r="Q174">
            <v>1.365</v>
          </cell>
          <cell r="R174">
            <v>1.365</v>
          </cell>
          <cell r="S174">
            <v>1.68</v>
          </cell>
          <cell r="T174">
            <v>1.47</v>
          </cell>
          <cell r="U174">
            <v>1.05</v>
          </cell>
        </row>
        <row r="175">
          <cell r="A175" t="str">
            <v>13121</v>
          </cell>
          <cell r="B175" t="str">
            <v>VASENOL CAMOMILA 100GX72</v>
          </cell>
          <cell r="C175">
            <v>0.5</v>
          </cell>
          <cell r="D175">
            <v>0.5</v>
          </cell>
          <cell r="E175">
            <v>1</v>
          </cell>
          <cell r="F175">
            <v>1</v>
          </cell>
          <cell r="H175">
            <v>0.87149999999999994</v>
          </cell>
          <cell r="I175" t="e">
            <v>#REF!</v>
          </cell>
          <cell r="J175">
            <v>2.1</v>
          </cell>
          <cell r="K175">
            <v>1.05</v>
          </cell>
          <cell r="L175">
            <v>1.89</v>
          </cell>
          <cell r="M175">
            <v>1.89</v>
          </cell>
          <cell r="N175">
            <v>0.52500000000000002</v>
          </cell>
          <cell r="O175">
            <v>0.52500000000000002</v>
          </cell>
          <cell r="P175">
            <v>0.52500000000000002</v>
          </cell>
          <cell r="Q175">
            <v>0.52500000000000002</v>
          </cell>
          <cell r="R175">
            <v>0.52500000000000002</v>
          </cell>
          <cell r="S175">
            <v>0.52500000000000002</v>
          </cell>
          <cell r="T175">
            <v>1.05</v>
          </cell>
          <cell r="U175">
            <v>1.05</v>
          </cell>
        </row>
        <row r="176">
          <cell r="A176" t="str">
            <v>13120</v>
          </cell>
          <cell r="B176" t="str">
            <v>VASENOL CAMOMILA 200GX72</v>
          </cell>
          <cell r="C176">
            <v>1</v>
          </cell>
          <cell r="D176">
            <v>1.5</v>
          </cell>
          <cell r="E176">
            <v>1</v>
          </cell>
          <cell r="F176">
            <v>1.5</v>
          </cell>
          <cell r="H176">
            <v>1.1025</v>
          </cell>
          <cell r="I176" t="e">
            <v>#REF!</v>
          </cell>
          <cell r="J176">
            <v>1.89</v>
          </cell>
          <cell r="K176">
            <v>1.26</v>
          </cell>
          <cell r="L176">
            <v>1.89</v>
          </cell>
          <cell r="M176">
            <v>1.89</v>
          </cell>
          <cell r="N176">
            <v>1.26</v>
          </cell>
          <cell r="O176">
            <v>1.05</v>
          </cell>
          <cell r="P176">
            <v>1.575</v>
          </cell>
          <cell r="Q176">
            <v>1.05</v>
          </cell>
          <cell r="R176">
            <v>1.05</v>
          </cell>
          <cell r="S176">
            <v>1.575</v>
          </cell>
          <cell r="T176">
            <v>1.05</v>
          </cell>
          <cell r="U176">
            <v>1.575</v>
          </cell>
        </row>
        <row r="177">
          <cell r="A177" t="str">
            <v>13119</v>
          </cell>
          <cell r="B177" t="str">
            <v>VASENOL CAMOMILA 400GX72</v>
          </cell>
          <cell r="C177">
            <v>1.5</v>
          </cell>
          <cell r="D177">
            <v>2</v>
          </cell>
          <cell r="E177">
            <v>1.5</v>
          </cell>
          <cell r="F177">
            <v>1</v>
          </cell>
          <cell r="H177">
            <v>2.2050000000000001</v>
          </cell>
          <cell r="I177" t="e">
            <v>#REF!</v>
          </cell>
          <cell r="J177">
            <v>2.625</v>
          </cell>
          <cell r="K177">
            <v>1.68</v>
          </cell>
          <cell r="L177">
            <v>2.1</v>
          </cell>
          <cell r="M177">
            <v>2.1</v>
          </cell>
          <cell r="N177">
            <v>1.68</v>
          </cell>
          <cell r="O177">
            <v>1.575</v>
          </cell>
          <cell r="P177">
            <v>2.1</v>
          </cell>
          <cell r="Q177">
            <v>1.575</v>
          </cell>
          <cell r="R177">
            <v>1.575</v>
          </cell>
          <cell r="S177">
            <v>2.1</v>
          </cell>
          <cell r="T177">
            <v>1.575</v>
          </cell>
          <cell r="U177">
            <v>1.05</v>
          </cell>
        </row>
        <row r="178">
          <cell r="B178" t="str">
            <v>Vasenol</v>
          </cell>
          <cell r="C178">
            <v>11.3</v>
          </cell>
          <cell r="D178">
            <v>12.7</v>
          </cell>
          <cell r="E178">
            <v>9.9</v>
          </cell>
          <cell r="F178">
            <v>9</v>
          </cell>
          <cell r="H178">
            <v>12.6105</v>
          </cell>
          <cell r="I178" t="e">
            <v>#REF!</v>
          </cell>
          <cell r="J178">
            <v>16.8</v>
          </cell>
          <cell r="K178">
            <v>11.55</v>
          </cell>
          <cell r="L178">
            <v>13.65</v>
          </cell>
          <cell r="M178">
            <v>13.65</v>
          </cell>
          <cell r="N178">
            <v>11.025</v>
          </cell>
          <cell r="O178">
            <v>10.5</v>
          </cell>
          <cell r="P178">
            <v>13.335000000000001</v>
          </cell>
          <cell r="Q178">
            <v>11.865</v>
          </cell>
          <cell r="R178">
            <v>11.865</v>
          </cell>
          <cell r="S178">
            <v>13.335000000000001</v>
          </cell>
          <cell r="T178">
            <v>10.395</v>
          </cell>
          <cell r="U178">
            <v>9.4499999999999993</v>
          </cell>
        </row>
        <row r="179">
          <cell r="A179" t="str">
            <v>12854</v>
          </cell>
          <cell r="B179" t="str">
            <v>Crema C Pond's x 30 grs.</v>
          </cell>
          <cell r="C179">
            <v>0.4</v>
          </cell>
          <cell r="D179">
            <v>0.6</v>
          </cell>
          <cell r="E179">
            <v>0.6</v>
          </cell>
          <cell r="F179">
            <v>0.5</v>
          </cell>
          <cell r="H179">
            <v>0.89100000000000013</v>
          </cell>
          <cell r="I179" t="e">
            <v>#REF!</v>
          </cell>
          <cell r="J179">
            <v>1.3860000000000001</v>
          </cell>
          <cell r="K179">
            <v>0.88</v>
          </cell>
          <cell r="L179">
            <v>0.84</v>
          </cell>
          <cell r="M179">
            <v>0.84</v>
          </cell>
          <cell r="N179">
            <v>0.63</v>
          </cell>
          <cell r="O179">
            <v>0.57750000000000001</v>
          </cell>
          <cell r="P179">
            <v>0.84</v>
          </cell>
          <cell r="Q179">
            <v>0.73499999999999999</v>
          </cell>
          <cell r="R179">
            <v>0.42</v>
          </cell>
          <cell r="S179">
            <v>0.63</v>
          </cell>
          <cell r="T179">
            <v>0.63</v>
          </cell>
          <cell r="U179">
            <v>0.52500000000000002</v>
          </cell>
        </row>
        <row r="180">
          <cell r="A180" t="str">
            <v>12855</v>
          </cell>
          <cell r="B180" t="str">
            <v>Crema C Pond's x 45 grs.</v>
          </cell>
          <cell r="C180">
            <v>0.35</v>
          </cell>
          <cell r="D180">
            <v>0.35</v>
          </cell>
          <cell r="E180">
            <v>0.4</v>
          </cell>
          <cell r="F180">
            <v>0.25</v>
          </cell>
          <cell r="H180">
            <v>0.28600000000000003</v>
          </cell>
          <cell r="I180" t="e">
            <v>#REF!</v>
          </cell>
          <cell r="J180">
            <v>0.44</v>
          </cell>
          <cell r="K180">
            <v>0.27500000000000002</v>
          </cell>
          <cell r="L180">
            <v>0.42</v>
          </cell>
          <cell r="M180">
            <v>0.42</v>
          </cell>
          <cell r="N180">
            <v>0.42</v>
          </cell>
          <cell r="O180">
            <v>0.42</v>
          </cell>
          <cell r="P180">
            <v>0.57750000000000001</v>
          </cell>
          <cell r="Q180">
            <v>0.57750000000000001</v>
          </cell>
          <cell r="R180">
            <v>0.36749999999999999</v>
          </cell>
          <cell r="S180">
            <v>0.36749999999999999</v>
          </cell>
          <cell r="T180">
            <v>0.42</v>
          </cell>
          <cell r="U180">
            <v>0.26250000000000001</v>
          </cell>
        </row>
        <row r="181">
          <cell r="A181" t="str">
            <v>12856</v>
          </cell>
          <cell r="B181" t="str">
            <v>Crema C Pond's x 150 grs.</v>
          </cell>
          <cell r="C181">
            <v>0.45</v>
          </cell>
          <cell r="D181">
            <v>0.4</v>
          </cell>
          <cell r="E181">
            <v>0.6</v>
          </cell>
          <cell r="F181">
            <v>0.3</v>
          </cell>
          <cell r="H181">
            <v>0.34100000000000003</v>
          </cell>
          <cell r="I181" t="e">
            <v>#REF!</v>
          </cell>
          <cell r="J181">
            <v>0.53900000000000003</v>
          </cell>
          <cell r="K181">
            <v>0.34100000000000003</v>
          </cell>
          <cell r="L181">
            <v>0.57750000000000001</v>
          </cell>
          <cell r="M181">
            <v>0.57750000000000001</v>
          </cell>
          <cell r="N181">
            <v>0.57750000000000001</v>
          </cell>
          <cell r="O181">
            <v>0.57750000000000001</v>
          </cell>
          <cell r="P181">
            <v>0.57750000000000001</v>
          </cell>
          <cell r="Q181">
            <v>0.52500000000000002</v>
          </cell>
          <cell r="R181">
            <v>0.47249999999999998</v>
          </cell>
          <cell r="S181">
            <v>0.42</v>
          </cell>
          <cell r="T181">
            <v>0.63</v>
          </cell>
          <cell r="U181">
            <v>0.315</v>
          </cell>
        </row>
        <row r="182">
          <cell r="A182" t="str">
            <v>12926</v>
          </cell>
          <cell r="B182" t="str">
            <v>Nueva Crema S Pond's x 30 grs.</v>
          </cell>
          <cell r="C182">
            <v>0.5</v>
          </cell>
          <cell r="D182">
            <v>0.6</v>
          </cell>
          <cell r="E182">
            <v>0.5</v>
          </cell>
          <cell r="F182">
            <v>0.5</v>
          </cell>
          <cell r="H182">
            <v>1.0230000000000001</v>
          </cell>
          <cell r="I182" t="e">
            <v>#REF!</v>
          </cell>
          <cell r="J182">
            <v>1.6060000000000001</v>
          </cell>
          <cell r="K182">
            <v>1.0230000000000001</v>
          </cell>
          <cell r="L182">
            <v>0.84</v>
          </cell>
          <cell r="M182">
            <v>0.84</v>
          </cell>
          <cell r="N182">
            <v>0.63</v>
          </cell>
          <cell r="O182">
            <v>0.57750000000000001</v>
          </cell>
          <cell r="P182">
            <v>0.84</v>
          </cell>
          <cell r="Q182">
            <v>0.78749999999999998</v>
          </cell>
          <cell r="R182">
            <v>0.52500000000000002</v>
          </cell>
          <cell r="S182">
            <v>0.63</v>
          </cell>
          <cell r="T182">
            <v>0.52500000000000002</v>
          </cell>
          <cell r="U182">
            <v>0.52500000000000002</v>
          </cell>
        </row>
        <row r="183">
          <cell r="A183" t="str">
            <v>12927</v>
          </cell>
          <cell r="B183" t="str">
            <v>Nueva Crema S Pond's x 50 grs.</v>
          </cell>
          <cell r="C183">
            <v>0.35</v>
          </cell>
          <cell r="D183">
            <v>0.45</v>
          </cell>
          <cell r="E183">
            <v>0.4</v>
          </cell>
          <cell r="F183">
            <v>0.25</v>
          </cell>
          <cell r="H183">
            <v>0.37400000000000005</v>
          </cell>
          <cell r="I183" t="e">
            <v>#REF!</v>
          </cell>
          <cell r="J183">
            <v>0.58300000000000007</v>
          </cell>
          <cell r="K183">
            <v>0.37400000000000005</v>
          </cell>
          <cell r="L183">
            <v>0.47249999999999998</v>
          </cell>
          <cell r="M183">
            <v>0.47249999999999998</v>
          </cell>
          <cell r="N183">
            <v>0.42</v>
          </cell>
          <cell r="O183">
            <v>0.42</v>
          </cell>
          <cell r="P183">
            <v>0.57750000000000001</v>
          </cell>
          <cell r="Q183">
            <v>0.47249999999999998</v>
          </cell>
          <cell r="R183">
            <v>0.36749999999999999</v>
          </cell>
          <cell r="S183">
            <v>0.47249999999999998</v>
          </cell>
          <cell r="T183">
            <v>0.42</v>
          </cell>
          <cell r="U183">
            <v>0.26250000000000001</v>
          </cell>
        </row>
        <row r="184">
          <cell r="A184" t="str">
            <v>12928</v>
          </cell>
          <cell r="B184" t="str">
            <v>Nueva Crema S Pond's x 100 grs.</v>
          </cell>
          <cell r="C184">
            <v>0.35</v>
          </cell>
          <cell r="D184">
            <v>0.35</v>
          </cell>
          <cell r="E184">
            <v>0.4</v>
          </cell>
          <cell r="F184">
            <v>0.35</v>
          </cell>
          <cell r="H184">
            <v>0.25300000000000006</v>
          </cell>
          <cell r="I184" t="e">
            <v>#REF!</v>
          </cell>
          <cell r="J184">
            <v>0.38500000000000001</v>
          </cell>
          <cell r="K184">
            <v>0.24200000000000002</v>
          </cell>
          <cell r="L184">
            <v>0.47249999999999998</v>
          </cell>
          <cell r="M184">
            <v>0.47249999999999998</v>
          </cell>
          <cell r="N184">
            <v>0.52500000000000002</v>
          </cell>
          <cell r="O184">
            <v>0.52500000000000002</v>
          </cell>
          <cell r="P184">
            <v>0.57750000000000001</v>
          </cell>
          <cell r="Q184">
            <v>0.57750000000000001</v>
          </cell>
          <cell r="R184">
            <v>0.36749999999999999</v>
          </cell>
          <cell r="S184">
            <v>0.36749999999999999</v>
          </cell>
          <cell r="T184">
            <v>0.42</v>
          </cell>
          <cell r="U184">
            <v>0.36749999999999999</v>
          </cell>
        </row>
        <row r="185">
          <cell r="A185" t="str">
            <v>12929</v>
          </cell>
          <cell r="B185" t="str">
            <v>Nueva Crema S Pond's x 165 grs.</v>
          </cell>
          <cell r="C185">
            <v>0.35</v>
          </cell>
          <cell r="D185">
            <v>0.45</v>
          </cell>
          <cell r="E185">
            <v>0.4</v>
          </cell>
          <cell r="F185">
            <v>0.35</v>
          </cell>
          <cell r="H185">
            <v>0.40700000000000003</v>
          </cell>
          <cell r="I185" t="e">
            <v>#REF!</v>
          </cell>
          <cell r="J185">
            <v>0.627</v>
          </cell>
          <cell r="K185">
            <v>0.40700000000000003</v>
          </cell>
          <cell r="L185">
            <v>0.57750000000000001</v>
          </cell>
          <cell r="M185">
            <v>0.57750000000000001</v>
          </cell>
          <cell r="N185">
            <v>0.57750000000000001</v>
          </cell>
          <cell r="O185">
            <v>0.57750000000000001</v>
          </cell>
          <cell r="P185">
            <v>0.57750000000000001</v>
          </cell>
          <cell r="Q185">
            <v>0.57750000000000001</v>
          </cell>
          <cell r="R185">
            <v>0.36749999999999999</v>
          </cell>
          <cell r="S185">
            <v>0.47249999999999998</v>
          </cell>
          <cell r="T185">
            <v>0.42</v>
          </cell>
          <cell r="U185">
            <v>0.36749999999999999</v>
          </cell>
        </row>
        <row r="186">
          <cell r="A186" t="str">
            <v>12048</v>
          </cell>
          <cell r="B186" t="str">
            <v xml:space="preserve">Crema H20 Pond's x 30 grs. </v>
          </cell>
          <cell r="C186">
            <v>0.25</v>
          </cell>
          <cell r="D186">
            <v>0.1</v>
          </cell>
          <cell r="E186">
            <v>0.1</v>
          </cell>
          <cell r="F186">
            <v>0.05</v>
          </cell>
          <cell r="H186">
            <v>0.60499999999999998</v>
          </cell>
          <cell r="I186" t="e">
            <v>#REF!</v>
          </cell>
          <cell r="J186">
            <v>0.94600000000000006</v>
          </cell>
          <cell r="K186">
            <v>0.60499999999999998</v>
          </cell>
          <cell r="L186">
            <v>0.6825</v>
          </cell>
          <cell r="M186">
            <v>0.6825</v>
          </cell>
          <cell r="N186">
            <v>0.42</v>
          </cell>
          <cell r="O186">
            <v>0.315</v>
          </cell>
          <cell r="P186">
            <v>0.36749999999999999</v>
          </cell>
          <cell r="Q186">
            <v>0.36749999999999999</v>
          </cell>
          <cell r="R186">
            <v>0.26250000000000001</v>
          </cell>
          <cell r="S186">
            <v>0.105</v>
          </cell>
          <cell r="T186">
            <v>0.105</v>
          </cell>
          <cell r="U186">
            <v>5.2499999999999998E-2</v>
          </cell>
        </row>
        <row r="187">
          <cell r="A187" t="str">
            <v>12051</v>
          </cell>
          <cell r="B187" t="str">
            <v>Crema H20 Pond's x 110 grs.</v>
          </cell>
          <cell r="C187">
            <v>0.15</v>
          </cell>
          <cell r="D187">
            <v>0.1</v>
          </cell>
          <cell r="E187">
            <v>0.1</v>
          </cell>
          <cell r="F187">
            <v>0.05</v>
          </cell>
          <cell r="H187">
            <v>0.30800000000000005</v>
          </cell>
          <cell r="I187" t="e">
            <v>#REF!</v>
          </cell>
          <cell r="J187">
            <v>0.48400000000000004</v>
          </cell>
          <cell r="K187">
            <v>0.30800000000000005</v>
          </cell>
          <cell r="L187">
            <v>0.42</v>
          </cell>
          <cell r="M187">
            <v>0.42</v>
          </cell>
          <cell r="N187">
            <v>0.36749999999999999</v>
          </cell>
          <cell r="O187">
            <v>0.315</v>
          </cell>
          <cell r="P187">
            <v>0.315</v>
          </cell>
          <cell r="Q187">
            <v>0.315</v>
          </cell>
          <cell r="R187">
            <v>0.1575</v>
          </cell>
          <cell r="S187">
            <v>0.105</v>
          </cell>
          <cell r="T187">
            <v>0.105</v>
          </cell>
          <cell r="U187">
            <v>5.2499999999999998E-2</v>
          </cell>
        </row>
        <row r="188">
          <cell r="A188" t="str">
            <v>12050</v>
          </cell>
          <cell r="B188" t="str">
            <v>Crema H20 Pond's x 165 grs.</v>
          </cell>
          <cell r="H188">
            <v>0.30800000000000005</v>
          </cell>
          <cell r="I188" t="e">
            <v>#REF!</v>
          </cell>
          <cell r="J188">
            <v>0.48400000000000004</v>
          </cell>
          <cell r="K188">
            <v>0.30800000000000005</v>
          </cell>
          <cell r="L188">
            <v>0.42</v>
          </cell>
          <cell r="M188">
            <v>0.42</v>
          </cell>
          <cell r="N188">
            <v>0.47249999999999998</v>
          </cell>
          <cell r="O188">
            <v>0.42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A189" t="str">
            <v>11722</v>
          </cell>
          <cell r="B189" t="str">
            <v>Crema HN Pond's x 165 grs.</v>
          </cell>
          <cell r="H189">
            <v>0.30800000000000005</v>
          </cell>
          <cell r="I189" t="e">
            <v>#REF!</v>
          </cell>
          <cell r="J189">
            <v>0.48400000000000004</v>
          </cell>
          <cell r="K189">
            <v>0.30800000000000005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A190" t="str">
            <v>13299</v>
          </cell>
          <cell r="B190" t="str">
            <v>CLARANT B3 X 50G PSECA</v>
          </cell>
          <cell r="C190">
            <v>0.35</v>
          </cell>
          <cell r="D190">
            <v>0.5</v>
          </cell>
          <cell r="E190">
            <v>0.3</v>
          </cell>
          <cell r="F190">
            <v>0.25</v>
          </cell>
          <cell r="H190">
            <v>0.30800000000000005</v>
          </cell>
          <cell r="I190" t="e">
            <v>#REF!</v>
          </cell>
          <cell r="J190">
            <v>0.48400000000000004</v>
          </cell>
          <cell r="K190">
            <v>0.30800000000000005</v>
          </cell>
          <cell r="L190">
            <v>0.36749999999999999</v>
          </cell>
          <cell r="M190">
            <v>0.36749999999999999</v>
          </cell>
          <cell r="N190">
            <v>0.47249999999999998</v>
          </cell>
          <cell r="O190">
            <v>0.47249999999999998</v>
          </cell>
          <cell r="P190">
            <v>0.63</v>
          </cell>
          <cell r="Q190">
            <v>0.42</v>
          </cell>
          <cell r="R190">
            <v>0.36749999999999999</v>
          </cell>
          <cell r="S190">
            <v>0.52500000000000002</v>
          </cell>
          <cell r="T190">
            <v>0.315</v>
          </cell>
          <cell r="U190">
            <v>0.26250000000000001</v>
          </cell>
        </row>
        <row r="191">
          <cell r="A191" t="str">
            <v>13304</v>
          </cell>
          <cell r="B191" t="str">
            <v>CLARANT B3 X 100G PSECA</v>
          </cell>
          <cell r="C191">
            <v>0.25</v>
          </cell>
          <cell r="D191">
            <v>0.35</v>
          </cell>
          <cell r="E191">
            <v>0.3</v>
          </cell>
          <cell r="F191">
            <v>0.2</v>
          </cell>
          <cell r="H191">
            <v>0.23100000000000001</v>
          </cell>
          <cell r="I191" t="e">
            <v>#REF!</v>
          </cell>
          <cell r="J191">
            <v>0.36300000000000004</v>
          </cell>
          <cell r="K191">
            <v>0.23100000000000001</v>
          </cell>
          <cell r="L191">
            <v>0.315</v>
          </cell>
          <cell r="M191">
            <v>0.315</v>
          </cell>
          <cell r="N191">
            <v>0.36749999999999999</v>
          </cell>
          <cell r="O191">
            <v>0.36749999999999999</v>
          </cell>
          <cell r="P191">
            <v>0.36749999999999999</v>
          </cell>
          <cell r="Q191">
            <v>0.36749999999999999</v>
          </cell>
          <cell r="R191">
            <v>0.26250000000000001</v>
          </cell>
          <cell r="S191">
            <v>0.36749999999999999</v>
          </cell>
          <cell r="T191">
            <v>0.315</v>
          </cell>
          <cell r="U191">
            <v>0.21</v>
          </cell>
        </row>
        <row r="192">
          <cell r="A192" t="str">
            <v>13305</v>
          </cell>
          <cell r="B192" t="str">
            <v>CLARANT B3 X 100G PGRASA</v>
          </cell>
          <cell r="C192">
            <v>0.25</v>
          </cell>
          <cell r="D192">
            <v>0.35</v>
          </cell>
          <cell r="E192">
            <v>0.3</v>
          </cell>
          <cell r="F192">
            <v>0.2</v>
          </cell>
          <cell r="H192">
            <v>0.20900000000000002</v>
          </cell>
          <cell r="I192" t="e">
            <v>#REF!</v>
          </cell>
          <cell r="J192">
            <v>0.31900000000000001</v>
          </cell>
          <cell r="K192">
            <v>0.19800000000000001</v>
          </cell>
          <cell r="L192">
            <v>0.315</v>
          </cell>
          <cell r="M192">
            <v>0.315</v>
          </cell>
          <cell r="N192">
            <v>0.36749999999999999</v>
          </cell>
          <cell r="O192">
            <v>0.36749999999999999</v>
          </cell>
          <cell r="P192">
            <v>0.36749999999999999</v>
          </cell>
          <cell r="Q192">
            <v>0.26250000000000001</v>
          </cell>
          <cell r="R192">
            <v>0.26250000000000001</v>
          </cell>
          <cell r="S192">
            <v>0.36749999999999999</v>
          </cell>
          <cell r="T192">
            <v>0.315</v>
          </cell>
          <cell r="U192">
            <v>0.21</v>
          </cell>
        </row>
        <row r="193">
          <cell r="A193" t="str">
            <v>13306</v>
          </cell>
          <cell r="B193" t="str">
            <v>CLARANT B3 X 150G PSECA</v>
          </cell>
          <cell r="C193">
            <v>0.35</v>
          </cell>
          <cell r="D193">
            <v>0.45</v>
          </cell>
          <cell r="E193">
            <v>0.3</v>
          </cell>
          <cell r="F193">
            <v>0.2</v>
          </cell>
          <cell r="H193">
            <v>0.37400000000000005</v>
          </cell>
          <cell r="I193" t="e">
            <v>#REF!</v>
          </cell>
          <cell r="J193">
            <v>0.58300000000000007</v>
          </cell>
          <cell r="K193">
            <v>0.37400000000000005</v>
          </cell>
          <cell r="L193">
            <v>0.42</v>
          </cell>
          <cell r="M193">
            <v>0.42</v>
          </cell>
          <cell r="N193">
            <v>0.42</v>
          </cell>
          <cell r="O193">
            <v>0.42</v>
          </cell>
          <cell r="P193">
            <v>0.47249999999999998</v>
          </cell>
          <cell r="Q193">
            <v>0.42</v>
          </cell>
          <cell r="R193">
            <v>0.36749999999999999</v>
          </cell>
          <cell r="S193">
            <v>0.47249999999999998</v>
          </cell>
          <cell r="T193">
            <v>0.315</v>
          </cell>
          <cell r="U193">
            <v>0.21</v>
          </cell>
        </row>
        <row r="194">
          <cell r="A194" t="str">
            <v>11354</v>
          </cell>
          <cell r="B194" t="str">
            <v>LOCION TON A 207GX48</v>
          </cell>
          <cell r="C194">
            <v>0.3</v>
          </cell>
          <cell r="D194">
            <v>0.25</v>
          </cell>
          <cell r="E194">
            <v>0.25</v>
          </cell>
          <cell r="F194">
            <v>0.2</v>
          </cell>
          <cell r="H194">
            <v>0.25300000000000006</v>
          </cell>
          <cell r="I194" t="e">
            <v>#REF!</v>
          </cell>
          <cell r="J194">
            <v>0.38500000000000001</v>
          </cell>
          <cell r="K194">
            <v>0.24200000000000002</v>
          </cell>
          <cell r="L194">
            <v>0.36749999999999999</v>
          </cell>
          <cell r="M194">
            <v>0.36749999999999999</v>
          </cell>
          <cell r="N194">
            <v>0.42</v>
          </cell>
          <cell r="O194">
            <v>0.42</v>
          </cell>
          <cell r="P194">
            <v>0.47249999999999998</v>
          </cell>
          <cell r="Q194">
            <v>0.36749999999999999</v>
          </cell>
          <cell r="R194">
            <v>0.315</v>
          </cell>
          <cell r="S194">
            <v>0.26250000000000001</v>
          </cell>
          <cell r="T194">
            <v>0.26250000000000001</v>
          </cell>
          <cell r="U194">
            <v>0.21</v>
          </cell>
        </row>
        <row r="195">
          <cell r="A195" t="str">
            <v>11967</v>
          </cell>
          <cell r="B195" t="str">
            <v>LOCION DUAL 203MLX6</v>
          </cell>
          <cell r="H195">
            <v>0.60499999999999998</v>
          </cell>
          <cell r="I195" t="e">
            <v>#REF!</v>
          </cell>
          <cell r="J195">
            <v>0.94600000000000006</v>
          </cell>
          <cell r="K195">
            <v>0.60499999999999998</v>
          </cell>
          <cell r="L195">
            <v>0.6825</v>
          </cell>
          <cell r="M195">
            <v>0.6825</v>
          </cell>
          <cell r="N195">
            <v>0.63</v>
          </cell>
          <cell r="O195">
            <v>0.52500000000000002</v>
          </cell>
          <cell r="P195">
            <v>0.57750000000000001</v>
          </cell>
          <cell r="Q195">
            <v>0.57750000000000001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A196" t="str">
            <v>12539</v>
          </cell>
          <cell r="B196" t="str">
            <v>CREMA LIFT 12539</v>
          </cell>
          <cell r="C196">
            <v>0.1</v>
          </cell>
          <cell r="D196">
            <v>0.2</v>
          </cell>
          <cell r="E196">
            <v>0.2</v>
          </cell>
          <cell r="F196">
            <v>0.2</v>
          </cell>
          <cell r="H196">
            <v>0.23100000000000001</v>
          </cell>
          <cell r="I196" t="e">
            <v>#REF!</v>
          </cell>
          <cell r="J196">
            <v>0.36300000000000004</v>
          </cell>
          <cell r="K196">
            <v>0.23100000000000001</v>
          </cell>
          <cell r="L196">
            <v>0.1575</v>
          </cell>
          <cell r="M196">
            <v>0.1575</v>
          </cell>
          <cell r="N196">
            <v>0.21</v>
          </cell>
          <cell r="O196">
            <v>0.21</v>
          </cell>
          <cell r="P196">
            <v>0.21</v>
          </cell>
          <cell r="Q196">
            <v>0.1575</v>
          </cell>
          <cell r="R196">
            <v>0.105</v>
          </cell>
          <cell r="S196">
            <v>0.21</v>
          </cell>
          <cell r="T196">
            <v>0.21</v>
          </cell>
          <cell r="U196">
            <v>0.21</v>
          </cell>
        </row>
        <row r="197">
          <cell r="A197" t="str">
            <v>13018</v>
          </cell>
          <cell r="B197" t="str">
            <v>PONDS RENASCENT 60X6</v>
          </cell>
          <cell r="C197">
            <v>0.3</v>
          </cell>
          <cell r="D197">
            <v>0.25</v>
          </cell>
          <cell r="E197">
            <v>0.25</v>
          </cell>
          <cell r="F197">
            <v>0.2</v>
          </cell>
          <cell r="H197">
            <v>0.38500000000000001</v>
          </cell>
          <cell r="I197" t="e">
            <v>#REF!</v>
          </cell>
          <cell r="J197">
            <v>0.68200000000000005</v>
          </cell>
          <cell r="K197">
            <v>0.42900000000000005</v>
          </cell>
          <cell r="L197">
            <v>0.42</v>
          </cell>
          <cell r="M197">
            <v>0.42</v>
          </cell>
          <cell r="N197">
            <v>0.47249999999999998</v>
          </cell>
          <cell r="O197">
            <v>0.36749999999999999</v>
          </cell>
          <cell r="P197">
            <v>0.52500000000000002</v>
          </cell>
          <cell r="Q197">
            <v>0.315</v>
          </cell>
          <cell r="R197">
            <v>0.315</v>
          </cell>
          <cell r="S197">
            <v>0.26250000000000001</v>
          </cell>
          <cell r="T197">
            <v>0.26250000000000001</v>
          </cell>
          <cell r="U197">
            <v>0.21</v>
          </cell>
        </row>
        <row r="198">
          <cell r="A198" t="str">
            <v>13260</v>
          </cell>
          <cell r="B198" t="str">
            <v>LOCION DUAL BIOHIDRATANTE</v>
          </cell>
          <cell r="C198">
            <v>0.4</v>
          </cell>
          <cell r="D198">
            <v>0.6</v>
          </cell>
          <cell r="E198">
            <v>0.5</v>
          </cell>
          <cell r="F198">
            <v>0.5</v>
          </cell>
          <cell r="L198">
            <v>0</v>
          </cell>
          <cell r="M198">
            <v>0</v>
          </cell>
          <cell r="Q198">
            <v>0</v>
          </cell>
          <cell r="R198">
            <v>0.42</v>
          </cell>
          <cell r="S198">
            <v>0.63</v>
          </cell>
          <cell r="T198">
            <v>0.52500000000000002</v>
          </cell>
          <cell r="U198">
            <v>0.52500000000000002</v>
          </cell>
        </row>
        <row r="199">
          <cell r="A199" t="str">
            <v>13255</v>
          </cell>
          <cell r="B199" t="str">
            <v>CREMA BIOHIDRATANTE 30 gr.</v>
          </cell>
          <cell r="C199">
            <v>0.5</v>
          </cell>
          <cell r="D199">
            <v>0.5</v>
          </cell>
          <cell r="E199">
            <v>0.5</v>
          </cell>
          <cell r="F199">
            <v>0.5</v>
          </cell>
          <cell r="L199">
            <v>0</v>
          </cell>
          <cell r="M199">
            <v>0</v>
          </cell>
          <cell r="Q199">
            <v>0</v>
          </cell>
          <cell r="R199">
            <v>0.52500000000000002</v>
          </cell>
          <cell r="S199">
            <v>0.52500000000000002</v>
          </cell>
          <cell r="T199">
            <v>0.52500000000000002</v>
          </cell>
          <cell r="U199">
            <v>0.52500000000000002</v>
          </cell>
        </row>
        <row r="200">
          <cell r="A200" t="str">
            <v>13256</v>
          </cell>
          <cell r="B200" t="str">
            <v>CREMA BIOHIDRATANTE 50 gr.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</row>
        <row r="201">
          <cell r="A201" t="str">
            <v>13257</v>
          </cell>
          <cell r="B201" t="str">
            <v>CREMA BIOHIDRATANTE 100 gr.</v>
          </cell>
          <cell r="C201">
            <v>0.4</v>
          </cell>
          <cell r="D201">
            <v>0.4</v>
          </cell>
          <cell r="E201">
            <v>0.45</v>
          </cell>
          <cell r="F201">
            <v>0.35</v>
          </cell>
          <cell r="L201">
            <v>0</v>
          </cell>
          <cell r="M201">
            <v>0</v>
          </cell>
          <cell r="Q201">
            <v>0</v>
          </cell>
          <cell r="R201">
            <v>0.42</v>
          </cell>
          <cell r="S201">
            <v>0.42</v>
          </cell>
          <cell r="T201">
            <v>0.47249999999999998</v>
          </cell>
          <cell r="U201">
            <v>0.36749999999999999</v>
          </cell>
        </row>
        <row r="202">
          <cell r="A202" t="str">
            <v>13258</v>
          </cell>
          <cell r="B202" t="str">
            <v>CREMA BIOHIDRATANTE 160 gr.</v>
          </cell>
          <cell r="C202">
            <v>0.6</v>
          </cell>
          <cell r="D202">
            <v>0.65</v>
          </cell>
          <cell r="E202">
            <v>0.6</v>
          </cell>
          <cell r="F202">
            <v>0.3</v>
          </cell>
          <cell r="L202">
            <v>0</v>
          </cell>
          <cell r="M202">
            <v>0</v>
          </cell>
          <cell r="Q202">
            <v>0</v>
          </cell>
          <cell r="R202">
            <v>0.63</v>
          </cell>
          <cell r="S202">
            <v>0.6825</v>
          </cell>
          <cell r="T202">
            <v>0.63</v>
          </cell>
          <cell r="U202">
            <v>0.315</v>
          </cell>
        </row>
        <row r="203">
          <cell r="A203" t="str">
            <v>13259</v>
          </cell>
          <cell r="B203" t="str">
            <v>LOCION FREEZE</v>
          </cell>
          <cell r="C203">
            <v>0.55000000000000004</v>
          </cell>
          <cell r="D203">
            <v>0.6</v>
          </cell>
          <cell r="E203">
            <v>0.55000000000000004</v>
          </cell>
          <cell r="F203">
            <v>0.3</v>
          </cell>
          <cell r="L203">
            <v>0</v>
          </cell>
          <cell r="M203">
            <v>0</v>
          </cell>
          <cell r="Q203">
            <v>0</v>
          </cell>
          <cell r="R203">
            <v>0.57750000000000001</v>
          </cell>
          <cell r="S203">
            <v>0.63</v>
          </cell>
          <cell r="T203">
            <v>0.57750000000000001</v>
          </cell>
          <cell r="U203">
            <v>0.315</v>
          </cell>
        </row>
        <row r="204">
          <cell r="B204" t="str">
            <v>Pond´s</v>
          </cell>
          <cell r="C204">
            <v>7.5</v>
          </cell>
          <cell r="D204">
            <v>8.5</v>
          </cell>
          <cell r="E204">
            <v>8</v>
          </cell>
          <cell r="F204">
            <v>6</v>
          </cell>
          <cell r="H204">
            <v>7.7</v>
          </cell>
          <cell r="I204" t="e">
            <v>#REF!</v>
          </cell>
          <cell r="J204">
            <v>12.089</v>
          </cell>
          <cell r="K204">
            <v>7.6890000000000001</v>
          </cell>
          <cell r="L204">
            <v>8.7675000000000001</v>
          </cell>
          <cell r="M204">
            <v>8.7675000000000001</v>
          </cell>
          <cell r="N204">
            <v>8.4</v>
          </cell>
          <cell r="O204">
            <v>7.875</v>
          </cell>
          <cell r="P204">
            <v>8.8725000000000005</v>
          </cell>
          <cell r="Q204">
            <v>7.8224999999999998</v>
          </cell>
          <cell r="R204">
            <v>7.875</v>
          </cell>
          <cell r="S204">
            <v>8.9250000000000007</v>
          </cell>
          <cell r="T204">
            <v>8.4</v>
          </cell>
          <cell r="U204">
            <v>6.3</v>
          </cell>
        </row>
        <row r="205">
          <cell r="A205" t="str">
            <v>13141</v>
          </cell>
          <cell r="B205" t="str">
            <v>Dove C.LiqHidrat 400x12</v>
          </cell>
          <cell r="C205">
            <v>1.1000000000000001</v>
          </cell>
          <cell r="D205">
            <v>1.2</v>
          </cell>
          <cell r="E205">
            <v>1.2</v>
          </cell>
          <cell r="F205">
            <v>0.4</v>
          </cell>
          <cell r="H205">
            <v>4.32</v>
          </cell>
          <cell r="I205" t="e">
            <v>#REF!</v>
          </cell>
          <cell r="J205">
            <v>2.2999999999999998</v>
          </cell>
          <cell r="K205">
            <v>1.7250000000000001</v>
          </cell>
          <cell r="L205">
            <v>0.88</v>
          </cell>
          <cell r="M205">
            <v>1.1000000000000001</v>
          </cell>
          <cell r="N205">
            <v>1.1000000000000001</v>
          </cell>
          <cell r="O205">
            <v>1.1000000000000001</v>
          </cell>
          <cell r="P205">
            <v>1.21</v>
          </cell>
          <cell r="Q205">
            <v>0.88</v>
          </cell>
          <cell r="R205">
            <v>1.21</v>
          </cell>
          <cell r="S205">
            <v>1.32</v>
          </cell>
          <cell r="T205">
            <v>1.32</v>
          </cell>
          <cell r="U205">
            <v>0.44</v>
          </cell>
        </row>
        <row r="206">
          <cell r="A206" t="str">
            <v>13142</v>
          </cell>
          <cell r="B206" t="str">
            <v>Dove C.LiqHidrat 200x12</v>
          </cell>
          <cell r="C206">
            <v>0.8</v>
          </cell>
          <cell r="D206">
            <v>0.8</v>
          </cell>
          <cell r="E206">
            <v>0.7</v>
          </cell>
          <cell r="F206">
            <v>0.3</v>
          </cell>
          <cell r="H206">
            <v>3.6</v>
          </cell>
          <cell r="I206" t="e">
            <v>#REF!</v>
          </cell>
          <cell r="J206">
            <v>1.1499999999999999</v>
          </cell>
          <cell r="K206">
            <v>0.57499999999999996</v>
          </cell>
          <cell r="L206">
            <v>1.65</v>
          </cell>
          <cell r="M206">
            <v>0.55000000000000004</v>
          </cell>
          <cell r="N206">
            <v>0.55000000000000004</v>
          </cell>
          <cell r="O206">
            <v>1.1000000000000001</v>
          </cell>
          <cell r="P206">
            <v>0.99</v>
          </cell>
          <cell r="Q206">
            <v>0.88</v>
          </cell>
          <cell r="R206">
            <v>0.88</v>
          </cell>
          <cell r="S206">
            <v>0.88</v>
          </cell>
          <cell r="T206">
            <v>0.77</v>
          </cell>
          <cell r="U206">
            <v>0.33</v>
          </cell>
        </row>
        <row r="207">
          <cell r="A207" t="str">
            <v>13143</v>
          </cell>
          <cell r="B207" t="str">
            <v>Dove C.Liq.Nutricare 400x12</v>
          </cell>
          <cell r="C207">
            <v>0.9</v>
          </cell>
          <cell r="D207">
            <v>0.9</v>
          </cell>
          <cell r="E207">
            <v>0.8</v>
          </cell>
          <cell r="F207">
            <v>0.5</v>
          </cell>
          <cell r="H207">
            <v>3.6</v>
          </cell>
          <cell r="I207" t="e">
            <v>#REF!</v>
          </cell>
          <cell r="J207">
            <v>2.2999999999999998</v>
          </cell>
          <cell r="K207">
            <v>1.7250000000000001</v>
          </cell>
          <cell r="L207">
            <v>0.77</v>
          </cell>
          <cell r="M207">
            <v>1.1000000000000001</v>
          </cell>
          <cell r="N207">
            <v>0.99</v>
          </cell>
          <cell r="O207">
            <v>1.1000000000000001</v>
          </cell>
          <cell r="P207">
            <v>1.21</v>
          </cell>
          <cell r="Q207">
            <v>0.88</v>
          </cell>
          <cell r="R207">
            <v>0.99</v>
          </cell>
          <cell r="S207">
            <v>0.99</v>
          </cell>
          <cell r="T207">
            <v>0.88</v>
          </cell>
          <cell r="U207">
            <v>0.55000000000000004</v>
          </cell>
        </row>
        <row r="208">
          <cell r="A208" t="str">
            <v>13144</v>
          </cell>
          <cell r="B208" t="str">
            <v>Dove C.Liq.Nutricare 200x12</v>
          </cell>
          <cell r="C208">
            <v>0.7</v>
          </cell>
          <cell r="D208">
            <v>0.8</v>
          </cell>
          <cell r="E208">
            <v>0.6</v>
          </cell>
          <cell r="F208">
            <v>0.3</v>
          </cell>
          <cell r="H208">
            <v>2.88</v>
          </cell>
          <cell r="I208" t="e">
            <v>#REF!</v>
          </cell>
          <cell r="J208">
            <v>1.1499999999999999</v>
          </cell>
          <cell r="K208">
            <v>0.57499999999999996</v>
          </cell>
          <cell r="L208">
            <v>1.65</v>
          </cell>
          <cell r="M208">
            <v>0.55000000000000004</v>
          </cell>
          <cell r="N208">
            <v>0.55000000000000004</v>
          </cell>
          <cell r="O208">
            <v>1.1000000000000001</v>
          </cell>
          <cell r="P208">
            <v>0.99</v>
          </cell>
          <cell r="Q208">
            <v>0.66</v>
          </cell>
          <cell r="R208">
            <v>0.77</v>
          </cell>
          <cell r="S208">
            <v>0.88</v>
          </cell>
          <cell r="T208">
            <v>0.66</v>
          </cell>
          <cell r="U208">
            <v>0.33</v>
          </cell>
        </row>
        <row r="209">
          <cell r="B209" t="str">
            <v>Dove Verano Intense</v>
          </cell>
          <cell r="C209">
            <v>0</v>
          </cell>
          <cell r="D209">
            <v>0</v>
          </cell>
          <cell r="E209">
            <v>0</v>
          </cell>
          <cell r="F209">
            <v>0.6</v>
          </cell>
          <cell r="G209">
            <v>1</v>
          </cell>
          <cell r="AV209">
            <v>1</v>
          </cell>
          <cell r="AW209">
            <v>0.9</v>
          </cell>
          <cell r="AX209">
            <v>0.8</v>
          </cell>
        </row>
        <row r="210">
          <cell r="A210" t="str">
            <v>13262</v>
          </cell>
          <cell r="B210" t="str">
            <v>Dove C. Liq Reafirmante 400x12</v>
          </cell>
          <cell r="C210">
            <v>1</v>
          </cell>
          <cell r="D210">
            <v>1</v>
          </cell>
          <cell r="E210">
            <v>1</v>
          </cell>
          <cell r="F210">
            <v>0.4</v>
          </cell>
          <cell r="L210">
            <v>0</v>
          </cell>
          <cell r="M210">
            <v>1.1000000000000001</v>
          </cell>
          <cell r="N210">
            <v>0.66</v>
          </cell>
          <cell r="O210">
            <v>1.1000000000000001</v>
          </cell>
          <cell r="P210">
            <v>0.55000000000000004</v>
          </cell>
          <cell r="Q210">
            <v>0.55000000000000004</v>
          </cell>
          <cell r="R210">
            <v>1.1000000000000001</v>
          </cell>
          <cell r="S210">
            <v>1.1000000000000001</v>
          </cell>
          <cell r="T210">
            <v>1.1000000000000001</v>
          </cell>
          <cell r="U210">
            <v>0.44</v>
          </cell>
        </row>
        <row r="211">
          <cell r="A211" t="str">
            <v>13261</v>
          </cell>
          <cell r="B211" t="str">
            <v>Dove C. Liq Reafirmante 200x12</v>
          </cell>
          <cell r="C211">
            <v>0.5</v>
          </cell>
          <cell r="D211">
            <v>0.8</v>
          </cell>
          <cell r="E211">
            <v>0.7</v>
          </cell>
          <cell r="F211">
            <v>0.3</v>
          </cell>
          <cell r="L211">
            <v>0</v>
          </cell>
          <cell r="M211">
            <v>0.55000000000000004</v>
          </cell>
          <cell r="N211">
            <v>0.55000000000000004</v>
          </cell>
          <cell r="O211">
            <v>1.1000000000000001</v>
          </cell>
          <cell r="P211">
            <v>0.55000000000000004</v>
          </cell>
          <cell r="Q211">
            <v>0.55000000000000004</v>
          </cell>
          <cell r="R211">
            <v>0.55000000000000004</v>
          </cell>
          <cell r="S211">
            <v>0.88</v>
          </cell>
          <cell r="T211">
            <v>0.77</v>
          </cell>
          <cell r="U211">
            <v>0.33</v>
          </cell>
        </row>
        <row r="212">
          <cell r="B212" t="str">
            <v>Dove Cream</v>
          </cell>
          <cell r="C212">
            <v>5</v>
          </cell>
          <cell r="D212">
            <v>5.5</v>
          </cell>
          <cell r="E212">
            <v>5</v>
          </cell>
          <cell r="F212">
            <v>2.8</v>
          </cell>
          <cell r="H212">
            <v>14.4</v>
          </cell>
          <cell r="I212" t="e">
            <v>#REF!</v>
          </cell>
          <cell r="J212">
            <v>6.9</v>
          </cell>
          <cell r="K212">
            <v>4.5999999999999996</v>
          </cell>
          <cell r="L212">
            <v>4.95</v>
          </cell>
          <cell r="M212">
            <v>4.95</v>
          </cell>
          <cell r="N212">
            <v>4.4000000000000004</v>
          </cell>
          <cell r="O212">
            <v>6.6</v>
          </cell>
          <cell r="P212">
            <v>5.5</v>
          </cell>
          <cell r="Q212">
            <v>4.4000000000000004</v>
          </cell>
          <cell r="R212">
            <v>5.5</v>
          </cell>
          <cell r="S212">
            <v>6.05</v>
          </cell>
          <cell r="T212">
            <v>5.5</v>
          </cell>
          <cell r="U212">
            <v>2.42</v>
          </cell>
        </row>
        <row r="216">
          <cell r="B216" t="str">
            <v>RELANZAMIENTOS</v>
          </cell>
        </row>
      </sheetData>
      <sheetData sheetId="2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PROY"/>
      <sheetName val="METAS"/>
      <sheetName val="OFERTAS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9"/>
      <sheetName val="Módulo10"/>
      <sheetName val="Módulo11"/>
      <sheetName val="Módulo12"/>
      <sheetName val="Módulo13"/>
      <sheetName val="Módulo14"/>
      <sheetName val="Módulo15"/>
      <sheetName val="Módulo16"/>
      <sheetName val="Módulo17"/>
      <sheetName val="Módulo18"/>
      <sheetName val="Módulo19"/>
    </sheetNames>
    <sheetDataSet>
      <sheetData sheetId="0"/>
      <sheetData sheetId="1" refreshError="1">
        <row r="1">
          <cell r="A1" t="str">
            <v>METAS CJN 2003</v>
          </cell>
        </row>
        <row r="2">
          <cell r="A2" t="str">
            <v>PRODUCTOS DE LIMPIEZA EN TONS.</v>
          </cell>
        </row>
        <row r="4">
          <cell r="C4" t="str">
            <v>4</v>
          </cell>
          <cell r="D4" t="str">
            <v>5</v>
          </cell>
          <cell r="E4" t="str">
            <v>4</v>
          </cell>
          <cell r="F4" t="str">
            <v>4</v>
          </cell>
          <cell r="G4" t="str">
            <v>5</v>
          </cell>
        </row>
        <row r="5">
          <cell r="A5" t="str">
            <v>CODIGO</v>
          </cell>
          <cell r="B5" t="str">
            <v>CATEGORIA</v>
          </cell>
          <cell r="C5" t="str">
            <v>SEP</v>
          </cell>
          <cell r="D5" t="str">
            <v>OCT</v>
          </cell>
          <cell r="E5" t="str">
            <v>NOV</v>
          </cell>
          <cell r="F5" t="str">
            <v>DIC</v>
          </cell>
          <cell r="G5" t="str">
            <v>ENE</v>
          </cell>
        </row>
        <row r="8">
          <cell r="B8" t="str">
            <v>LAVAR</v>
          </cell>
        </row>
        <row r="9">
          <cell r="A9" t="str">
            <v>11860</v>
          </cell>
          <cell r="B9" t="str">
            <v>BRISA                          250 G X 60 U.</v>
          </cell>
          <cell r="C9">
            <v>94.28</v>
          </cell>
          <cell r="D9">
            <v>105.43</v>
          </cell>
          <cell r="E9">
            <v>82.93</v>
          </cell>
          <cell r="F9">
            <v>71.09</v>
          </cell>
          <cell r="G9">
            <v>105.43</v>
          </cell>
        </row>
        <row r="10">
          <cell r="A10" t="str">
            <v>13002</v>
          </cell>
          <cell r="B10" t="str">
            <v xml:space="preserve">NEW LAGARTO SUPER 250G X 60 U  </v>
          </cell>
          <cell r="C10">
            <v>364</v>
          </cell>
          <cell r="D10">
            <v>508.2</v>
          </cell>
          <cell r="E10">
            <v>392.7</v>
          </cell>
          <cell r="F10">
            <v>336.6</v>
          </cell>
          <cell r="G10">
            <v>508.2</v>
          </cell>
        </row>
        <row r="11">
          <cell r="A11" t="str">
            <v>13003</v>
          </cell>
          <cell r="B11" t="str">
            <v xml:space="preserve">NEW LAGARTO AZUL 250G X 60 U </v>
          </cell>
          <cell r="C11">
            <v>52</v>
          </cell>
          <cell r="D11">
            <v>177.1</v>
          </cell>
          <cell r="E11">
            <v>136.85</v>
          </cell>
          <cell r="F11">
            <v>117.3</v>
          </cell>
          <cell r="G11">
            <v>177.1</v>
          </cell>
        </row>
        <row r="12">
          <cell r="A12" t="str">
            <v>13004</v>
          </cell>
          <cell r="B12" t="str">
            <v xml:space="preserve">NEW LAGARTO DELICADO 250G X 60 U </v>
          </cell>
          <cell r="C12">
            <v>104</v>
          </cell>
          <cell r="D12">
            <v>84.7</v>
          </cell>
          <cell r="E12">
            <v>65.45</v>
          </cell>
          <cell r="F12">
            <v>56.1</v>
          </cell>
          <cell r="G12">
            <v>84.7</v>
          </cell>
        </row>
        <row r="13">
          <cell r="B13" t="str">
            <v xml:space="preserve">TOTAL LAVAR </v>
          </cell>
          <cell r="C13">
            <v>614.28</v>
          </cell>
          <cell r="D13">
            <v>875.43000000000006</v>
          </cell>
          <cell r="E13">
            <v>677.93000000000006</v>
          </cell>
          <cell r="F13">
            <v>581.09</v>
          </cell>
          <cell r="G13">
            <v>875.43000000000006</v>
          </cell>
        </row>
        <row r="15">
          <cell r="B15" t="str">
            <v>DETERGENTES POLVO</v>
          </cell>
        </row>
        <row r="16">
          <cell r="A16" t="str">
            <v>13222</v>
          </cell>
          <cell r="B16" t="str">
            <v>DEJA BS AB 100 X 100G ( LIGHTENING)</v>
          </cell>
          <cell r="C16">
            <v>220.5</v>
          </cell>
          <cell r="D16">
            <v>246.33</v>
          </cell>
          <cell r="E16">
            <v>243.81</v>
          </cell>
          <cell r="F16">
            <v>205.8</v>
          </cell>
          <cell r="G16">
            <v>246.33</v>
          </cell>
        </row>
        <row r="17">
          <cell r="A17" t="str">
            <v>13223</v>
          </cell>
          <cell r="B17" t="str">
            <v>DEJA BS AB   50 X 200G ( LIGHTENING)</v>
          </cell>
          <cell r="C17">
            <v>420</v>
          </cell>
          <cell r="D17">
            <v>469.2</v>
          </cell>
          <cell r="E17">
            <v>464.4</v>
          </cell>
          <cell r="F17">
            <v>392</v>
          </cell>
          <cell r="G17">
            <v>469.2</v>
          </cell>
        </row>
        <row r="18">
          <cell r="A18" t="str">
            <v>13224</v>
          </cell>
          <cell r="B18" t="str">
            <v>DEJA BS AB 12 X 1000G ( LIGHTENING)</v>
          </cell>
          <cell r="C18">
            <v>34</v>
          </cell>
          <cell r="D18">
            <v>234.6</v>
          </cell>
          <cell r="E18">
            <v>232.2</v>
          </cell>
          <cell r="F18">
            <v>196</v>
          </cell>
          <cell r="G18">
            <v>234.6</v>
          </cell>
        </row>
        <row r="19">
          <cell r="A19" t="str">
            <v>12979</v>
          </cell>
          <cell r="B19" t="str">
            <v>DEJA RAMSES FL  1KGx12UN</v>
          </cell>
          <cell r="C19">
            <v>176</v>
          </cell>
        </row>
        <row r="20">
          <cell r="A20" t="str">
            <v>13225</v>
          </cell>
          <cell r="B20" t="str">
            <v>DEJA BS AB 6 X 2000G ( LIGHTENING)</v>
          </cell>
          <cell r="C20">
            <v>52.5</v>
          </cell>
          <cell r="D20">
            <v>58.65</v>
          </cell>
          <cell r="E20">
            <v>58.05</v>
          </cell>
          <cell r="F20">
            <v>49</v>
          </cell>
          <cell r="G20">
            <v>58.65</v>
          </cell>
        </row>
        <row r="21">
          <cell r="B21" t="str">
            <v>TOTAL DEJA AC BS FLORAL</v>
          </cell>
          <cell r="C21">
            <v>903</v>
          </cell>
          <cell r="D21">
            <v>1008.78</v>
          </cell>
          <cell r="E21">
            <v>998.46</v>
          </cell>
          <cell r="F21">
            <v>842.8</v>
          </cell>
          <cell r="G21">
            <v>1008.78</v>
          </cell>
        </row>
        <row r="23">
          <cell r="A23" t="str">
            <v>12983</v>
          </cell>
          <cell r="B23" t="str">
            <v>DEJA RAMSES FRESH 200Gx50UN</v>
          </cell>
          <cell r="C23">
            <v>63</v>
          </cell>
        </row>
        <row r="24">
          <cell r="A24" t="str">
            <v>12984</v>
          </cell>
          <cell r="B24" t="str">
            <v>DEJA RAMSES FRESH 1KGx12UN</v>
          </cell>
          <cell r="C24">
            <v>44</v>
          </cell>
        </row>
        <row r="25">
          <cell r="A25" t="str">
            <v>13226</v>
          </cell>
          <cell r="B25" t="str">
            <v>NUEVO DEJA  FRESH AC BS 50 X 200G(LIGHTENING)</v>
          </cell>
          <cell r="D25">
            <v>70.38</v>
          </cell>
          <cell r="E25">
            <v>69.66</v>
          </cell>
          <cell r="F25">
            <v>58.8</v>
          </cell>
          <cell r="G25">
            <v>70.38</v>
          </cell>
        </row>
        <row r="26">
          <cell r="A26" t="str">
            <v>13227</v>
          </cell>
          <cell r="B26" t="str">
            <v>NUEVO DEJA  FRESH AC BS 12 X 1000G SE PRAC(LIGHTENING)</v>
          </cell>
          <cell r="C26">
            <v>43</v>
          </cell>
          <cell r="D26">
            <v>96.772499999999994</v>
          </cell>
          <cell r="E26">
            <v>95.782499999999999</v>
          </cell>
          <cell r="F26">
            <v>80.849999999999994</v>
          </cell>
          <cell r="G26">
            <v>96.772499999999994</v>
          </cell>
        </row>
        <row r="27">
          <cell r="B27" t="str">
            <v xml:space="preserve">TOTAL DEJA AC BS FRESH </v>
          </cell>
          <cell r="C27">
            <v>150</v>
          </cell>
          <cell r="D27">
            <v>167.15249999999997</v>
          </cell>
          <cell r="E27">
            <v>165.4425</v>
          </cell>
          <cell r="F27">
            <v>139.64999999999998</v>
          </cell>
          <cell r="G27">
            <v>167.15249999999997</v>
          </cell>
        </row>
        <row r="29">
          <cell r="B29" t="str">
            <v>TOTAL DEJA ACCION CONTINUA CON BS</v>
          </cell>
          <cell r="C29">
            <v>1053</v>
          </cell>
          <cell r="D29">
            <v>1175.9324999999999</v>
          </cell>
          <cell r="E29">
            <v>1163.9025000000001</v>
          </cell>
          <cell r="F29">
            <v>982.44999999999993</v>
          </cell>
          <cell r="G29">
            <v>1175.9324999999999</v>
          </cell>
        </row>
        <row r="30">
          <cell r="C30" t="str">
            <v xml:space="preserve"> </v>
          </cell>
          <cell r="D30" t="str">
            <v xml:space="preserve"> </v>
          </cell>
          <cell r="E30" t="str">
            <v xml:space="preserve"> </v>
          </cell>
          <cell r="F30" t="str">
            <v xml:space="preserve"> </v>
          </cell>
          <cell r="G30" t="str">
            <v xml:space="preserve"> </v>
          </cell>
        </row>
        <row r="31">
          <cell r="A31" t="str">
            <v>12935</v>
          </cell>
          <cell r="B31" t="str">
            <v>OMO MULTIACTIVO  CON BIO ACCION  100 X 100G</v>
          </cell>
          <cell r="C31">
            <v>14.4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</row>
        <row r="32">
          <cell r="A32" t="str">
            <v>12936</v>
          </cell>
          <cell r="B32" t="str">
            <v>OMO MULTIACTIVO   CON BIO ACCION 50 X 200G</v>
          </cell>
          <cell r="C32">
            <v>69.599999999999994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</row>
        <row r="33">
          <cell r="A33" t="str">
            <v>12937</v>
          </cell>
          <cell r="B33" t="str">
            <v>OMO MULTIACTIVO  CON  BIO ACCION 12X1000G</v>
          </cell>
          <cell r="C33">
            <v>48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</row>
        <row r="34">
          <cell r="A34" t="str">
            <v>12938</v>
          </cell>
          <cell r="B34" t="str">
            <v>OMO MULTIACTIVO  CON BIO ACCION 6X2000G</v>
          </cell>
          <cell r="C34">
            <v>31.2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</row>
        <row r="35">
          <cell r="A35" t="str">
            <v>13217</v>
          </cell>
          <cell r="B35" t="str">
            <v>OMO MULTIACTIVO  CON BIO ACCION  100 X 50G (MP3)</v>
          </cell>
          <cell r="C35">
            <v>0</v>
          </cell>
          <cell r="D35">
            <v>18</v>
          </cell>
          <cell r="E35">
            <v>0</v>
          </cell>
          <cell r="F35">
            <v>0</v>
          </cell>
          <cell r="G35">
            <v>0</v>
          </cell>
        </row>
        <row r="36">
          <cell r="A36" t="str">
            <v>13198</v>
          </cell>
          <cell r="B36" t="str">
            <v>OMO MULTIACTIVO  CON BIO ACCION  100 X 100G (MP3)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</row>
        <row r="37">
          <cell r="A37" t="str">
            <v>13199</v>
          </cell>
          <cell r="B37" t="str">
            <v>OMO MULTIACTIVO   CON BIO ACCION 50 X 200G (MP3)</v>
          </cell>
          <cell r="C37">
            <v>0</v>
          </cell>
          <cell r="D37">
            <v>87.5</v>
          </cell>
          <cell r="E37">
            <v>70</v>
          </cell>
          <cell r="F37">
            <v>59.5</v>
          </cell>
          <cell r="G37">
            <v>87.5</v>
          </cell>
        </row>
        <row r="38">
          <cell r="A38" t="str">
            <v>13200</v>
          </cell>
          <cell r="B38" t="str">
            <v>OMO MULTIACTIVO  CON  BIO ACCION 12X1000G (MP3)</v>
          </cell>
          <cell r="C38">
            <v>0</v>
          </cell>
          <cell r="D38">
            <v>50</v>
          </cell>
          <cell r="E38">
            <v>40</v>
          </cell>
          <cell r="F38">
            <v>34</v>
          </cell>
          <cell r="G38">
            <v>50</v>
          </cell>
        </row>
        <row r="39">
          <cell r="A39" t="str">
            <v>13201</v>
          </cell>
          <cell r="B39" t="str">
            <v>OMO MULTIACTIVO  CON BIO ACCION 6X2000G (MP3)</v>
          </cell>
          <cell r="C39">
            <v>0</v>
          </cell>
          <cell r="D39">
            <v>32.5</v>
          </cell>
          <cell r="E39">
            <v>26</v>
          </cell>
          <cell r="F39">
            <v>22.1</v>
          </cell>
          <cell r="G39">
            <v>32.5</v>
          </cell>
        </row>
        <row r="40">
          <cell r="B40" t="str">
            <v>TOTAL OMO FLORAL</v>
          </cell>
          <cell r="C40">
            <v>163.19999999999999</v>
          </cell>
          <cell r="D40">
            <v>188</v>
          </cell>
          <cell r="E40">
            <v>136</v>
          </cell>
          <cell r="F40">
            <v>115.6</v>
          </cell>
          <cell r="G40">
            <v>170</v>
          </cell>
        </row>
        <row r="42">
          <cell r="A42" t="str">
            <v>12939</v>
          </cell>
          <cell r="B42" t="str">
            <v>OMO MULTIACTIVO  CON BIO ACCION 50 X 200G</v>
          </cell>
          <cell r="C42">
            <v>12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</row>
        <row r="43">
          <cell r="A43" t="str">
            <v>12940</v>
          </cell>
          <cell r="B43" t="str">
            <v>OMO MULTIACTIVO  CON BIO ACCION 12X1000G</v>
          </cell>
          <cell r="C43">
            <v>24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</row>
        <row r="44">
          <cell r="A44" t="str">
            <v>12941</v>
          </cell>
          <cell r="B44" t="str">
            <v>OMO MULTIACTIVO  CON BIO ACCION 6X2000G</v>
          </cell>
          <cell r="C44">
            <v>28.8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</row>
        <row r="45">
          <cell r="A45" t="str">
            <v>13202</v>
          </cell>
          <cell r="B45" t="str">
            <v>OMO MULTIACTIVO  CON BIO ACCION 50 X 200G (MP3)</v>
          </cell>
          <cell r="C45">
            <v>0</v>
          </cell>
          <cell r="D45">
            <v>12.5</v>
          </cell>
          <cell r="E45">
            <v>10</v>
          </cell>
          <cell r="F45">
            <v>8.5</v>
          </cell>
          <cell r="G45">
            <v>12.5</v>
          </cell>
        </row>
        <row r="46">
          <cell r="A46" t="str">
            <v>13203</v>
          </cell>
          <cell r="B46" t="str">
            <v>OMO MULTIACTIVO  CON BIO ACCION 12X1000G (MP3)</v>
          </cell>
          <cell r="C46">
            <v>0</v>
          </cell>
          <cell r="D46">
            <v>25</v>
          </cell>
          <cell r="E46">
            <v>20</v>
          </cell>
          <cell r="F46">
            <v>17</v>
          </cell>
          <cell r="G46">
            <v>25</v>
          </cell>
        </row>
        <row r="47">
          <cell r="A47" t="str">
            <v>13204</v>
          </cell>
          <cell r="B47" t="str">
            <v>OMO MULTIACTIVO  CON BIO ACCION 6X2000G (MP3)</v>
          </cell>
          <cell r="C47">
            <v>0</v>
          </cell>
          <cell r="D47">
            <v>30</v>
          </cell>
          <cell r="E47">
            <v>24</v>
          </cell>
          <cell r="F47">
            <v>20.399999999999999</v>
          </cell>
          <cell r="G47">
            <v>30</v>
          </cell>
        </row>
        <row r="48">
          <cell r="B48" t="str">
            <v>TOTAL OMO LIMON</v>
          </cell>
          <cell r="C48">
            <v>64.8</v>
          </cell>
          <cell r="D48">
            <v>67.5</v>
          </cell>
          <cell r="E48">
            <v>54</v>
          </cell>
          <cell r="F48">
            <v>45.9</v>
          </cell>
          <cell r="G48">
            <v>67.5</v>
          </cell>
        </row>
        <row r="50">
          <cell r="A50" t="str">
            <v>13001</v>
          </cell>
          <cell r="B50" t="str">
            <v>OMO PROGRESS     12X950G</v>
          </cell>
          <cell r="C50">
            <v>12</v>
          </cell>
          <cell r="D50">
            <v>12.5</v>
          </cell>
          <cell r="E50">
            <v>10</v>
          </cell>
          <cell r="F50">
            <v>8.5</v>
          </cell>
          <cell r="G50">
            <v>12.5</v>
          </cell>
        </row>
        <row r="51">
          <cell r="B51" t="str">
            <v>TOTAL OMO MAXIMA LIMPIEZA</v>
          </cell>
          <cell r="C51">
            <v>12</v>
          </cell>
          <cell r="D51">
            <v>12.5</v>
          </cell>
          <cell r="E51">
            <v>10</v>
          </cell>
          <cell r="F51">
            <v>8.5</v>
          </cell>
          <cell r="G51">
            <v>12.5</v>
          </cell>
        </row>
        <row r="53">
          <cell r="B53" t="str">
            <v>TOTAL OMO</v>
          </cell>
          <cell r="C53">
            <v>240</v>
          </cell>
          <cell r="D53">
            <v>268</v>
          </cell>
          <cell r="E53">
            <v>200</v>
          </cell>
          <cell r="F53">
            <v>170</v>
          </cell>
          <cell r="G53">
            <v>250</v>
          </cell>
        </row>
        <row r="55">
          <cell r="A55" t="str">
            <v>13248</v>
          </cell>
          <cell r="B55" t="str">
            <v>LAGARTO   50 X 200G ( BINGO)</v>
          </cell>
          <cell r="C55">
            <v>40.159999999999997</v>
          </cell>
          <cell r="D55">
            <v>50</v>
          </cell>
          <cell r="E55">
            <v>46</v>
          </cell>
          <cell r="F55">
            <v>40</v>
          </cell>
          <cell r="G55">
            <v>50</v>
          </cell>
        </row>
        <row r="56">
          <cell r="A56" t="str">
            <v>13249</v>
          </cell>
          <cell r="B56" t="str">
            <v>LAGARTO 12 X 1000G ( BINGO)</v>
          </cell>
          <cell r="C56">
            <v>46.184000000000005</v>
          </cell>
          <cell r="D56">
            <v>57.5</v>
          </cell>
          <cell r="E56">
            <v>52.9</v>
          </cell>
          <cell r="F56">
            <v>46</v>
          </cell>
          <cell r="G56">
            <v>57.5</v>
          </cell>
        </row>
        <row r="57">
          <cell r="A57" t="str">
            <v>13250</v>
          </cell>
          <cell r="B57" t="str">
            <v>LAGARTO  MANZANA  50 X 200G ( BINGO)</v>
          </cell>
          <cell r="C57">
            <v>68.272000000000006</v>
          </cell>
          <cell r="D57">
            <v>85</v>
          </cell>
          <cell r="E57">
            <v>78.2</v>
          </cell>
          <cell r="F57">
            <v>68</v>
          </cell>
          <cell r="G57">
            <v>85</v>
          </cell>
        </row>
        <row r="58">
          <cell r="A58" t="str">
            <v>13251</v>
          </cell>
          <cell r="B58" t="str">
            <v>LAGARTO  MANZANA12 X 1000G ( BINGO)</v>
          </cell>
          <cell r="C58">
            <v>46.184000000000005</v>
          </cell>
          <cell r="D58">
            <v>57.5</v>
          </cell>
          <cell r="E58">
            <v>52.9</v>
          </cell>
          <cell r="F58">
            <v>46</v>
          </cell>
          <cell r="G58">
            <v>57.5</v>
          </cell>
        </row>
        <row r="59">
          <cell r="B59" t="str">
            <v>TOTAL LAGARTO</v>
          </cell>
          <cell r="C59">
            <v>200.79999999999998</v>
          </cell>
          <cell r="D59">
            <v>250</v>
          </cell>
          <cell r="E59">
            <v>230.00000000000003</v>
          </cell>
          <cell r="F59">
            <v>200</v>
          </cell>
          <cell r="G59">
            <v>250</v>
          </cell>
        </row>
        <row r="61">
          <cell r="B61" t="str">
            <v xml:space="preserve">TOTAL DETERGENTES </v>
          </cell>
          <cell r="C61">
            <v>1493.8</v>
          </cell>
          <cell r="D61">
            <v>1693.9324999999999</v>
          </cell>
          <cell r="E61">
            <v>1593.9025000000001</v>
          </cell>
          <cell r="F61">
            <v>1352.4499999999998</v>
          </cell>
          <cell r="G61">
            <v>1675.9324999999999</v>
          </cell>
        </row>
        <row r="63">
          <cell r="B63" t="str">
            <v>BARRAS N.S.D.</v>
          </cell>
        </row>
        <row r="65">
          <cell r="A65" t="str">
            <v>12997</v>
          </cell>
          <cell r="B65" t="str">
            <v>NUEVA DEJA BARRA ACBS 28 PAQ. (1BRX350G) (RAMSES)</v>
          </cell>
          <cell r="C65">
            <v>55</v>
          </cell>
          <cell r="D65">
            <v>80</v>
          </cell>
          <cell r="E65">
            <v>65</v>
          </cell>
          <cell r="F65">
            <v>45</v>
          </cell>
          <cell r="G65">
            <v>80</v>
          </cell>
        </row>
        <row r="66">
          <cell r="A66" t="str">
            <v>12999</v>
          </cell>
          <cell r="B66" t="str">
            <v>BARRA OMO FL MA BIOACCION 1 X 350 G - 28  UNID.</v>
          </cell>
          <cell r="C66">
            <v>40</v>
          </cell>
          <cell r="D66">
            <v>50</v>
          </cell>
          <cell r="E66">
            <v>39</v>
          </cell>
          <cell r="F66">
            <v>30</v>
          </cell>
          <cell r="G66">
            <v>50</v>
          </cell>
        </row>
        <row r="67">
          <cell r="B67" t="str">
            <v>TOTAL BARRAS N.S.D.</v>
          </cell>
          <cell r="C67">
            <v>95</v>
          </cell>
          <cell r="D67">
            <v>130</v>
          </cell>
          <cell r="E67">
            <v>104</v>
          </cell>
          <cell r="F67">
            <v>75</v>
          </cell>
          <cell r="G67">
            <v>130</v>
          </cell>
        </row>
        <row r="69">
          <cell r="B69" t="str">
            <v>TOTAL LAUNDRY</v>
          </cell>
          <cell r="C69">
            <v>2203.08</v>
          </cell>
          <cell r="D69">
            <v>2699.3625000000002</v>
          </cell>
          <cell r="E69">
            <v>2375.8325000000004</v>
          </cell>
          <cell r="F69">
            <v>2008.54</v>
          </cell>
          <cell r="G69">
            <v>2681.3625000000002</v>
          </cell>
        </row>
        <row r="71">
          <cell r="B71" t="str">
            <v>DISHWASH</v>
          </cell>
        </row>
        <row r="72">
          <cell r="A72" t="str">
            <v>12103</v>
          </cell>
          <cell r="B72" t="str">
            <v>ESTRELLA 28 PAQ. (1X250G)</v>
          </cell>
          <cell r="C72">
            <v>42.362204724409445</v>
          </cell>
          <cell r="D72">
            <v>52.952755905511808</v>
          </cell>
          <cell r="E72">
            <v>42.362204724409445</v>
          </cell>
          <cell r="F72">
            <v>42.362204724409445</v>
          </cell>
          <cell r="G72">
            <v>52.952755905511808</v>
          </cell>
        </row>
        <row r="73">
          <cell r="A73" t="str">
            <v>12571</v>
          </cell>
          <cell r="B73" t="str">
            <v xml:space="preserve">ESTRELLA 28 PAQ. (1X350G) </v>
          </cell>
          <cell r="C73">
            <v>57.637795275590555</v>
          </cell>
          <cell r="D73">
            <v>72.047244094488192</v>
          </cell>
          <cell r="E73">
            <v>57.637795275590555</v>
          </cell>
          <cell r="F73">
            <v>57.637795275590555</v>
          </cell>
          <cell r="G73">
            <v>72.047244094488192</v>
          </cell>
        </row>
        <row r="74">
          <cell r="B74" t="str">
            <v>TOTAL ESTRELLA BARRA</v>
          </cell>
          <cell r="C74">
            <v>100</v>
          </cell>
          <cell r="D74">
            <v>125</v>
          </cell>
          <cell r="E74">
            <v>100</v>
          </cell>
          <cell r="F74">
            <v>100</v>
          </cell>
          <cell r="G74">
            <v>125</v>
          </cell>
        </row>
        <row r="76">
          <cell r="B76" t="str">
            <v>TOTAL DISHWASH</v>
          </cell>
          <cell r="C76">
            <v>100</v>
          </cell>
          <cell r="D76">
            <v>125</v>
          </cell>
          <cell r="E76">
            <v>100</v>
          </cell>
          <cell r="F76">
            <v>100</v>
          </cell>
          <cell r="G76">
            <v>125</v>
          </cell>
        </row>
        <row r="79">
          <cell r="B79" t="str">
            <v>TOTAL HOUSEHOLD CARE</v>
          </cell>
          <cell r="C79">
            <v>100</v>
          </cell>
          <cell r="D79">
            <v>125</v>
          </cell>
          <cell r="E79">
            <v>100</v>
          </cell>
          <cell r="F79">
            <v>100</v>
          </cell>
          <cell r="G79">
            <v>125</v>
          </cell>
        </row>
        <row r="81">
          <cell r="B81" t="str">
            <v>TOTAL LIMPIEZA</v>
          </cell>
          <cell r="C81">
            <v>2303.08</v>
          </cell>
          <cell r="D81">
            <v>2824.3625000000002</v>
          </cell>
          <cell r="E81">
            <v>2475.8325000000004</v>
          </cell>
          <cell r="F81">
            <v>2108.54</v>
          </cell>
          <cell r="G81">
            <v>2806.3625000000002</v>
          </cell>
        </row>
        <row r="84">
          <cell r="B84" t="str">
            <v>BRISA EXPORT</v>
          </cell>
        </row>
        <row r="85">
          <cell r="A85" t="str">
            <v>12820</v>
          </cell>
          <cell r="B85" t="str">
            <v>Brisa Verde 250 gr.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200</v>
          </cell>
        </row>
        <row r="86">
          <cell r="A86" t="str">
            <v>12821</v>
          </cell>
          <cell r="B86" t="str">
            <v>Brisa Azul 250 gr.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12822</v>
          </cell>
          <cell r="B87" t="str">
            <v>Brisa Miel 250 gr.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</row>
        <row r="89">
          <cell r="B89" t="str">
            <v>Total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200</v>
          </cell>
        </row>
        <row r="92">
          <cell r="B92" t="str">
            <v>Client Country:  INDUSTRIAS PACOCHA</v>
          </cell>
        </row>
        <row r="93">
          <cell r="B93" t="str">
            <v>Foreing Trade contact:   Esther Zuñiga</v>
          </cell>
        </row>
        <row r="94">
          <cell r="B94" t="str">
            <v>Supplier Country:  UNILEVER ANDINA - JABONERIA NACIONAL - ECUADOR</v>
          </cell>
        </row>
        <row r="96">
          <cell r="A96" t="str">
            <v>FECHA :</v>
          </cell>
        </row>
        <row r="98">
          <cell r="B98" t="str">
            <v>DESIRED WEEK OF DELIVERY</v>
          </cell>
        </row>
        <row r="99">
          <cell r="A99" t="str">
            <v>PART NO</v>
          </cell>
          <cell r="B99" t="str">
            <v>DESCRIPTION</v>
          </cell>
          <cell r="C99" t="str">
            <v>SEP</v>
          </cell>
          <cell r="D99" t="str">
            <v>OCT</v>
          </cell>
          <cell r="E99" t="str">
            <v>NOV</v>
          </cell>
          <cell r="F99" t="str">
            <v>DIC</v>
          </cell>
          <cell r="G99" t="str">
            <v>ENE</v>
          </cell>
        </row>
        <row r="100">
          <cell r="A100" t="str">
            <v>12966</v>
          </cell>
          <cell r="B100" t="str">
            <v>AMIGO 15KG</v>
          </cell>
          <cell r="C100">
            <v>0</v>
          </cell>
          <cell r="D100">
            <v>110</v>
          </cell>
          <cell r="E100">
            <v>100</v>
          </cell>
          <cell r="F100">
            <v>78</v>
          </cell>
          <cell r="G100">
            <v>78</v>
          </cell>
        </row>
        <row r="101">
          <cell r="A101" t="str">
            <v>13162</v>
          </cell>
          <cell r="B101" t="str">
            <v>OPAL BINGO BLANCURA 60x110G</v>
          </cell>
          <cell r="C101">
            <v>0</v>
          </cell>
          <cell r="D101">
            <v>30</v>
          </cell>
          <cell r="E101">
            <v>18</v>
          </cell>
          <cell r="F101">
            <v>18</v>
          </cell>
          <cell r="G101">
            <v>19</v>
          </cell>
        </row>
        <row r="102">
          <cell r="A102" t="str">
            <v>13163</v>
          </cell>
          <cell r="B102" t="str">
            <v>OPAL BINGO BLANCURA 60x225G</v>
          </cell>
          <cell r="C102">
            <v>145</v>
          </cell>
          <cell r="D102">
            <v>175</v>
          </cell>
          <cell r="E102">
            <v>0</v>
          </cell>
          <cell r="F102">
            <v>0</v>
          </cell>
          <cell r="G102">
            <v>0</v>
          </cell>
        </row>
        <row r="103">
          <cell r="A103" t="str">
            <v>13164</v>
          </cell>
          <cell r="B103" t="str">
            <v>OPAL BINGO BLANCURA 15x900G</v>
          </cell>
          <cell r="C103">
            <v>17</v>
          </cell>
          <cell r="D103">
            <v>22</v>
          </cell>
          <cell r="E103">
            <v>17</v>
          </cell>
          <cell r="F103">
            <v>17</v>
          </cell>
          <cell r="G103">
            <v>18</v>
          </cell>
        </row>
        <row r="104">
          <cell r="A104" t="str">
            <v>13165</v>
          </cell>
          <cell r="B104" t="str">
            <v>OPAL BINGO FLORAL 60x110G</v>
          </cell>
          <cell r="C104">
            <v>0</v>
          </cell>
          <cell r="D104">
            <v>33</v>
          </cell>
          <cell r="E104">
            <v>23</v>
          </cell>
          <cell r="F104">
            <v>23</v>
          </cell>
          <cell r="G104">
            <v>23</v>
          </cell>
        </row>
        <row r="105">
          <cell r="A105" t="str">
            <v>13166</v>
          </cell>
          <cell r="B105" t="str">
            <v>OPAL BINGO FLORAL 60x225G</v>
          </cell>
          <cell r="C105">
            <v>220</v>
          </cell>
          <cell r="D105">
            <v>290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13167</v>
          </cell>
          <cell r="B106" t="str">
            <v>OPAL BINGO FLORAL  30x400G</v>
          </cell>
          <cell r="C106">
            <v>75</v>
          </cell>
          <cell r="D106">
            <v>90</v>
          </cell>
          <cell r="E106">
            <v>95</v>
          </cell>
          <cell r="F106">
            <v>95</v>
          </cell>
          <cell r="G106">
            <v>95</v>
          </cell>
        </row>
        <row r="107">
          <cell r="A107" t="str">
            <v>13168</v>
          </cell>
          <cell r="B107" t="str">
            <v>OPAL BINGO FLORAL 15x900G</v>
          </cell>
          <cell r="C107">
            <v>20</v>
          </cell>
          <cell r="D107">
            <v>26</v>
          </cell>
          <cell r="E107">
            <v>17</v>
          </cell>
          <cell r="F107">
            <v>17</v>
          </cell>
          <cell r="G107">
            <v>18</v>
          </cell>
        </row>
        <row r="108">
          <cell r="A108" t="str">
            <v>13169</v>
          </cell>
          <cell r="B108" t="str">
            <v>OPAL BINGO LIMON 60x110G</v>
          </cell>
          <cell r="C108">
            <v>0</v>
          </cell>
          <cell r="D108">
            <v>0</v>
          </cell>
          <cell r="E108">
            <v>0</v>
          </cell>
          <cell r="F108">
            <v>16</v>
          </cell>
          <cell r="G108">
            <v>18</v>
          </cell>
        </row>
        <row r="109">
          <cell r="A109" t="str">
            <v>13170</v>
          </cell>
          <cell r="B109" t="str">
            <v>OPAL BINGO LIMON 60x225G</v>
          </cell>
          <cell r="C109">
            <v>166</v>
          </cell>
          <cell r="D109">
            <v>193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13171</v>
          </cell>
          <cell r="B110" t="str">
            <v>OPAL BINGO LIMON    30x400G</v>
          </cell>
          <cell r="C110">
            <v>93</v>
          </cell>
          <cell r="D110">
            <v>115</v>
          </cell>
          <cell r="E110">
            <v>77</v>
          </cell>
          <cell r="F110">
            <v>73</v>
          </cell>
          <cell r="G110">
            <v>73</v>
          </cell>
        </row>
        <row r="111">
          <cell r="A111" t="str">
            <v>13172</v>
          </cell>
          <cell r="B111" t="str">
            <v>OPAL BINGO LIMON 15x900G</v>
          </cell>
          <cell r="C111">
            <v>15</v>
          </cell>
          <cell r="D111">
            <v>26</v>
          </cell>
          <cell r="E111">
            <v>17</v>
          </cell>
          <cell r="F111">
            <v>17</v>
          </cell>
          <cell r="G111">
            <v>18</v>
          </cell>
        </row>
        <row r="112">
          <cell r="A112" t="str">
            <v>13173</v>
          </cell>
          <cell r="B112" t="str">
            <v>OPAL BINGO AVANCE 60x200G</v>
          </cell>
          <cell r="C112">
            <v>0</v>
          </cell>
          <cell r="D112">
            <v>125</v>
          </cell>
          <cell r="E112">
            <v>0</v>
          </cell>
          <cell r="F112">
            <v>0</v>
          </cell>
          <cell r="G112">
            <v>0</v>
          </cell>
        </row>
        <row r="113">
          <cell r="A113" t="str">
            <v>13174</v>
          </cell>
          <cell r="B113" t="str">
            <v>OPAL BINGO AVANCE 15x850G</v>
          </cell>
          <cell r="C113">
            <v>0</v>
          </cell>
          <cell r="D113">
            <v>12</v>
          </cell>
          <cell r="E113">
            <v>16</v>
          </cell>
          <cell r="F113">
            <v>16</v>
          </cell>
          <cell r="G113">
            <v>17</v>
          </cell>
        </row>
        <row r="114">
          <cell r="A114" t="str">
            <v>13295</v>
          </cell>
          <cell r="B114" t="str">
            <v>OPAL BINGO LIMON 60x200 G</v>
          </cell>
          <cell r="C114">
            <v>0</v>
          </cell>
          <cell r="D114">
            <v>0</v>
          </cell>
          <cell r="E114">
            <v>150</v>
          </cell>
          <cell r="F114">
            <v>144</v>
          </cell>
          <cell r="G114">
            <v>160</v>
          </cell>
        </row>
        <row r="115">
          <cell r="A115" t="str">
            <v>13296</v>
          </cell>
          <cell r="B115" t="str">
            <v>OPA BINGO FLORAL 60x200 G</v>
          </cell>
          <cell r="C115">
            <v>0</v>
          </cell>
          <cell r="D115">
            <v>0</v>
          </cell>
          <cell r="E115">
            <v>200</v>
          </cell>
          <cell r="F115">
            <v>199</v>
          </cell>
          <cell r="G115">
            <v>200</v>
          </cell>
        </row>
        <row r="116">
          <cell r="A116" t="str">
            <v>13297</v>
          </cell>
          <cell r="B116" t="str">
            <v>OPAL BINGO BLANCURA 60x200G</v>
          </cell>
          <cell r="C116">
            <v>0</v>
          </cell>
          <cell r="D116">
            <v>0</v>
          </cell>
          <cell r="E116">
            <v>117</v>
          </cell>
          <cell r="F116">
            <v>117</v>
          </cell>
          <cell r="G116">
            <v>119</v>
          </cell>
        </row>
        <row r="117">
          <cell r="A117" t="str">
            <v>13298</v>
          </cell>
          <cell r="B117" t="str">
            <v>OPAL BINGO AVANCE 60x180 G</v>
          </cell>
          <cell r="C117">
            <v>0</v>
          </cell>
          <cell r="D117">
            <v>0</v>
          </cell>
          <cell r="E117">
            <v>90</v>
          </cell>
          <cell r="F117">
            <v>90</v>
          </cell>
          <cell r="G117">
            <v>90</v>
          </cell>
        </row>
        <row r="118">
          <cell r="A118" t="str">
            <v>13307</v>
          </cell>
          <cell r="B118" t="str">
            <v>OPAL BINGO BLANCURA 30x400G</v>
          </cell>
          <cell r="C118">
            <v>0</v>
          </cell>
          <cell r="D118">
            <v>93</v>
          </cell>
          <cell r="E118">
            <v>51</v>
          </cell>
          <cell r="F118">
            <v>31</v>
          </cell>
          <cell r="G118">
            <v>31</v>
          </cell>
        </row>
        <row r="119">
          <cell r="B119" t="str">
            <v>Total Tons</v>
          </cell>
          <cell r="C119">
            <v>751</v>
          </cell>
          <cell r="D119">
            <v>1340</v>
          </cell>
          <cell r="E119">
            <v>988</v>
          </cell>
          <cell r="F119">
            <v>951</v>
          </cell>
          <cell r="G119">
            <v>977</v>
          </cell>
        </row>
        <row r="121">
          <cell r="B121" t="str">
            <v>TOTAL POLVOS DETERGENTES</v>
          </cell>
          <cell r="C121">
            <v>2244.8000000000002</v>
          </cell>
          <cell r="D121">
            <v>3033.9324999999999</v>
          </cell>
          <cell r="E121">
            <v>2581.9025000000001</v>
          </cell>
          <cell r="F121">
            <v>2303.4499999999998</v>
          </cell>
          <cell r="G121">
            <v>2652.9324999999999</v>
          </cell>
        </row>
        <row r="124">
          <cell r="C124">
            <v>3054.08</v>
          </cell>
          <cell r="D124">
            <v>4164.3625000000002</v>
          </cell>
          <cell r="E124">
            <v>3463.8325000000004</v>
          </cell>
          <cell r="F124">
            <v>3059.54</v>
          </cell>
          <cell r="G124">
            <v>3983.3625000000002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NPS-TM"/>
      <sheetName val="CASEFILL"/>
      <sheetName val="STOCKOUT"/>
      <sheetName val="NPS"/>
      <sheetName val="COSTOxTM"/>
      <sheetName val="MENU"/>
      <sheetName val="METAS"/>
      <sheetName val="NSS-LAV2002"/>
      <sheetName val="NSS-DET2002"/>
      <sheetName val="SEGUIMIENTO DIARIO"/>
      <sheetName val="SEG.LOCAL"/>
      <sheetName val="PLAN MES"/>
      <sheetName val="PLAN PROY  CON HARMONIA"/>
      <sheetName val="PLAN PROY"/>
      <sheetName val="PLANWK"/>
      <sheetName val="33.13.6"/>
      <sheetName val="BPCS"/>
      <sheetName val="PARAMETROS"/>
      <sheetName val="OFERTAS"/>
      <sheetName val="PALLETIZADO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9"/>
      <sheetName val="Módulo10"/>
      <sheetName val="Módulo11"/>
      <sheetName val="Módulo12"/>
      <sheetName val="Módulo13"/>
      <sheetName val="Módulo14"/>
      <sheetName val="Módulo15"/>
      <sheetName val="Módulo16"/>
      <sheetName val="Módulo17"/>
      <sheetName val="Módulo18"/>
      <sheetName val="Módulo19"/>
      <sheetName val="Tabla"/>
      <sheetName val="META H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7">
          <cell r="B7" t="str">
            <v>SKU</v>
          </cell>
          <cell r="C7" t="str">
            <v>DESCRIPCION</v>
          </cell>
          <cell r="D7" t="str">
            <v>OF(mp)</v>
          </cell>
          <cell r="E7" t="str">
            <v>OF(mp)</v>
          </cell>
          <cell r="F7" t="str">
            <v>OF</v>
          </cell>
          <cell r="G7" t="str">
            <v>OF</v>
          </cell>
          <cell r="H7" t="str">
            <v>OF</v>
          </cell>
          <cell r="I7" t="str">
            <v>OF</v>
          </cell>
          <cell r="J7" t="str">
            <v>OF</v>
          </cell>
          <cell r="K7" t="str">
            <v>OF</v>
          </cell>
          <cell r="L7" t="str">
            <v>OF</v>
          </cell>
          <cell r="M7" t="str">
            <v>OF</v>
          </cell>
          <cell r="N7" t="str">
            <v>OF</v>
          </cell>
          <cell r="O7" t="str">
            <v>OF</v>
          </cell>
          <cell r="R7" t="str">
            <v>OF</v>
          </cell>
          <cell r="S7" t="str">
            <v>OF</v>
          </cell>
        </row>
        <row r="8">
          <cell r="D8" t="str">
            <v>Jun-04</v>
          </cell>
          <cell r="E8" t="str">
            <v>Jul-04</v>
          </cell>
          <cell r="F8" t="str">
            <v>Ago-04</v>
          </cell>
          <cell r="G8" t="str">
            <v>Sep-04</v>
          </cell>
          <cell r="H8" t="str">
            <v>Oct-04</v>
          </cell>
          <cell r="I8" t="str">
            <v>Nov-04</v>
          </cell>
          <cell r="J8" t="str">
            <v>Dic-04</v>
          </cell>
          <cell r="K8" t="str">
            <v>ene</v>
          </cell>
          <cell r="L8" t="str">
            <v>feb</v>
          </cell>
          <cell r="M8" t="str">
            <v>MARZ</v>
          </cell>
          <cell r="N8" t="str">
            <v>mar</v>
          </cell>
          <cell r="O8" t="str">
            <v>abr</v>
          </cell>
          <cell r="R8" t="str">
            <v>may</v>
          </cell>
          <cell r="S8" t="str">
            <v>jun</v>
          </cell>
        </row>
        <row r="10">
          <cell r="B10" t="str">
            <v>12103</v>
          </cell>
          <cell r="C10" t="str">
            <v>ESTRELLA BARRA NT 28PX250G</v>
          </cell>
          <cell r="D10">
            <v>42</v>
          </cell>
          <cell r="E10">
            <v>53</v>
          </cell>
          <cell r="F10">
            <v>42</v>
          </cell>
          <cell r="G10">
            <v>42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179</v>
          </cell>
          <cell r="R10">
            <v>0</v>
          </cell>
          <cell r="S10">
            <v>0</v>
          </cell>
        </row>
        <row r="11">
          <cell r="B11" t="str">
            <v>12571</v>
          </cell>
          <cell r="C11" t="str">
            <v>ESTRELLA FRUTAL 350GRX28</v>
          </cell>
          <cell r="D11">
            <v>58</v>
          </cell>
          <cell r="E11">
            <v>72</v>
          </cell>
          <cell r="F11">
            <v>58</v>
          </cell>
          <cell r="G11">
            <v>58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246</v>
          </cell>
          <cell r="R11">
            <v>0</v>
          </cell>
          <cell r="S11">
            <v>0</v>
          </cell>
        </row>
        <row r="12">
          <cell r="B12" t="str">
            <v>1860</v>
          </cell>
          <cell r="C12" t="str">
            <v>Estrella Barra</v>
          </cell>
          <cell r="D12">
            <v>100</v>
          </cell>
          <cell r="E12">
            <v>125</v>
          </cell>
          <cell r="F12">
            <v>100</v>
          </cell>
          <cell r="G12">
            <v>100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425</v>
          </cell>
          <cell r="R12">
            <v>0</v>
          </cell>
          <cell r="S12">
            <v>0</v>
          </cell>
        </row>
        <row r="13">
          <cell r="B13" t="str">
            <v>12997</v>
          </cell>
          <cell r="C13" t="str">
            <v>Deja Barra ACBSyAB 350gX28u</v>
          </cell>
          <cell r="D13">
            <v>73</v>
          </cell>
          <cell r="E13">
            <v>73</v>
          </cell>
          <cell r="F13">
            <v>64</v>
          </cell>
          <cell r="G13">
            <v>64</v>
          </cell>
          <cell r="H13">
            <v>70</v>
          </cell>
          <cell r="I13">
            <v>48</v>
          </cell>
          <cell r="J13">
            <v>48</v>
          </cell>
          <cell r="K13">
            <v>73</v>
          </cell>
          <cell r="L13">
            <v>64</v>
          </cell>
          <cell r="M13">
            <v>64</v>
          </cell>
          <cell r="N13">
            <v>64</v>
          </cell>
          <cell r="O13">
            <v>70</v>
          </cell>
          <cell r="P13">
            <v>775</v>
          </cell>
          <cell r="R13">
            <v>48</v>
          </cell>
          <cell r="S13">
            <v>48</v>
          </cell>
        </row>
        <row r="14">
          <cell r="B14" t="str">
            <v>P16815</v>
          </cell>
          <cell r="C14" t="str">
            <v>Deja NSD Bar</v>
          </cell>
          <cell r="D14">
            <v>73</v>
          </cell>
          <cell r="E14">
            <v>73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73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219</v>
          </cell>
          <cell r="R14">
            <v>0</v>
          </cell>
          <cell r="S14">
            <v>0</v>
          </cell>
        </row>
        <row r="15">
          <cell r="B15" t="str">
            <v>12999</v>
          </cell>
          <cell r="C15" t="str">
            <v>BARRA OMO FL MA BioA 350gX28u</v>
          </cell>
          <cell r="D15">
            <v>42</v>
          </cell>
          <cell r="E15">
            <v>47</v>
          </cell>
          <cell r="F15">
            <v>43</v>
          </cell>
          <cell r="G15">
            <v>33</v>
          </cell>
          <cell r="H15">
            <v>48</v>
          </cell>
          <cell r="I15">
            <v>38</v>
          </cell>
          <cell r="J15">
            <v>29</v>
          </cell>
          <cell r="K15">
            <v>47</v>
          </cell>
          <cell r="L15">
            <v>43</v>
          </cell>
          <cell r="M15">
            <v>43</v>
          </cell>
          <cell r="N15">
            <v>33</v>
          </cell>
          <cell r="O15">
            <v>48</v>
          </cell>
          <cell r="P15">
            <v>494</v>
          </cell>
          <cell r="R15">
            <v>38</v>
          </cell>
          <cell r="S15">
            <v>29</v>
          </cell>
        </row>
        <row r="16">
          <cell r="B16" t="str">
            <v>1570</v>
          </cell>
          <cell r="C16" t="str">
            <v>Jabon Omo Barra</v>
          </cell>
          <cell r="D16">
            <v>42</v>
          </cell>
          <cell r="E16">
            <v>47</v>
          </cell>
          <cell r="F16">
            <v>43</v>
          </cell>
          <cell r="G16">
            <v>33</v>
          </cell>
          <cell r="H16">
            <v>48</v>
          </cell>
          <cell r="I16">
            <v>38</v>
          </cell>
          <cell r="J16">
            <v>29</v>
          </cell>
          <cell r="K16">
            <v>47</v>
          </cell>
          <cell r="L16">
            <v>43</v>
          </cell>
          <cell r="M16">
            <v>43</v>
          </cell>
          <cell r="N16">
            <v>33</v>
          </cell>
          <cell r="O16">
            <v>48</v>
          </cell>
          <cell r="P16">
            <v>494</v>
          </cell>
          <cell r="R16">
            <v>38</v>
          </cell>
          <cell r="S16">
            <v>29</v>
          </cell>
        </row>
        <row r="17">
          <cell r="B17" t="str">
            <v>P19156</v>
          </cell>
          <cell r="C17" t="str">
            <v>Omo NSD Bar</v>
          </cell>
          <cell r="D17">
            <v>42</v>
          </cell>
          <cell r="E17">
            <v>47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47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136</v>
          </cell>
          <cell r="R17">
            <v>0</v>
          </cell>
          <cell r="S17">
            <v>0</v>
          </cell>
        </row>
        <row r="18">
          <cell r="C18" t="str">
            <v>Total NSD Barras</v>
          </cell>
          <cell r="D18">
            <v>115</v>
          </cell>
          <cell r="E18">
            <v>120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120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355</v>
          </cell>
          <cell r="R18">
            <v>0</v>
          </cell>
          <cell r="S18">
            <v>0</v>
          </cell>
        </row>
        <row r="19">
          <cell r="D19">
            <v>215</v>
          </cell>
          <cell r="E19">
            <v>245</v>
          </cell>
          <cell r="F19">
            <v>100</v>
          </cell>
          <cell r="G19">
            <v>100</v>
          </cell>
          <cell r="H19">
            <v>0</v>
          </cell>
          <cell r="I19">
            <v>0</v>
          </cell>
          <cell r="J19">
            <v>0</v>
          </cell>
          <cell r="K19">
            <v>120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780</v>
          </cell>
        </row>
        <row r="20">
          <cell r="B20" t="str">
            <v>11860</v>
          </cell>
          <cell r="C20" t="str">
            <v>Brisa 250g x 60u 250X60</v>
          </cell>
          <cell r="D20">
            <v>118</v>
          </cell>
          <cell r="E20">
            <v>158</v>
          </cell>
          <cell r="F20">
            <v>119</v>
          </cell>
          <cell r="G20">
            <v>99</v>
          </cell>
          <cell r="H20">
            <v>138</v>
          </cell>
          <cell r="I20">
            <v>87</v>
          </cell>
          <cell r="J20">
            <v>75</v>
          </cell>
          <cell r="K20">
            <v>158</v>
          </cell>
          <cell r="L20">
            <v>119</v>
          </cell>
          <cell r="M20">
            <v>119</v>
          </cell>
          <cell r="N20">
            <v>99</v>
          </cell>
          <cell r="O20">
            <v>138</v>
          </cell>
          <cell r="P20">
            <v>1427</v>
          </cell>
          <cell r="R20">
            <v>87</v>
          </cell>
          <cell r="S20">
            <v>75</v>
          </cell>
        </row>
        <row r="21">
          <cell r="B21" t="str">
            <v>1210</v>
          </cell>
          <cell r="C21" t="str">
            <v>Jabon Brisa</v>
          </cell>
          <cell r="D21">
            <v>118</v>
          </cell>
          <cell r="E21">
            <v>158</v>
          </cell>
          <cell r="F21">
            <v>119</v>
          </cell>
          <cell r="G21">
            <v>99</v>
          </cell>
          <cell r="H21">
            <v>138</v>
          </cell>
          <cell r="I21">
            <v>87</v>
          </cell>
          <cell r="J21">
            <v>75</v>
          </cell>
          <cell r="K21">
            <v>158</v>
          </cell>
          <cell r="L21">
            <v>119</v>
          </cell>
          <cell r="M21">
            <v>119</v>
          </cell>
          <cell r="N21">
            <v>99</v>
          </cell>
          <cell r="O21">
            <v>138</v>
          </cell>
          <cell r="P21">
            <v>1427</v>
          </cell>
          <cell r="R21">
            <v>87</v>
          </cell>
          <cell r="S21">
            <v>75</v>
          </cell>
        </row>
        <row r="22">
          <cell r="B22" t="str">
            <v>P17404</v>
          </cell>
          <cell r="C22" t="str">
            <v>Brisa Hard Soap (*)</v>
          </cell>
          <cell r="D22">
            <v>118</v>
          </cell>
          <cell r="E22">
            <v>158</v>
          </cell>
          <cell r="F22">
            <v>119</v>
          </cell>
          <cell r="G22">
            <v>99</v>
          </cell>
          <cell r="H22">
            <v>138</v>
          </cell>
          <cell r="I22">
            <v>87</v>
          </cell>
          <cell r="J22">
            <v>75</v>
          </cell>
          <cell r="K22">
            <v>158</v>
          </cell>
          <cell r="L22">
            <v>119</v>
          </cell>
          <cell r="M22">
            <v>119</v>
          </cell>
          <cell r="N22">
            <v>99</v>
          </cell>
          <cell r="O22">
            <v>138</v>
          </cell>
          <cell r="P22">
            <v>1427</v>
          </cell>
          <cell r="R22">
            <v>0</v>
          </cell>
          <cell r="S22">
            <v>0</v>
          </cell>
        </row>
        <row r="23">
          <cell r="B23" t="str">
            <v>13004</v>
          </cell>
          <cell r="C23" t="str">
            <v>Lagarto Delic.Total 250gX60u</v>
          </cell>
          <cell r="D23">
            <v>75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75</v>
          </cell>
          <cell r="R23">
            <v>0</v>
          </cell>
          <cell r="S23">
            <v>0</v>
          </cell>
        </row>
        <row r="24">
          <cell r="B24" t="str">
            <v>13438</v>
          </cell>
          <cell r="C24" t="str">
            <v>SURF DELICADO 250GR</v>
          </cell>
          <cell r="D24">
            <v>35</v>
          </cell>
          <cell r="E24">
            <v>78</v>
          </cell>
          <cell r="F24">
            <v>64</v>
          </cell>
          <cell r="G24">
            <v>60</v>
          </cell>
          <cell r="H24">
            <v>77</v>
          </cell>
          <cell r="I24">
            <v>59</v>
          </cell>
          <cell r="J24">
            <v>57</v>
          </cell>
          <cell r="K24">
            <v>78</v>
          </cell>
          <cell r="L24">
            <v>64</v>
          </cell>
          <cell r="M24">
            <v>64</v>
          </cell>
          <cell r="N24">
            <v>60</v>
          </cell>
          <cell r="O24">
            <v>77</v>
          </cell>
          <cell r="P24">
            <v>773</v>
          </cell>
          <cell r="R24">
            <v>59</v>
          </cell>
          <cell r="S24">
            <v>57</v>
          </cell>
        </row>
        <row r="25">
          <cell r="B25" t="str">
            <v>1C70</v>
          </cell>
          <cell r="C25" t="str">
            <v>Jabon Lagarto Premiu</v>
          </cell>
          <cell r="D25">
            <v>110</v>
          </cell>
          <cell r="E25">
            <v>78</v>
          </cell>
          <cell r="F25">
            <v>64</v>
          </cell>
          <cell r="G25">
            <v>60</v>
          </cell>
          <cell r="H25">
            <v>77</v>
          </cell>
          <cell r="I25">
            <v>59</v>
          </cell>
          <cell r="J25">
            <v>57</v>
          </cell>
          <cell r="K25">
            <v>78</v>
          </cell>
          <cell r="L25">
            <v>64</v>
          </cell>
          <cell r="M25">
            <v>64</v>
          </cell>
          <cell r="N25">
            <v>60</v>
          </cell>
          <cell r="O25">
            <v>77</v>
          </cell>
          <cell r="P25">
            <v>848</v>
          </cell>
          <cell r="R25">
            <v>59</v>
          </cell>
          <cell r="S25">
            <v>57</v>
          </cell>
        </row>
        <row r="26">
          <cell r="B26" t="str">
            <v>13002</v>
          </cell>
          <cell r="C26" t="str">
            <v>Lagarto Super Total 250gX60u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R26">
            <v>0</v>
          </cell>
          <cell r="S26">
            <v>0</v>
          </cell>
        </row>
        <row r="27">
          <cell r="B27" t="str">
            <v>13003</v>
          </cell>
          <cell r="C27" t="str">
            <v>Lagarto Azul Total 250gX60u</v>
          </cell>
          <cell r="D27">
            <v>79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79</v>
          </cell>
          <cell r="R27">
            <v>0</v>
          </cell>
          <cell r="S27">
            <v>0</v>
          </cell>
        </row>
        <row r="28">
          <cell r="B28" t="str">
            <v>13436</v>
          </cell>
          <cell r="C28" t="str">
            <v>SURF SUPER 250GR</v>
          </cell>
          <cell r="D28">
            <v>369</v>
          </cell>
          <cell r="E28">
            <v>470</v>
          </cell>
          <cell r="F28">
            <v>383</v>
          </cell>
          <cell r="G28">
            <v>359</v>
          </cell>
          <cell r="H28">
            <v>464</v>
          </cell>
          <cell r="I28">
            <v>356</v>
          </cell>
          <cell r="J28">
            <v>340</v>
          </cell>
          <cell r="K28">
            <v>470</v>
          </cell>
          <cell r="L28">
            <v>383</v>
          </cell>
          <cell r="M28">
            <v>383</v>
          </cell>
          <cell r="N28">
            <v>359</v>
          </cell>
          <cell r="O28">
            <v>464</v>
          </cell>
          <cell r="P28">
            <v>4800</v>
          </cell>
          <cell r="R28">
            <v>356</v>
          </cell>
          <cell r="S28">
            <v>340</v>
          </cell>
        </row>
        <row r="29">
          <cell r="B29" t="str">
            <v>13437</v>
          </cell>
          <cell r="C29" t="str">
            <v>SURF AZUL 250GR</v>
          </cell>
          <cell r="D29">
            <v>56</v>
          </cell>
          <cell r="E29">
            <v>164</v>
          </cell>
          <cell r="F29">
            <v>133</v>
          </cell>
          <cell r="G29">
            <v>125</v>
          </cell>
          <cell r="H29">
            <v>162</v>
          </cell>
          <cell r="I29">
            <v>124</v>
          </cell>
          <cell r="J29">
            <v>118</v>
          </cell>
          <cell r="K29">
            <v>164</v>
          </cell>
          <cell r="L29">
            <v>133</v>
          </cell>
          <cell r="M29">
            <v>133</v>
          </cell>
          <cell r="N29">
            <v>125</v>
          </cell>
          <cell r="O29">
            <v>162</v>
          </cell>
          <cell r="P29">
            <v>1599</v>
          </cell>
          <cell r="R29">
            <v>124</v>
          </cell>
          <cell r="S29">
            <v>118</v>
          </cell>
        </row>
        <row r="30">
          <cell r="B30" t="str">
            <v>1C80</v>
          </cell>
          <cell r="C30" t="str">
            <v>Jabon Lagarto Regula</v>
          </cell>
          <cell r="D30">
            <v>504</v>
          </cell>
          <cell r="E30">
            <v>634</v>
          </cell>
          <cell r="F30">
            <v>516</v>
          </cell>
          <cell r="G30">
            <v>484</v>
          </cell>
          <cell r="H30">
            <v>626</v>
          </cell>
          <cell r="I30">
            <v>480</v>
          </cell>
          <cell r="J30">
            <v>458</v>
          </cell>
          <cell r="K30">
            <v>634</v>
          </cell>
          <cell r="L30">
            <v>516</v>
          </cell>
          <cell r="M30">
            <v>516</v>
          </cell>
          <cell r="N30">
            <v>484</v>
          </cell>
          <cell r="O30">
            <v>626</v>
          </cell>
          <cell r="P30">
            <v>6478</v>
          </cell>
          <cell r="R30">
            <v>480</v>
          </cell>
          <cell r="S30">
            <v>458</v>
          </cell>
        </row>
        <row r="31">
          <cell r="B31" t="str">
            <v>P19702</v>
          </cell>
          <cell r="C31" t="str">
            <v>Lagarto Hard Soap</v>
          </cell>
          <cell r="D31">
            <v>614</v>
          </cell>
          <cell r="E31">
            <v>712</v>
          </cell>
          <cell r="F31">
            <v>580</v>
          </cell>
          <cell r="G31">
            <v>544</v>
          </cell>
          <cell r="H31">
            <v>703</v>
          </cell>
          <cell r="I31">
            <v>539</v>
          </cell>
          <cell r="J31">
            <v>515</v>
          </cell>
          <cell r="K31">
            <v>712</v>
          </cell>
          <cell r="L31">
            <v>580</v>
          </cell>
          <cell r="M31">
            <v>580</v>
          </cell>
          <cell r="N31">
            <v>544</v>
          </cell>
          <cell r="O31">
            <v>703</v>
          </cell>
          <cell r="P31">
            <v>7326</v>
          </cell>
          <cell r="R31">
            <v>539</v>
          </cell>
          <cell r="S31">
            <v>515</v>
          </cell>
        </row>
        <row r="32">
          <cell r="C32" t="str">
            <v>Total Jabones</v>
          </cell>
          <cell r="D32">
            <v>732</v>
          </cell>
          <cell r="E32">
            <v>870</v>
          </cell>
          <cell r="F32">
            <v>699</v>
          </cell>
          <cell r="G32">
            <v>643</v>
          </cell>
          <cell r="H32">
            <v>841</v>
          </cell>
          <cell r="I32">
            <v>626</v>
          </cell>
          <cell r="J32">
            <v>590</v>
          </cell>
          <cell r="K32">
            <v>870</v>
          </cell>
          <cell r="L32">
            <v>699</v>
          </cell>
          <cell r="M32">
            <v>699</v>
          </cell>
          <cell r="N32">
            <v>643</v>
          </cell>
          <cell r="O32">
            <v>841</v>
          </cell>
          <cell r="P32">
            <v>8753</v>
          </cell>
          <cell r="R32">
            <v>539</v>
          </cell>
          <cell r="S32">
            <v>515</v>
          </cell>
        </row>
        <row r="34">
          <cell r="B34" t="str">
            <v>LAF0000099</v>
          </cell>
          <cell r="C34" t="str">
            <v>Direct Aplication</v>
          </cell>
          <cell r="D34">
            <v>847</v>
          </cell>
          <cell r="E34">
            <v>990</v>
          </cell>
          <cell r="F34">
            <v>699</v>
          </cell>
          <cell r="G34">
            <v>643</v>
          </cell>
          <cell r="H34">
            <v>841</v>
          </cell>
          <cell r="I34">
            <v>626</v>
          </cell>
          <cell r="J34">
            <v>590</v>
          </cell>
          <cell r="K34">
            <v>990</v>
          </cell>
          <cell r="L34">
            <v>699</v>
          </cell>
          <cell r="M34">
            <v>699</v>
          </cell>
          <cell r="N34">
            <v>643</v>
          </cell>
          <cell r="O34">
            <v>841</v>
          </cell>
          <cell r="P34">
            <v>9108</v>
          </cell>
          <cell r="R34" t="e">
            <v>#REF!</v>
          </cell>
          <cell r="S34" t="e">
            <v>#REF!</v>
          </cell>
        </row>
        <row r="36">
          <cell r="B36" t="str">
            <v>13361</v>
          </cell>
          <cell r="C36" t="str">
            <v>Surf Mzna  200gX50u</v>
          </cell>
          <cell r="D36">
            <v>40</v>
          </cell>
          <cell r="E36">
            <v>24</v>
          </cell>
          <cell r="F36">
            <v>21</v>
          </cell>
          <cell r="G36">
            <v>19</v>
          </cell>
          <cell r="H36">
            <v>23</v>
          </cell>
          <cell r="I36">
            <v>20</v>
          </cell>
          <cell r="J36">
            <v>16</v>
          </cell>
          <cell r="K36">
            <v>24</v>
          </cell>
          <cell r="L36">
            <v>21</v>
          </cell>
          <cell r="M36">
            <v>21</v>
          </cell>
          <cell r="N36">
            <v>19</v>
          </cell>
          <cell r="O36">
            <v>23</v>
          </cell>
          <cell r="P36">
            <v>271</v>
          </cell>
          <cell r="R36">
            <v>20</v>
          </cell>
          <cell r="S36">
            <v>16</v>
          </cell>
        </row>
        <row r="37">
          <cell r="B37" t="str">
            <v>13362</v>
          </cell>
          <cell r="C37" t="str">
            <v>Surf Mzna 1kX12u</v>
          </cell>
          <cell r="D37">
            <v>111</v>
          </cell>
          <cell r="E37">
            <v>105</v>
          </cell>
          <cell r="F37">
            <v>91</v>
          </cell>
          <cell r="G37">
            <v>85</v>
          </cell>
          <cell r="H37">
            <v>101</v>
          </cell>
          <cell r="I37">
            <v>89</v>
          </cell>
          <cell r="J37">
            <v>73</v>
          </cell>
          <cell r="K37">
            <v>105</v>
          </cell>
          <cell r="L37">
            <v>91</v>
          </cell>
          <cell r="M37">
            <v>91</v>
          </cell>
          <cell r="N37">
            <v>85</v>
          </cell>
          <cell r="O37">
            <v>101</v>
          </cell>
          <cell r="P37">
            <v>1128</v>
          </cell>
          <cell r="R37">
            <v>89</v>
          </cell>
          <cell r="S37">
            <v>73</v>
          </cell>
        </row>
        <row r="38">
          <cell r="B38" t="str">
            <v>13363</v>
          </cell>
          <cell r="C38" t="str">
            <v>Surf Mzna  3kX6u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R38">
            <v>22</v>
          </cell>
          <cell r="S38">
            <v>18</v>
          </cell>
        </row>
        <row r="39">
          <cell r="B39" t="str">
            <v>13364</v>
          </cell>
          <cell r="C39" t="str">
            <v>Surf Lim 200gX50u</v>
          </cell>
          <cell r="D39">
            <v>30</v>
          </cell>
          <cell r="E39">
            <v>16</v>
          </cell>
          <cell r="F39">
            <v>14</v>
          </cell>
          <cell r="G39">
            <v>13</v>
          </cell>
          <cell r="H39">
            <v>15</v>
          </cell>
          <cell r="I39">
            <v>13</v>
          </cell>
          <cell r="J39">
            <v>11</v>
          </cell>
          <cell r="K39">
            <v>16</v>
          </cell>
          <cell r="L39">
            <v>14</v>
          </cell>
          <cell r="M39">
            <v>14</v>
          </cell>
          <cell r="N39">
            <v>13</v>
          </cell>
          <cell r="O39">
            <v>15</v>
          </cell>
          <cell r="P39">
            <v>184</v>
          </cell>
          <cell r="R39">
            <v>13</v>
          </cell>
          <cell r="S39">
            <v>11</v>
          </cell>
        </row>
        <row r="40">
          <cell r="B40" t="str">
            <v>13365</v>
          </cell>
          <cell r="C40" t="str">
            <v>Surf Lim 1kX12u</v>
          </cell>
          <cell r="D40">
            <v>70</v>
          </cell>
          <cell r="E40">
            <v>92</v>
          </cell>
          <cell r="F40">
            <v>80</v>
          </cell>
          <cell r="G40">
            <v>74</v>
          </cell>
          <cell r="H40">
            <v>89</v>
          </cell>
          <cell r="I40">
            <v>78</v>
          </cell>
          <cell r="J40">
            <v>64</v>
          </cell>
          <cell r="K40">
            <v>92</v>
          </cell>
          <cell r="L40">
            <v>80</v>
          </cell>
          <cell r="M40">
            <v>80</v>
          </cell>
          <cell r="N40">
            <v>74</v>
          </cell>
          <cell r="O40">
            <v>89</v>
          </cell>
          <cell r="P40">
            <v>962</v>
          </cell>
          <cell r="R40">
            <v>78</v>
          </cell>
          <cell r="S40">
            <v>64</v>
          </cell>
        </row>
        <row r="41">
          <cell r="B41" t="str">
            <v>1B30</v>
          </cell>
          <cell r="C41" t="str">
            <v>Det.Lagarto SW</v>
          </cell>
          <cell r="D41">
            <v>251</v>
          </cell>
          <cell r="E41">
            <v>237</v>
          </cell>
          <cell r="F41">
            <v>206</v>
          </cell>
          <cell r="G41">
            <v>191</v>
          </cell>
          <cell r="H41">
            <v>228</v>
          </cell>
          <cell r="I41">
            <v>200</v>
          </cell>
          <cell r="J41">
            <v>164</v>
          </cell>
          <cell r="K41">
            <v>237</v>
          </cell>
          <cell r="L41">
            <v>206</v>
          </cell>
          <cell r="M41">
            <v>206</v>
          </cell>
          <cell r="N41">
            <v>191</v>
          </cell>
          <cell r="O41">
            <v>228</v>
          </cell>
          <cell r="P41">
            <v>2545</v>
          </cell>
          <cell r="R41">
            <v>222</v>
          </cell>
          <cell r="S41">
            <v>182</v>
          </cell>
        </row>
        <row r="42">
          <cell r="B42" t="str">
            <v>P18081</v>
          </cell>
          <cell r="C42" t="str">
            <v>Lagarto HS Std.Powde</v>
          </cell>
          <cell r="D42">
            <v>195</v>
          </cell>
          <cell r="E42">
            <v>263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263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721</v>
          </cell>
          <cell r="R42">
            <v>0</v>
          </cell>
          <cell r="S42">
            <v>0</v>
          </cell>
        </row>
        <row r="43">
          <cell r="B43" t="str">
            <v>13199</v>
          </cell>
          <cell r="C43" t="str">
            <v>Omo Fl Mult. c/ bp 200gX50u</v>
          </cell>
          <cell r="D43">
            <v>25</v>
          </cell>
          <cell r="E43">
            <v>52</v>
          </cell>
          <cell r="F43">
            <v>40</v>
          </cell>
          <cell r="G43">
            <v>41</v>
          </cell>
          <cell r="H43">
            <v>51</v>
          </cell>
          <cell r="I43">
            <v>39</v>
          </cell>
          <cell r="J43">
            <v>34</v>
          </cell>
          <cell r="K43">
            <v>52</v>
          </cell>
          <cell r="L43">
            <v>40</v>
          </cell>
          <cell r="M43">
            <v>40</v>
          </cell>
          <cell r="N43">
            <v>41</v>
          </cell>
          <cell r="O43">
            <v>51</v>
          </cell>
          <cell r="P43">
            <v>506</v>
          </cell>
          <cell r="R43">
            <v>39</v>
          </cell>
          <cell r="S43">
            <v>34</v>
          </cell>
        </row>
        <row r="44">
          <cell r="B44" t="str">
            <v>13200</v>
          </cell>
          <cell r="C44" t="str">
            <v>Omo Fl Mult. c/ bp 1kX12u</v>
          </cell>
          <cell r="D44">
            <v>69</v>
          </cell>
          <cell r="E44">
            <v>78</v>
          </cell>
          <cell r="F44">
            <v>60</v>
          </cell>
          <cell r="G44">
            <v>61</v>
          </cell>
          <cell r="H44">
            <v>77</v>
          </cell>
          <cell r="I44">
            <v>58</v>
          </cell>
          <cell r="J44">
            <v>51</v>
          </cell>
          <cell r="K44">
            <v>78</v>
          </cell>
          <cell r="L44">
            <v>60</v>
          </cell>
          <cell r="M44">
            <v>60</v>
          </cell>
          <cell r="N44">
            <v>61</v>
          </cell>
          <cell r="O44">
            <v>77</v>
          </cell>
          <cell r="P44">
            <v>790</v>
          </cell>
          <cell r="R44">
            <v>58</v>
          </cell>
          <cell r="S44">
            <v>51</v>
          </cell>
        </row>
        <row r="45">
          <cell r="B45" t="str">
            <v>13201</v>
          </cell>
          <cell r="C45" t="str">
            <v>Omo Fl Mult. c/ bp 2kX6u</v>
          </cell>
          <cell r="D45">
            <v>25</v>
          </cell>
          <cell r="E45">
            <v>34</v>
          </cell>
          <cell r="F45">
            <v>26</v>
          </cell>
          <cell r="G45">
            <v>27</v>
          </cell>
          <cell r="H45">
            <v>33</v>
          </cell>
          <cell r="I45">
            <v>25</v>
          </cell>
          <cell r="J45">
            <v>22</v>
          </cell>
          <cell r="K45">
            <v>34</v>
          </cell>
          <cell r="L45">
            <v>26</v>
          </cell>
          <cell r="M45">
            <v>26</v>
          </cell>
          <cell r="N45">
            <v>27</v>
          </cell>
          <cell r="O45">
            <v>33</v>
          </cell>
          <cell r="P45">
            <v>338</v>
          </cell>
          <cell r="R45">
            <v>25</v>
          </cell>
          <cell r="S45">
            <v>22</v>
          </cell>
        </row>
        <row r="46">
          <cell r="B46" t="str">
            <v>13202</v>
          </cell>
          <cell r="C46" t="str">
            <v>Omo Lim Mult. c/bp 200gX50u</v>
          </cell>
          <cell r="D46">
            <v>10</v>
          </cell>
          <cell r="E46">
            <v>13</v>
          </cell>
          <cell r="F46">
            <v>10</v>
          </cell>
          <cell r="G46">
            <v>10</v>
          </cell>
          <cell r="H46">
            <v>13</v>
          </cell>
          <cell r="I46">
            <v>10</v>
          </cell>
          <cell r="J46">
            <v>9</v>
          </cell>
          <cell r="K46">
            <v>13</v>
          </cell>
          <cell r="L46">
            <v>10</v>
          </cell>
          <cell r="M46">
            <v>10</v>
          </cell>
          <cell r="N46">
            <v>10</v>
          </cell>
          <cell r="O46">
            <v>13</v>
          </cell>
          <cell r="P46">
            <v>131</v>
          </cell>
          <cell r="R46">
            <v>10</v>
          </cell>
          <cell r="S46">
            <v>9</v>
          </cell>
        </row>
        <row r="47">
          <cell r="B47" t="str">
            <v>13203</v>
          </cell>
          <cell r="C47" t="str">
            <v>Omo Lim Mult. c/bp 1kX12u</v>
          </cell>
          <cell r="D47">
            <v>69</v>
          </cell>
          <cell r="E47">
            <v>52</v>
          </cell>
          <cell r="F47">
            <v>40</v>
          </cell>
          <cell r="G47">
            <v>41</v>
          </cell>
          <cell r="H47">
            <v>51</v>
          </cell>
          <cell r="I47">
            <v>39</v>
          </cell>
          <cell r="J47">
            <v>34</v>
          </cell>
          <cell r="K47">
            <v>52</v>
          </cell>
          <cell r="L47">
            <v>40</v>
          </cell>
          <cell r="M47">
            <v>40</v>
          </cell>
          <cell r="N47">
            <v>41</v>
          </cell>
          <cell r="O47">
            <v>51</v>
          </cell>
          <cell r="P47">
            <v>550</v>
          </cell>
          <cell r="R47">
            <v>39</v>
          </cell>
          <cell r="S47">
            <v>34</v>
          </cell>
        </row>
        <row r="48">
          <cell r="B48" t="str">
            <v>13204</v>
          </cell>
          <cell r="C48" t="str">
            <v>Omo Lim Mult. c/bp 2kX6u</v>
          </cell>
          <cell r="D48">
            <v>23</v>
          </cell>
          <cell r="E48">
            <v>31</v>
          </cell>
          <cell r="F48">
            <v>24</v>
          </cell>
          <cell r="G48">
            <v>24</v>
          </cell>
          <cell r="H48">
            <v>31</v>
          </cell>
          <cell r="I48">
            <v>23</v>
          </cell>
          <cell r="J48">
            <v>21</v>
          </cell>
          <cell r="K48">
            <v>31</v>
          </cell>
          <cell r="L48">
            <v>24</v>
          </cell>
          <cell r="M48">
            <v>24</v>
          </cell>
          <cell r="N48">
            <v>24</v>
          </cell>
          <cell r="O48">
            <v>31</v>
          </cell>
          <cell r="P48">
            <v>311</v>
          </cell>
          <cell r="R48">
            <v>23</v>
          </cell>
          <cell r="S48">
            <v>21</v>
          </cell>
        </row>
        <row r="49">
          <cell r="B49" t="str">
            <v>1C30</v>
          </cell>
          <cell r="C49" t="str">
            <v>Deterg.Omo Regular</v>
          </cell>
          <cell r="D49">
            <v>221</v>
          </cell>
          <cell r="E49">
            <v>260</v>
          </cell>
          <cell r="F49">
            <v>200</v>
          </cell>
          <cell r="G49">
            <v>204</v>
          </cell>
          <cell r="H49">
            <v>256</v>
          </cell>
          <cell r="I49">
            <v>194</v>
          </cell>
          <cell r="J49">
            <v>171</v>
          </cell>
          <cell r="K49">
            <v>260</v>
          </cell>
          <cell r="L49">
            <v>200</v>
          </cell>
          <cell r="M49">
            <v>200</v>
          </cell>
          <cell r="N49">
            <v>204</v>
          </cell>
          <cell r="O49">
            <v>256</v>
          </cell>
          <cell r="P49">
            <v>2626</v>
          </cell>
          <cell r="R49">
            <v>194</v>
          </cell>
          <cell r="S49">
            <v>171</v>
          </cell>
        </row>
        <row r="50">
          <cell r="B50" t="str">
            <v>W10005</v>
          </cell>
          <cell r="C50" t="str">
            <v>Omo HS Std Powder</v>
          </cell>
          <cell r="D50">
            <v>194</v>
          </cell>
          <cell r="E50">
            <v>260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260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714</v>
          </cell>
          <cell r="R50">
            <v>0</v>
          </cell>
          <cell r="S50">
            <v>0</v>
          </cell>
        </row>
        <row r="51">
          <cell r="B51" t="str">
            <v>12983</v>
          </cell>
          <cell r="C51" t="str">
            <v>Deja Ramses Fre 200g x 50u</v>
          </cell>
          <cell r="D51">
            <v>0</v>
          </cell>
          <cell r="E51">
            <v>0</v>
          </cell>
          <cell r="F51">
            <v>3.1168200000000001</v>
          </cell>
          <cell r="G51">
            <v>3.1168200000000001</v>
          </cell>
          <cell r="H51">
            <v>3.8661599999999998</v>
          </cell>
          <cell r="I51">
            <v>2.8778999999999999</v>
          </cell>
          <cell r="J51">
            <v>2.5629599999999999</v>
          </cell>
          <cell r="K51">
            <v>0</v>
          </cell>
          <cell r="L51">
            <v>3.1168200000000001</v>
          </cell>
          <cell r="M51">
            <v>3.1168200000000001</v>
          </cell>
          <cell r="N51">
            <v>3.1168200000000001</v>
          </cell>
          <cell r="O51">
            <v>3.8661599999999998</v>
          </cell>
          <cell r="P51">
            <v>28.757280000000002</v>
          </cell>
          <cell r="R51">
            <v>2.8778999999999999</v>
          </cell>
          <cell r="S51">
            <v>2.5629599999999999</v>
          </cell>
        </row>
        <row r="52">
          <cell r="B52" t="str">
            <v>13222</v>
          </cell>
          <cell r="C52" t="str">
            <v>Deja Fl (P.Lighten) 100gX100</v>
          </cell>
          <cell r="D52">
            <v>260</v>
          </cell>
          <cell r="E52">
            <v>195</v>
          </cell>
          <cell r="F52">
            <v>155</v>
          </cell>
          <cell r="G52">
            <v>155</v>
          </cell>
          <cell r="H52">
            <v>195</v>
          </cell>
          <cell r="I52">
            <v>143</v>
          </cell>
          <cell r="J52">
            <v>127</v>
          </cell>
          <cell r="K52">
            <v>195</v>
          </cell>
          <cell r="L52">
            <v>155</v>
          </cell>
          <cell r="M52">
            <v>155</v>
          </cell>
          <cell r="N52">
            <v>155</v>
          </cell>
          <cell r="O52">
            <v>195</v>
          </cell>
          <cell r="P52">
            <v>2085</v>
          </cell>
          <cell r="R52">
            <v>143</v>
          </cell>
          <cell r="S52">
            <v>127</v>
          </cell>
        </row>
        <row r="53">
          <cell r="B53" t="str">
            <v>13223</v>
          </cell>
          <cell r="C53" t="str">
            <v>Deja Fl (P.Lighten) 200gX50</v>
          </cell>
          <cell r="D53">
            <v>350</v>
          </cell>
          <cell r="E53">
            <v>234</v>
          </cell>
          <cell r="F53">
            <v>186</v>
          </cell>
          <cell r="G53">
            <v>186</v>
          </cell>
          <cell r="H53">
            <v>234</v>
          </cell>
          <cell r="I53">
            <v>172</v>
          </cell>
          <cell r="J53">
            <v>153</v>
          </cell>
          <cell r="K53">
            <v>234</v>
          </cell>
          <cell r="L53">
            <v>186</v>
          </cell>
          <cell r="M53">
            <v>186</v>
          </cell>
          <cell r="N53">
            <v>186</v>
          </cell>
          <cell r="O53">
            <v>234</v>
          </cell>
          <cell r="P53">
            <v>2541</v>
          </cell>
          <cell r="R53">
            <v>172</v>
          </cell>
          <cell r="S53">
            <v>153</v>
          </cell>
        </row>
        <row r="54">
          <cell r="B54" t="str">
            <v>13224</v>
          </cell>
          <cell r="C54" t="str">
            <v>Deja Fl (P.Lighten) 1kgX12u</v>
          </cell>
          <cell r="D54">
            <v>271</v>
          </cell>
          <cell r="E54">
            <v>195</v>
          </cell>
          <cell r="F54">
            <v>155</v>
          </cell>
          <cell r="G54">
            <v>155</v>
          </cell>
          <cell r="H54">
            <v>195</v>
          </cell>
          <cell r="I54">
            <v>143</v>
          </cell>
          <cell r="J54">
            <v>127</v>
          </cell>
          <cell r="K54">
            <v>195</v>
          </cell>
          <cell r="L54">
            <v>155</v>
          </cell>
          <cell r="M54">
            <v>155</v>
          </cell>
          <cell r="N54">
            <v>155</v>
          </cell>
          <cell r="O54">
            <v>195</v>
          </cell>
          <cell r="P54">
            <v>2096</v>
          </cell>
          <cell r="R54">
            <v>143</v>
          </cell>
          <cell r="S54">
            <v>127</v>
          </cell>
        </row>
        <row r="55">
          <cell r="B55" t="str">
            <v>13225</v>
          </cell>
          <cell r="C55" t="str">
            <v>Deja Fl (P.Lighten) 2kg X 6</v>
          </cell>
          <cell r="D55">
            <v>60</v>
          </cell>
          <cell r="E55">
            <v>47</v>
          </cell>
          <cell r="F55">
            <v>37</v>
          </cell>
          <cell r="G55">
            <v>37</v>
          </cell>
          <cell r="H55">
            <v>47</v>
          </cell>
          <cell r="I55">
            <v>34</v>
          </cell>
          <cell r="J55">
            <v>31</v>
          </cell>
          <cell r="K55">
            <v>47</v>
          </cell>
          <cell r="L55">
            <v>37</v>
          </cell>
          <cell r="M55">
            <v>37</v>
          </cell>
          <cell r="N55">
            <v>37</v>
          </cell>
          <cell r="O55">
            <v>47</v>
          </cell>
          <cell r="P55">
            <v>498</v>
          </cell>
          <cell r="R55">
            <v>34</v>
          </cell>
          <cell r="S55">
            <v>31</v>
          </cell>
        </row>
        <row r="56">
          <cell r="B56" t="str">
            <v>13226</v>
          </cell>
          <cell r="C56" t="str">
            <v>Deja Fre (P.Lighten) 200gX50u</v>
          </cell>
          <cell r="D56">
            <v>20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20</v>
          </cell>
          <cell r="R56">
            <v>0</v>
          </cell>
          <cell r="S56">
            <v>0</v>
          </cell>
        </row>
        <row r="57">
          <cell r="B57" t="str">
            <v>13227</v>
          </cell>
          <cell r="C57" t="str">
            <v>Deja Fre (P.Lighten) 1klX12u</v>
          </cell>
          <cell r="D57">
            <v>47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47</v>
          </cell>
          <cell r="R57">
            <v>0</v>
          </cell>
          <cell r="S57">
            <v>0</v>
          </cell>
        </row>
        <row r="58">
          <cell r="B58" t="str">
            <v>13228</v>
          </cell>
          <cell r="C58" t="str">
            <v>Deja Fl (P.Lighten) 50gX100u</v>
          </cell>
          <cell r="D58">
            <v>0</v>
          </cell>
          <cell r="E58">
            <v>0</v>
          </cell>
          <cell r="F58">
            <v>0.12914999999999999</v>
          </cell>
          <cell r="G58">
            <v>0.12914999999999999</v>
          </cell>
          <cell r="H58">
            <v>0.16020000000000001</v>
          </cell>
          <cell r="I58">
            <v>0.11924999999999999</v>
          </cell>
          <cell r="J58">
            <v>0.1062</v>
          </cell>
          <cell r="K58">
            <v>0</v>
          </cell>
          <cell r="L58">
            <v>0.12914999999999999</v>
          </cell>
          <cell r="M58">
            <v>0.12914999999999999</v>
          </cell>
          <cell r="N58">
            <v>0.12914999999999999</v>
          </cell>
          <cell r="O58">
            <v>0.16020000000000001</v>
          </cell>
          <cell r="P58">
            <v>1.1915999999999998</v>
          </cell>
          <cell r="R58">
            <v>0.11924999999999999</v>
          </cell>
          <cell r="S58">
            <v>0.1062</v>
          </cell>
        </row>
        <row r="59">
          <cell r="B59" t="str">
            <v>13320</v>
          </cell>
          <cell r="C59" t="str">
            <v>Deja FL Light  400X30</v>
          </cell>
          <cell r="D59">
            <v>50</v>
          </cell>
          <cell r="E59">
            <v>169</v>
          </cell>
          <cell r="F59">
            <v>135</v>
          </cell>
          <cell r="G59">
            <v>135</v>
          </cell>
          <cell r="H59">
            <v>169</v>
          </cell>
          <cell r="I59">
            <v>124</v>
          </cell>
          <cell r="J59">
            <v>110</v>
          </cell>
          <cell r="K59">
            <v>169</v>
          </cell>
          <cell r="L59">
            <v>135</v>
          </cell>
          <cell r="M59">
            <v>135</v>
          </cell>
          <cell r="N59">
            <v>135</v>
          </cell>
          <cell r="O59">
            <v>169</v>
          </cell>
          <cell r="P59">
            <v>1635</v>
          </cell>
          <cell r="R59">
            <v>124</v>
          </cell>
          <cell r="S59">
            <v>110</v>
          </cell>
        </row>
        <row r="60">
          <cell r="B60" t="str">
            <v>13351</v>
          </cell>
          <cell r="C60" t="str">
            <v>Deja PF con p. azule 200gX50u</v>
          </cell>
          <cell r="D60">
            <v>158</v>
          </cell>
          <cell r="E60">
            <v>195</v>
          </cell>
          <cell r="F60">
            <v>155</v>
          </cell>
          <cell r="G60">
            <v>155</v>
          </cell>
          <cell r="H60">
            <v>195</v>
          </cell>
          <cell r="I60">
            <v>143</v>
          </cell>
          <cell r="J60">
            <v>127</v>
          </cell>
          <cell r="K60">
            <v>195</v>
          </cell>
          <cell r="L60">
            <v>155</v>
          </cell>
          <cell r="M60">
            <v>155</v>
          </cell>
          <cell r="N60">
            <v>155</v>
          </cell>
          <cell r="O60">
            <v>195</v>
          </cell>
          <cell r="P60">
            <v>1983</v>
          </cell>
          <cell r="R60">
            <v>143</v>
          </cell>
          <cell r="S60">
            <v>127</v>
          </cell>
        </row>
        <row r="61">
          <cell r="B61" t="str">
            <v>13353</v>
          </cell>
          <cell r="C61" t="str">
            <v>Deja PF con p. azule 1kX12u</v>
          </cell>
          <cell r="D61">
            <v>192</v>
          </cell>
          <cell r="E61">
            <v>122</v>
          </cell>
          <cell r="F61">
            <v>97</v>
          </cell>
          <cell r="G61">
            <v>97</v>
          </cell>
          <cell r="H61">
            <v>122</v>
          </cell>
          <cell r="I61">
            <v>90</v>
          </cell>
          <cell r="J61">
            <v>80</v>
          </cell>
          <cell r="K61">
            <v>122</v>
          </cell>
          <cell r="L61">
            <v>97</v>
          </cell>
          <cell r="M61">
            <v>97</v>
          </cell>
          <cell r="N61">
            <v>97</v>
          </cell>
          <cell r="O61">
            <v>122</v>
          </cell>
          <cell r="P61">
            <v>1335</v>
          </cell>
          <cell r="R61">
            <v>90</v>
          </cell>
          <cell r="S61">
            <v>80</v>
          </cell>
        </row>
        <row r="62">
          <cell r="B62" t="str">
            <v>13354</v>
          </cell>
          <cell r="C62" t="str">
            <v>Deja PF con p. azule 2kX6u</v>
          </cell>
          <cell r="D62">
            <v>60</v>
          </cell>
          <cell r="E62">
            <v>44</v>
          </cell>
          <cell r="F62">
            <v>35</v>
          </cell>
          <cell r="G62">
            <v>35</v>
          </cell>
          <cell r="H62">
            <v>44</v>
          </cell>
          <cell r="I62">
            <v>33</v>
          </cell>
          <cell r="J62">
            <v>29</v>
          </cell>
          <cell r="K62">
            <v>44</v>
          </cell>
          <cell r="L62">
            <v>35</v>
          </cell>
          <cell r="M62">
            <v>35</v>
          </cell>
          <cell r="N62">
            <v>35</v>
          </cell>
          <cell r="O62">
            <v>44</v>
          </cell>
          <cell r="P62">
            <v>473</v>
          </cell>
          <cell r="R62">
            <v>33</v>
          </cell>
          <cell r="S62">
            <v>29</v>
          </cell>
        </row>
        <row r="63">
          <cell r="B63" t="str">
            <v>13378</v>
          </cell>
          <cell r="C63" t="str">
            <v>Deja FL PA Pillow 400gX30u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R63">
            <v>0</v>
          </cell>
          <cell r="S63">
            <v>0</v>
          </cell>
        </row>
        <row r="64">
          <cell r="B64" t="str">
            <v>13396</v>
          </cell>
          <cell r="C64" t="str">
            <v>DEJA FRESH FLUO 1 KG</v>
          </cell>
          <cell r="D64">
            <v>51</v>
          </cell>
          <cell r="E64">
            <v>62</v>
          </cell>
          <cell r="F64">
            <v>50</v>
          </cell>
          <cell r="G64">
            <v>50</v>
          </cell>
          <cell r="H64">
            <v>62</v>
          </cell>
          <cell r="I64">
            <v>46</v>
          </cell>
          <cell r="J64">
            <v>41</v>
          </cell>
          <cell r="K64">
            <v>62</v>
          </cell>
          <cell r="L64">
            <v>50</v>
          </cell>
          <cell r="M64">
            <v>50</v>
          </cell>
          <cell r="N64">
            <v>50</v>
          </cell>
          <cell r="O64">
            <v>62</v>
          </cell>
          <cell r="P64">
            <v>636</v>
          </cell>
          <cell r="R64">
            <v>46</v>
          </cell>
          <cell r="S64">
            <v>41</v>
          </cell>
        </row>
        <row r="65">
          <cell r="B65" t="str">
            <v>13397</v>
          </cell>
          <cell r="C65" t="str">
            <v>DEJA FRESH FLUO 200 GR</v>
          </cell>
          <cell r="D65">
            <v>30</v>
          </cell>
          <cell r="E65">
            <v>36</v>
          </cell>
          <cell r="F65">
            <v>29</v>
          </cell>
          <cell r="G65">
            <v>29</v>
          </cell>
          <cell r="H65">
            <v>36</v>
          </cell>
          <cell r="I65">
            <v>27</v>
          </cell>
          <cell r="J65">
            <v>24</v>
          </cell>
          <cell r="K65">
            <v>36</v>
          </cell>
          <cell r="L65">
            <v>29</v>
          </cell>
          <cell r="M65">
            <v>29</v>
          </cell>
          <cell r="N65">
            <v>29</v>
          </cell>
          <cell r="O65">
            <v>36</v>
          </cell>
          <cell r="P65">
            <v>370</v>
          </cell>
          <cell r="R65">
            <v>27</v>
          </cell>
          <cell r="S65">
            <v>24</v>
          </cell>
        </row>
        <row r="66">
          <cell r="B66" t="str">
            <v>1C60</v>
          </cell>
          <cell r="C66" t="str">
            <v>Detergente Deja</v>
          </cell>
          <cell r="D66">
            <v>1549</v>
          </cell>
          <cell r="E66">
            <v>1299</v>
          </cell>
          <cell r="F66">
            <v>1034</v>
          </cell>
          <cell r="G66">
            <v>1034</v>
          </cell>
          <cell r="H66">
            <v>1299</v>
          </cell>
          <cell r="I66">
            <v>955</v>
          </cell>
          <cell r="J66">
            <v>849</v>
          </cell>
          <cell r="K66">
            <v>1299</v>
          </cell>
          <cell r="L66">
            <v>1034</v>
          </cell>
          <cell r="M66">
            <v>1034</v>
          </cell>
          <cell r="N66">
            <v>1034</v>
          </cell>
          <cell r="O66">
            <v>1299</v>
          </cell>
          <cell r="P66">
            <v>13719</v>
          </cell>
          <cell r="R66">
            <v>955</v>
          </cell>
          <cell r="S66">
            <v>849</v>
          </cell>
        </row>
        <row r="67">
          <cell r="B67" t="str">
            <v>W12774</v>
          </cell>
          <cell r="C67" t="str">
            <v>Deja HS Sts.Powder</v>
          </cell>
          <cell r="D67">
            <v>1167</v>
          </cell>
          <cell r="E67">
            <v>1383</v>
          </cell>
          <cell r="F67">
            <v>365.99713000000003</v>
          </cell>
          <cell r="G67">
            <v>365.99713000000003</v>
          </cell>
          <cell r="H67">
            <v>453.99644000000001</v>
          </cell>
          <cell r="I67">
            <v>337.99734999999998</v>
          </cell>
          <cell r="J67">
            <v>300.99763999999999</v>
          </cell>
          <cell r="K67">
            <v>1383</v>
          </cell>
          <cell r="L67">
            <v>365.99713000000003</v>
          </cell>
          <cell r="M67">
            <v>365.99713000000003</v>
          </cell>
          <cell r="N67">
            <v>365.99713000000003</v>
          </cell>
          <cell r="O67">
            <v>453.99644000000001</v>
          </cell>
          <cell r="P67">
            <v>7309.9735199999996</v>
          </cell>
          <cell r="R67">
            <v>337.99734999999998</v>
          </cell>
          <cell r="S67">
            <v>300.99763999999999</v>
          </cell>
        </row>
        <row r="68">
          <cell r="B68" t="str">
            <v>LAFS00000</v>
          </cell>
          <cell r="C68" t="str">
            <v>Solution Wash</v>
          </cell>
          <cell r="D68">
            <v>2021</v>
          </cell>
          <cell r="E68">
            <v>1796</v>
          </cell>
          <cell r="F68">
            <v>1440</v>
          </cell>
          <cell r="G68">
            <v>1429</v>
          </cell>
          <cell r="H68">
            <v>1783</v>
          </cell>
          <cell r="I68">
            <v>1349</v>
          </cell>
          <cell r="J68">
            <v>1184</v>
          </cell>
          <cell r="K68">
            <v>1796</v>
          </cell>
          <cell r="L68">
            <v>1440</v>
          </cell>
          <cell r="M68">
            <v>1440</v>
          </cell>
          <cell r="N68">
            <v>1429</v>
          </cell>
          <cell r="O68">
            <v>1783</v>
          </cell>
          <cell r="P68">
            <v>18890</v>
          </cell>
          <cell r="R68">
            <v>1371</v>
          </cell>
          <cell r="S68">
            <v>1202</v>
          </cell>
        </row>
        <row r="69">
          <cell r="B69" t="str">
            <v>LA0000000</v>
          </cell>
          <cell r="C69" t="str">
            <v>Laundry</v>
          </cell>
          <cell r="D69">
            <v>2868</v>
          </cell>
          <cell r="E69">
            <v>2786</v>
          </cell>
          <cell r="F69">
            <v>2139</v>
          </cell>
          <cell r="G69">
            <v>2072</v>
          </cell>
          <cell r="H69">
            <v>2624</v>
          </cell>
          <cell r="I69">
            <v>1975</v>
          </cell>
          <cell r="J69">
            <v>1774</v>
          </cell>
          <cell r="K69">
            <v>2786</v>
          </cell>
          <cell r="L69">
            <v>2139</v>
          </cell>
          <cell r="M69">
            <v>2139</v>
          </cell>
          <cell r="N69">
            <v>2072</v>
          </cell>
          <cell r="O69">
            <v>2624</v>
          </cell>
          <cell r="P69">
            <v>27998</v>
          </cell>
          <cell r="R69">
            <v>337.99734999999998</v>
          </cell>
          <cell r="S69">
            <v>300.99763999999999</v>
          </cell>
        </row>
        <row r="70">
          <cell r="C70" t="str">
            <v>Total Home Care</v>
          </cell>
          <cell r="D70">
            <v>3083</v>
          </cell>
          <cell r="E70">
            <v>3031</v>
          </cell>
          <cell r="F70">
            <v>2239</v>
          </cell>
          <cell r="G70">
            <v>2172</v>
          </cell>
          <cell r="H70">
            <v>2624</v>
          </cell>
          <cell r="I70">
            <v>1975</v>
          </cell>
          <cell r="J70">
            <v>1774</v>
          </cell>
          <cell r="K70">
            <v>2906</v>
          </cell>
          <cell r="L70">
            <v>2139</v>
          </cell>
          <cell r="M70">
            <v>2139</v>
          </cell>
          <cell r="N70">
            <v>2072</v>
          </cell>
          <cell r="O70">
            <v>2624</v>
          </cell>
          <cell r="P70">
            <v>28778</v>
          </cell>
          <cell r="R70">
            <v>1412.8779</v>
          </cell>
          <cell r="S70">
            <v>1238.56296</v>
          </cell>
        </row>
        <row r="72">
          <cell r="C72" t="str">
            <v>LAVAR EXPORT</v>
          </cell>
        </row>
        <row r="73">
          <cell r="B73" t="str">
            <v>12820</v>
          </cell>
          <cell r="C73" t="str">
            <v>BRISA VERDE 24x250G</v>
          </cell>
          <cell r="D73">
            <v>100</v>
          </cell>
          <cell r="E73">
            <v>125</v>
          </cell>
          <cell r="F73">
            <v>100</v>
          </cell>
          <cell r="G73">
            <v>100</v>
          </cell>
          <cell r="H73">
            <v>125</v>
          </cell>
          <cell r="I73">
            <v>100</v>
          </cell>
          <cell r="J73">
            <v>100</v>
          </cell>
          <cell r="K73">
            <v>125</v>
          </cell>
          <cell r="L73">
            <v>100</v>
          </cell>
          <cell r="M73">
            <v>100</v>
          </cell>
          <cell r="N73">
            <v>100</v>
          </cell>
          <cell r="O73">
            <v>100</v>
          </cell>
          <cell r="P73">
            <v>1275</v>
          </cell>
          <cell r="R73">
            <v>100</v>
          </cell>
          <cell r="S73">
            <v>100</v>
          </cell>
        </row>
        <row r="74">
          <cell r="B74" t="str">
            <v>12821</v>
          </cell>
          <cell r="C74" t="str">
            <v>BRISA AZUL    24x250G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R74">
            <v>0</v>
          </cell>
          <cell r="S74">
            <v>0</v>
          </cell>
        </row>
        <row r="75">
          <cell r="B75" t="str">
            <v>12822</v>
          </cell>
          <cell r="C75" t="str">
            <v>BRISA MIEL     24x250G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R75">
            <v>0</v>
          </cell>
          <cell r="S75">
            <v>0</v>
          </cell>
        </row>
        <row r="76">
          <cell r="C76" t="str">
            <v>TOTAL</v>
          </cell>
          <cell r="D76">
            <v>100</v>
          </cell>
          <cell r="E76">
            <v>125</v>
          </cell>
          <cell r="F76">
            <v>100</v>
          </cell>
          <cell r="G76">
            <v>100</v>
          </cell>
          <cell r="H76">
            <v>125</v>
          </cell>
          <cell r="I76">
            <v>100</v>
          </cell>
          <cell r="J76">
            <v>100</v>
          </cell>
          <cell r="K76">
            <v>125</v>
          </cell>
          <cell r="L76">
            <v>100</v>
          </cell>
          <cell r="M76">
            <v>100</v>
          </cell>
          <cell r="N76">
            <v>100</v>
          </cell>
          <cell r="O76">
            <v>100</v>
          </cell>
          <cell r="P76">
            <v>1275</v>
          </cell>
          <cell r="R76">
            <v>100</v>
          </cell>
          <cell r="S76">
            <v>100</v>
          </cell>
        </row>
        <row r="77">
          <cell r="C77" t="str">
            <v>TOTAL JABONES LOCAL+EXPORT</v>
          </cell>
          <cell r="D77">
            <v>832</v>
          </cell>
          <cell r="E77">
            <v>995</v>
          </cell>
          <cell r="F77">
            <v>799</v>
          </cell>
          <cell r="G77">
            <v>743</v>
          </cell>
          <cell r="H77">
            <v>966</v>
          </cell>
          <cell r="I77">
            <v>726</v>
          </cell>
          <cell r="J77">
            <v>690</v>
          </cell>
          <cell r="K77">
            <v>995</v>
          </cell>
          <cell r="L77">
            <v>799</v>
          </cell>
          <cell r="M77">
            <v>799</v>
          </cell>
          <cell r="N77">
            <v>743</v>
          </cell>
          <cell r="O77">
            <v>941</v>
          </cell>
          <cell r="P77">
            <v>10028</v>
          </cell>
          <cell r="R77">
            <v>100</v>
          </cell>
          <cell r="S77">
            <v>100</v>
          </cell>
        </row>
        <row r="80">
          <cell r="C80" t="str">
            <v>Peru (MSO)</v>
          </cell>
          <cell r="D80">
            <v>419</v>
          </cell>
          <cell r="E80" t="str">
            <v>ECU_HCare</v>
          </cell>
        </row>
        <row r="83">
          <cell r="B83" t="str">
            <v>Country</v>
          </cell>
          <cell r="C83" t="str">
            <v>SU Item Code</v>
          </cell>
          <cell r="D83" t="str">
            <v>SKU</v>
          </cell>
        </row>
        <row r="84">
          <cell r="D84" t="str">
            <v>jun</v>
          </cell>
          <cell r="E84" t="str">
            <v>jul</v>
          </cell>
          <cell r="F84" t="str">
            <v>ago</v>
          </cell>
          <cell r="G84" t="str">
            <v>sep</v>
          </cell>
          <cell r="H84" t="str">
            <v>oct</v>
          </cell>
          <cell r="I84" t="str">
            <v>nov</v>
          </cell>
          <cell r="J84" t="str">
            <v>dic</v>
          </cell>
          <cell r="K84" t="str">
            <v>ene</v>
          </cell>
          <cell r="L84" t="str">
            <v>feb</v>
          </cell>
          <cell r="M84" t="str">
            <v>feb</v>
          </cell>
          <cell r="N84" t="str">
            <v>mar</v>
          </cell>
          <cell r="O84" t="str">
            <v>abr</v>
          </cell>
          <cell r="P84" t="str">
            <v>anual</v>
          </cell>
          <cell r="R84">
            <v>0</v>
          </cell>
          <cell r="S84">
            <v>0</v>
          </cell>
        </row>
        <row r="85">
          <cell r="B85" t="str">
            <v>12966</v>
          </cell>
          <cell r="C85" t="str">
            <v>AMIGO 15KG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R85">
            <v>0</v>
          </cell>
          <cell r="S85">
            <v>0</v>
          </cell>
        </row>
        <row r="86">
          <cell r="B86" t="str">
            <v>13344</v>
          </cell>
          <cell r="C86" t="str">
            <v>OPAL AVANCE BG2 15x800G</v>
          </cell>
          <cell r="D86">
            <v>11.004000000000001</v>
          </cell>
          <cell r="E86">
            <v>6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17.004000000000001</v>
          </cell>
          <cell r="R86">
            <v>0</v>
          </cell>
          <cell r="S86">
            <v>0</v>
          </cell>
        </row>
        <row r="87">
          <cell r="B87" t="str">
            <v>13298</v>
          </cell>
          <cell r="C87" t="str">
            <v>OPAL AVANCE BG2 60x180G</v>
          </cell>
          <cell r="D87">
            <v>17.010000000000002</v>
          </cell>
          <cell r="E87">
            <v>6.0047999999999995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23.014800000000001</v>
          </cell>
          <cell r="R87">
            <v>0</v>
          </cell>
          <cell r="S87">
            <v>0</v>
          </cell>
        </row>
        <row r="88">
          <cell r="B88" t="str">
            <v>13345</v>
          </cell>
          <cell r="C88" t="str">
            <v>OPAL BLANCURA BG2 15x850G</v>
          </cell>
          <cell r="D88">
            <v>10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10</v>
          </cell>
          <cell r="R88">
            <v>0</v>
          </cell>
          <cell r="S88">
            <v>0</v>
          </cell>
        </row>
        <row r="89">
          <cell r="B89" t="str">
            <v>13307</v>
          </cell>
          <cell r="C89" t="str">
            <v>OPAL BLANCURA BG2 30x400G</v>
          </cell>
          <cell r="D89">
            <v>30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30</v>
          </cell>
          <cell r="R89">
            <v>0</v>
          </cell>
          <cell r="S89">
            <v>0</v>
          </cell>
        </row>
        <row r="90">
          <cell r="B90" t="str">
            <v>13323</v>
          </cell>
          <cell r="C90" t="str">
            <v>OPAL BLANCURA BG2 60x100G</v>
          </cell>
          <cell r="D90">
            <v>60</v>
          </cell>
          <cell r="E90">
            <v>3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63</v>
          </cell>
          <cell r="R90">
            <v>0</v>
          </cell>
          <cell r="S90">
            <v>0</v>
          </cell>
        </row>
        <row r="91">
          <cell r="B91" t="str">
            <v>13297</v>
          </cell>
          <cell r="C91" t="str">
            <v>OPAL BLANCURA BG2 60x200G</v>
          </cell>
          <cell r="D91">
            <v>135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135</v>
          </cell>
          <cell r="R91">
            <v>0</v>
          </cell>
          <cell r="S91">
            <v>0</v>
          </cell>
        </row>
        <row r="92">
          <cell r="B92" t="str">
            <v>13296</v>
          </cell>
          <cell r="C92" t="str">
            <v>OPAL FLORAL BG2  60x200G</v>
          </cell>
          <cell r="D92">
            <v>220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220</v>
          </cell>
          <cell r="R92">
            <v>0</v>
          </cell>
          <cell r="S92">
            <v>0</v>
          </cell>
        </row>
        <row r="93">
          <cell r="B93" t="str">
            <v>13347</v>
          </cell>
          <cell r="C93" t="str">
            <v>OPAL FLORAL BG2 15x850G</v>
          </cell>
          <cell r="D93">
            <v>10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10</v>
          </cell>
          <cell r="R93">
            <v>0</v>
          </cell>
          <cell r="S93">
            <v>0</v>
          </cell>
        </row>
        <row r="94">
          <cell r="B94" t="str">
            <v>13346</v>
          </cell>
          <cell r="C94" t="str">
            <v>OPAL FLORAL BG2 30x400G</v>
          </cell>
          <cell r="D94">
            <v>83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83</v>
          </cell>
          <cell r="R94">
            <v>0</v>
          </cell>
          <cell r="S94">
            <v>0</v>
          </cell>
        </row>
        <row r="95">
          <cell r="B95" t="str">
            <v>13322</v>
          </cell>
          <cell r="C95" t="str">
            <v>OPAL FLORAL BG2 60x100G</v>
          </cell>
          <cell r="D95">
            <v>49.001999999999995</v>
          </cell>
          <cell r="E95">
            <v>3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52.001999999999995</v>
          </cell>
          <cell r="R95">
            <v>0</v>
          </cell>
          <cell r="S95">
            <v>0</v>
          </cell>
        </row>
        <row r="96">
          <cell r="B96" t="str">
            <v>13349</v>
          </cell>
          <cell r="C96" t="str">
            <v>OPAL LIMON BG2  15x850G</v>
          </cell>
          <cell r="D96">
            <v>10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10</v>
          </cell>
          <cell r="R96">
            <v>0</v>
          </cell>
          <cell r="S96">
            <v>0</v>
          </cell>
        </row>
        <row r="97">
          <cell r="B97" t="str">
            <v>13348</v>
          </cell>
          <cell r="C97" t="str">
            <v>OPAL LIMON BG2  30x400G</v>
          </cell>
          <cell r="D97">
            <v>63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63</v>
          </cell>
          <cell r="R97">
            <v>0</v>
          </cell>
          <cell r="S97">
            <v>0</v>
          </cell>
        </row>
        <row r="98">
          <cell r="B98" t="str">
            <v>13321</v>
          </cell>
          <cell r="C98" t="str">
            <v>OPAL LIMON BG2  60x100G</v>
          </cell>
          <cell r="D98">
            <v>16.997999999999998</v>
          </cell>
          <cell r="E98">
            <v>3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19.997999999999998</v>
          </cell>
          <cell r="R98">
            <v>0</v>
          </cell>
          <cell r="S98">
            <v>0</v>
          </cell>
        </row>
        <row r="99">
          <cell r="B99" t="str">
            <v>13295</v>
          </cell>
          <cell r="C99" t="str">
            <v>OPAL LIMON BG2  60x200G</v>
          </cell>
          <cell r="D99">
            <v>170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170</v>
          </cell>
        </row>
        <row r="100">
          <cell r="B100" t="str">
            <v>13420</v>
          </cell>
          <cell r="C100" t="str">
            <v>OPAL LIMON PISCO 60x200G</v>
          </cell>
          <cell r="D100">
            <v>187</v>
          </cell>
          <cell r="E100">
            <v>210</v>
          </cell>
          <cell r="F100">
            <v>185.00400000000002</v>
          </cell>
          <cell r="G100">
            <v>185.00400000000002</v>
          </cell>
          <cell r="H100">
            <v>175.00800000000001</v>
          </cell>
          <cell r="I100">
            <v>165.012</v>
          </cell>
          <cell r="J100">
            <v>226.06799999999998</v>
          </cell>
          <cell r="K100">
            <v>173.268</v>
          </cell>
          <cell r="L100">
            <v>165.012</v>
          </cell>
          <cell r="M100">
            <v>165.012</v>
          </cell>
          <cell r="N100">
            <v>156.768</v>
          </cell>
          <cell r="O100">
            <v>103.968</v>
          </cell>
          <cell r="P100">
            <v>2097.1239999999998</v>
          </cell>
          <cell r="R100">
            <v>245</v>
          </cell>
          <cell r="S100">
            <v>245</v>
          </cell>
        </row>
        <row r="101">
          <cell r="B101" t="str">
            <v>13421</v>
          </cell>
          <cell r="C101" t="str">
            <v>OPAL LIMON PISCO 30x400G</v>
          </cell>
          <cell r="D101">
            <v>87</v>
          </cell>
          <cell r="E101">
            <v>81.995999999999995</v>
          </cell>
          <cell r="F101">
            <v>72</v>
          </cell>
          <cell r="G101">
            <v>72</v>
          </cell>
          <cell r="H101">
            <v>72</v>
          </cell>
          <cell r="I101">
            <v>54.996000000000002</v>
          </cell>
          <cell r="J101">
            <v>75.347999999999999</v>
          </cell>
          <cell r="K101">
            <v>57.756</v>
          </cell>
          <cell r="L101">
            <v>54.996000000000002</v>
          </cell>
          <cell r="M101">
            <v>54.996000000000002</v>
          </cell>
          <cell r="N101">
            <v>52.248000000000005</v>
          </cell>
          <cell r="O101">
            <v>34.655999999999999</v>
          </cell>
          <cell r="P101">
            <v>769.99199999999985</v>
          </cell>
          <cell r="R101">
            <v>96</v>
          </cell>
          <cell r="S101">
            <v>96</v>
          </cell>
        </row>
        <row r="102">
          <cell r="B102" t="str">
            <v>13422</v>
          </cell>
          <cell r="C102" t="str">
            <v>OPAL LIMON PISCO 15x850G</v>
          </cell>
          <cell r="D102">
            <v>25</v>
          </cell>
          <cell r="E102">
            <v>32.015249999999995</v>
          </cell>
          <cell r="F102">
            <v>25.002749999999999</v>
          </cell>
          <cell r="G102">
            <v>25.002749999999999</v>
          </cell>
          <cell r="H102">
            <v>33.009749999999997</v>
          </cell>
          <cell r="I102">
            <v>25.002749999999999</v>
          </cell>
          <cell r="J102">
            <v>34.246499999999997</v>
          </cell>
          <cell r="K102">
            <v>26.265000000000001</v>
          </cell>
          <cell r="L102">
            <v>25.002749999999999</v>
          </cell>
          <cell r="M102">
            <v>25.002749999999999</v>
          </cell>
          <cell r="N102">
            <v>23.740500000000001</v>
          </cell>
          <cell r="O102">
            <v>15.759</v>
          </cell>
          <cell r="P102">
            <v>315.04974999999996</v>
          </cell>
          <cell r="R102">
            <v>33.8671875</v>
          </cell>
          <cell r="S102">
            <v>33.8671875</v>
          </cell>
        </row>
        <row r="103">
          <cell r="B103" t="str">
            <v>13423</v>
          </cell>
          <cell r="C103" t="str">
            <v>OPAL FLORAL PISCO 60x200G</v>
          </cell>
          <cell r="D103">
            <v>231</v>
          </cell>
          <cell r="E103">
            <v>308.00400000000002</v>
          </cell>
          <cell r="F103">
            <v>282</v>
          </cell>
          <cell r="G103">
            <v>264.99599999999998</v>
          </cell>
          <cell r="H103">
            <v>255.02400000000003</v>
          </cell>
          <cell r="I103">
            <v>255.012</v>
          </cell>
          <cell r="J103">
            <v>349.36799999999999</v>
          </cell>
          <cell r="K103">
            <v>267.76800000000003</v>
          </cell>
          <cell r="L103">
            <v>255.012</v>
          </cell>
          <cell r="M103">
            <v>255.012</v>
          </cell>
          <cell r="N103">
            <v>242.268</v>
          </cell>
          <cell r="O103">
            <v>160.66800000000001</v>
          </cell>
          <cell r="P103">
            <v>3126.1320000000005</v>
          </cell>
          <cell r="R103">
            <v>351</v>
          </cell>
          <cell r="S103">
            <v>351</v>
          </cell>
        </row>
        <row r="104">
          <cell r="B104" t="str">
            <v>13424</v>
          </cell>
          <cell r="C104" t="str">
            <v>OPAL FLORAL PISCO 30x400G</v>
          </cell>
          <cell r="D104">
            <v>79.2</v>
          </cell>
          <cell r="E104">
            <v>93.995999999999981</v>
          </cell>
          <cell r="F104">
            <v>90</v>
          </cell>
          <cell r="G104">
            <v>90</v>
          </cell>
          <cell r="H104">
            <v>78</v>
          </cell>
          <cell r="I104">
            <v>66</v>
          </cell>
          <cell r="J104">
            <v>90.42</v>
          </cell>
          <cell r="K104">
            <v>69.3</v>
          </cell>
          <cell r="L104">
            <v>66</v>
          </cell>
          <cell r="M104">
            <v>66</v>
          </cell>
          <cell r="N104">
            <v>62.7</v>
          </cell>
          <cell r="O104">
            <v>41.58</v>
          </cell>
          <cell r="P104">
            <v>893.19600000000003</v>
          </cell>
          <cell r="R104">
            <v>95</v>
          </cell>
          <cell r="S104">
            <v>95</v>
          </cell>
        </row>
        <row r="105">
          <cell r="B105" t="str">
            <v>13425</v>
          </cell>
          <cell r="C105" t="str">
            <v>OPAL FLORAL PISCO 15x850G</v>
          </cell>
          <cell r="D105">
            <v>20</v>
          </cell>
          <cell r="E105">
            <v>25.997250000000001</v>
          </cell>
          <cell r="F105">
            <v>20.99925</v>
          </cell>
          <cell r="G105">
            <v>20.99925</v>
          </cell>
          <cell r="H105">
            <v>25.997250000000001</v>
          </cell>
          <cell r="I105">
            <v>20.99925</v>
          </cell>
          <cell r="J105">
            <v>28.763999999999999</v>
          </cell>
          <cell r="K105">
            <v>22.044750000000001</v>
          </cell>
          <cell r="L105">
            <v>20.99925</v>
          </cell>
          <cell r="M105">
            <v>20.99925</v>
          </cell>
          <cell r="N105">
            <v>19.940999999999999</v>
          </cell>
          <cell r="O105">
            <v>13.22175</v>
          </cell>
          <cell r="P105">
            <v>260.96224999999998</v>
          </cell>
          <cell r="R105">
            <v>26.89453125</v>
          </cell>
          <cell r="S105">
            <v>26.89453125</v>
          </cell>
        </row>
        <row r="106">
          <cell r="B106" t="str">
            <v>13426</v>
          </cell>
          <cell r="C106" t="str">
            <v>OPAL BLANCURA PISCO 60x200G</v>
          </cell>
          <cell r="D106">
            <v>135</v>
          </cell>
          <cell r="E106">
            <v>162</v>
          </cell>
          <cell r="F106">
            <v>140.00399999999999</v>
          </cell>
          <cell r="G106">
            <v>140.00399999999999</v>
          </cell>
          <cell r="H106">
            <v>128.00399999999999</v>
          </cell>
          <cell r="I106">
            <v>122.004</v>
          </cell>
          <cell r="J106">
            <v>167.148</v>
          </cell>
          <cell r="K106">
            <v>128.1</v>
          </cell>
          <cell r="L106">
            <v>122.00400000000002</v>
          </cell>
          <cell r="M106">
            <v>122.00400000000002</v>
          </cell>
          <cell r="N106">
            <v>115.90800000000002</v>
          </cell>
          <cell r="O106">
            <v>76.86</v>
          </cell>
          <cell r="P106">
            <v>1559.0399999999997</v>
          </cell>
          <cell r="R106">
            <v>187</v>
          </cell>
          <cell r="S106">
            <v>187</v>
          </cell>
        </row>
        <row r="107">
          <cell r="B107" t="str">
            <v>13427</v>
          </cell>
          <cell r="C107" t="str">
            <v>OPAL BLANCURA PISCO 30x400G</v>
          </cell>
          <cell r="D107">
            <v>30</v>
          </cell>
          <cell r="E107">
            <v>72</v>
          </cell>
          <cell r="F107">
            <v>63.012</v>
          </cell>
          <cell r="G107">
            <v>63.012</v>
          </cell>
          <cell r="H107">
            <v>50.003999999999998</v>
          </cell>
          <cell r="I107">
            <v>33.012</v>
          </cell>
          <cell r="J107">
            <v>45.228000000000002</v>
          </cell>
          <cell r="K107">
            <v>34.667999999999999</v>
          </cell>
          <cell r="L107">
            <v>33.012</v>
          </cell>
          <cell r="M107">
            <v>33.012</v>
          </cell>
          <cell r="N107">
            <v>31.368000000000002</v>
          </cell>
          <cell r="O107">
            <v>20.808</v>
          </cell>
          <cell r="P107">
            <v>509.13600000000002</v>
          </cell>
          <cell r="R107">
            <v>40</v>
          </cell>
          <cell r="S107">
            <v>40</v>
          </cell>
        </row>
        <row r="108">
          <cell r="B108" t="str">
            <v>13428</v>
          </cell>
          <cell r="C108" t="str">
            <v>OPAL BLANCURA PISCO 15x850G</v>
          </cell>
          <cell r="D108">
            <v>10</v>
          </cell>
          <cell r="E108">
            <v>32.015249999999995</v>
          </cell>
          <cell r="F108">
            <v>25.002749999999999</v>
          </cell>
          <cell r="G108">
            <v>25.002749999999999</v>
          </cell>
          <cell r="H108">
            <v>32.015249999999995</v>
          </cell>
          <cell r="I108">
            <v>25.002749999999999</v>
          </cell>
          <cell r="J108">
            <v>34.246499999999997</v>
          </cell>
          <cell r="K108">
            <v>26.265000000000001</v>
          </cell>
          <cell r="L108">
            <v>25.002749999999999</v>
          </cell>
          <cell r="M108">
            <v>25.002749999999999</v>
          </cell>
          <cell r="N108">
            <v>23.740500000000001</v>
          </cell>
          <cell r="O108">
            <v>15.759</v>
          </cell>
          <cell r="P108">
            <v>299.05525</v>
          </cell>
          <cell r="R108">
            <v>33</v>
          </cell>
          <cell r="S108">
            <v>33</v>
          </cell>
        </row>
        <row r="109">
          <cell r="B109" t="str">
            <v>13429</v>
          </cell>
          <cell r="C109" t="str">
            <v>OPAL MANZANA PISCO 60x200G</v>
          </cell>
          <cell r="D109">
            <v>325.60000000000002</v>
          </cell>
          <cell r="E109">
            <v>156</v>
          </cell>
          <cell r="F109">
            <v>140.00399999999999</v>
          </cell>
          <cell r="G109">
            <v>140.00399999999999</v>
          </cell>
          <cell r="H109">
            <v>134.00400000000002</v>
          </cell>
          <cell r="I109">
            <v>123.01199999999999</v>
          </cell>
          <cell r="J109">
            <v>168.52799999999999</v>
          </cell>
          <cell r="K109">
            <v>129.16800000000001</v>
          </cell>
          <cell r="L109">
            <v>123.01199999999999</v>
          </cell>
          <cell r="M109">
            <v>123.01199999999999</v>
          </cell>
          <cell r="N109">
            <v>116.86799999999999</v>
          </cell>
          <cell r="O109">
            <v>77.507999999999996</v>
          </cell>
          <cell r="P109">
            <v>1756.72</v>
          </cell>
          <cell r="R109">
            <v>187</v>
          </cell>
          <cell r="S109">
            <v>187</v>
          </cell>
        </row>
        <row r="110">
          <cell r="B110" t="str">
            <v>13430</v>
          </cell>
          <cell r="C110" t="str">
            <v>OPAL MANZANA PISCO 30x400G</v>
          </cell>
          <cell r="D110">
            <v>74.8</v>
          </cell>
          <cell r="E110">
            <v>37.008000000000003</v>
          </cell>
          <cell r="F110">
            <v>56.003999999999998</v>
          </cell>
          <cell r="G110">
            <v>72</v>
          </cell>
          <cell r="H110">
            <v>66</v>
          </cell>
          <cell r="I110">
            <v>60.996000000000002</v>
          </cell>
          <cell r="J110">
            <v>83.567999999999998</v>
          </cell>
          <cell r="K110">
            <v>64.055999999999997</v>
          </cell>
          <cell r="L110">
            <v>60.996000000000009</v>
          </cell>
          <cell r="M110">
            <v>60.996000000000009</v>
          </cell>
          <cell r="N110">
            <v>57.948000000000008</v>
          </cell>
          <cell r="O110">
            <v>38.436</v>
          </cell>
          <cell r="P110">
            <v>732.80799999999999</v>
          </cell>
          <cell r="R110">
            <v>40</v>
          </cell>
          <cell r="S110">
            <v>40</v>
          </cell>
        </row>
        <row r="111">
          <cell r="B111" t="str">
            <v>13431</v>
          </cell>
          <cell r="C111" t="str">
            <v>OPAL MANZANA PISCO 15x850G</v>
          </cell>
          <cell r="D111">
            <v>37.4</v>
          </cell>
          <cell r="E111">
            <v>20.004749999999998</v>
          </cell>
          <cell r="F111">
            <v>13.999499999999999</v>
          </cell>
          <cell r="G111">
            <v>13.999499999999999</v>
          </cell>
          <cell r="H111">
            <v>20.004749999999998</v>
          </cell>
          <cell r="I111">
            <v>13.999499999999999</v>
          </cell>
          <cell r="J111">
            <v>19.175999999999998</v>
          </cell>
          <cell r="K111">
            <v>14.700749999999999</v>
          </cell>
          <cell r="L111">
            <v>13.999500000000001</v>
          </cell>
          <cell r="M111">
            <v>13.999500000000001</v>
          </cell>
          <cell r="N111">
            <v>13.298249999999999</v>
          </cell>
          <cell r="O111">
            <v>8.8230000000000004</v>
          </cell>
          <cell r="P111">
            <v>203.405</v>
          </cell>
          <cell r="R111">
            <v>33</v>
          </cell>
          <cell r="S111">
            <v>33</v>
          </cell>
        </row>
        <row r="112">
          <cell r="B112" t="str">
            <v>13464</v>
          </cell>
          <cell r="C112" t="str">
            <v>OPAL MANZANA PISCO 72x50G</v>
          </cell>
          <cell r="D112">
            <v>15</v>
          </cell>
          <cell r="E112">
            <v>15.001199999999999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30.001199999999997</v>
          </cell>
          <cell r="R112">
            <v>1367.76171875</v>
          </cell>
          <cell r="S112">
            <v>1367.76171875</v>
          </cell>
        </row>
        <row r="113">
          <cell r="D113">
            <v>2142.0140000000006</v>
          </cell>
          <cell r="E113">
            <v>1267.0425</v>
          </cell>
          <cell r="F113">
            <v>1113.0322499999997</v>
          </cell>
          <cell r="G113">
            <v>1112.0242499999999</v>
          </cell>
          <cell r="H113">
            <v>1069.0710000000001</v>
          </cell>
          <cell r="I113">
            <v>965.04824999999994</v>
          </cell>
          <cell r="J113">
            <v>1322.1089999999999</v>
          </cell>
          <cell r="K113">
            <v>1013.3595</v>
          </cell>
          <cell r="L113">
            <v>965.04824999999994</v>
          </cell>
          <cell r="M113">
            <v>965.04824999999994</v>
          </cell>
          <cell r="N113">
            <v>916.79625000000021</v>
          </cell>
          <cell r="O113">
            <v>608.04674999999997</v>
          </cell>
          <cell r="P113">
            <v>13458.64025</v>
          </cell>
        </row>
        <row r="114">
          <cell r="R114">
            <v>2738.76171875</v>
          </cell>
          <cell r="S114">
            <v>2569.76171875</v>
          </cell>
        </row>
        <row r="115">
          <cell r="C115" t="str">
            <v>TOTAL DETERGENTES  LOCAL+EXPORT</v>
          </cell>
          <cell r="D115">
            <v>4163.014000000001</v>
          </cell>
          <cell r="E115">
            <v>3063.0425</v>
          </cell>
          <cell r="F115">
            <v>2553.0322499999997</v>
          </cell>
          <cell r="G115">
            <v>2541.0242499999999</v>
          </cell>
          <cell r="H115">
            <v>2852.0709999999999</v>
          </cell>
          <cell r="I115">
            <v>2314.0482499999998</v>
          </cell>
          <cell r="J115">
            <v>2506.1089999999999</v>
          </cell>
          <cell r="K115">
            <v>2809.3595</v>
          </cell>
          <cell r="L115">
            <v>2405.0482499999998</v>
          </cell>
          <cell r="M115">
            <v>2405.0482499999998</v>
          </cell>
          <cell r="N115">
            <v>2345.7962500000003</v>
          </cell>
          <cell r="O115">
            <v>2391.04675</v>
          </cell>
          <cell r="P115">
            <v>32348.64025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1">
          <cell r="A1" t="str">
            <v>CORPORACION JABONERIA NACIONAL</v>
          </cell>
        </row>
        <row r="2">
          <cell r="A2" t="str">
            <v xml:space="preserve"> DIVISION LIMPIEZA - PALLETS REQUERIDOS PARA POLITICAS DE INVENTARIO ACTUALES.</v>
          </cell>
        </row>
        <row r="4">
          <cell r="D4" t="str">
            <v>Cajas x Pallet</v>
          </cell>
          <cell r="E4" t="str">
            <v>Peso Bruto</v>
          </cell>
          <cell r="F4" t="str">
            <v>Peso</v>
          </cell>
        </row>
        <row r="5">
          <cell r="A5" t="str">
            <v>COD.</v>
          </cell>
          <cell r="B5" t="str">
            <v>DESCRIPCION</v>
          </cell>
          <cell r="C5" t="str">
            <v>ACTIVIDAD</v>
          </cell>
          <cell r="F5" t="str">
            <v>Pallet</v>
          </cell>
        </row>
        <row r="6">
          <cell r="A6" t="str">
            <v>13398</v>
          </cell>
          <cell r="B6" t="str">
            <v>DEJA FR FLUO 100x50G</v>
          </cell>
          <cell r="C6" t="str">
            <v>Contam.</v>
          </cell>
          <cell r="D6">
            <v>40</v>
          </cell>
          <cell r="E6">
            <v>5.19</v>
          </cell>
          <cell r="F6">
            <v>207.6</v>
          </cell>
        </row>
        <row r="7">
          <cell r="A7" t="str">
            <v>13397</v>
          </cell>
          <cell r="B7" t="str">
            <v>DEJA FR FLUO  50x200G</v>
          </cell>
          <cell r="C7" t="str">
            <v>Contam.</v>
          </cell>
          <cell r="D7">
            <v>40</v>
          </cell>
          <cell r="E7">
            <v>10.18</v>
          </cell>
          <cell r="F7">
            <v>407.2</v>
          </cell>
        </row>
        <row r="8">
          <cell r="A8" t="str">
            <v>13396</v>
          </cell>
          <cell r="B8" t="str">
            <v>DEJA FR FLUO  12x1000G</v>
          </cell>
          <cell r="C8" t="str">
            <v>Contam.</v>
          </cell>
          <cell r="D8">
            <v>40</v>
          </cell>
          <cell r="E8">
            <v>12.18</v>
          </cell>
          <cell r="F8">
            <v>487.2</v>
          </cell>
        </row>
        <row r="10">
          <cell r="A10" t="str">
            <v>13402</v>
          </cell>
          <cell r="B10" t="str">
            <v>DEJA FL+CESTO 6(2X1000)G</v>
          </cell>
          <cell r="C10" t="str">
            <v>Contam.</v>
          </cell>
          <cell r="D10">
            <v>24</v>
          </cell>
          <cell r="E10">
            <v>13.52</v>
          </cell>
          <cell r="F10">
            <v>324.48</v>
          </cell>
        </row>
        <row r="11">
          <cell r="A11" t="str">
            <v>13403</v>
          </cell>
          <cell r="B11" t="str">
            <v>DEJA FR+CESTO 6(2X1000)G</v>
          </cell>
          <cell r="C11" t="str">
            <v>Contam.</v>
          </cell>
          <cell r="D11">
            <v>24</v>
          </cell>
          <cell r="E11">
            <v>13.52</v>
          </cell>
          <cell r="F11">
            <v>324.48</v>
          </cell>
        </row>
        <row r="12">
          <cell r="A12" t="str">
            <v>13454</v>
          </cell>
          <cell r="B12" t="str">
            <v>DEJA FL PF+CESTO 6(2X1000)G</v>
          </cell>
          <cell r="C12" t="str">
            <v>Contam.</v>
          </cell>
          <cell r="D12">
            <v>24</v>
          </cell>
          <cell r="E12">
            <v>13.52</v>
          </cell>
          <cell r="F12">
            <v>324.48</v>
          </cell>
        </row>
        <row r="15">
          <cell r="A15" t="str">
            <v>13436</v>
          </cell>
          <cell r="B15" t="str">
            <v xml:space="preserve">JABON SURF SUPER 250Gx60 UN  </v>
          </cell>
          <cell r="C15" t="str">
            <v>Neutro</v>
          </cell>
          <cell r="D15">
            <v>48</v>
          </cell>
          <cell r="E15">
            <v>15.26</v>
          </cell>
          <cell r="F15">
            <v>732.48</v>
          </cell>
        </row>
        <row r="16">
          <cell r="A16" t="str">
            <v>13437</v>
          </cell>
          <cell r="B16" t="str">
            <v>JABON SURF AZUL 250Gx60 UN</v>
          </cell>
          <cell r="C16" t="str">
            <v>Neutro</v>
          </cell>
          <cell r="D16">
            <v>48</v>
          </cell>
          <cell r="E16">
            <v>15.26</v>
          </cell>
          <cell r="F16">
            <v>732.48</v>
          </cell>
        </row>
        <row r="17">
          <cell r="A17" t="str">
            <v>13438</v>
          </cell>
          <cell r="B17" t="str">
            <v>JABON SURF DELICADO 250Gx60 UN</v>
          </cell>
          <cell r="C17" t="str">
            <v>Neutro</v>
          </cell>
          <cell r="D17">
            <v>48</v>
          </cell>
          <cell r="E17">
            <v>15.26</v>
          </cell>
          <cell r="F17">
            <v>732.48</v>
          </cell>
        </row>
        <row r="20">
          <cell r="A20" t="str">
            <v>13420</v>
          </cell>
          <cell r="B20" t="str">
            <v>PISCO LIMON    60x200G</v>
          </cell>
          <cell r="C20" t="str">
            <v>Contam.</v>
          </cell>
          <cell r="D20">
            <v>40</v>
          </cell>
        </row>
        <row r="21">
          <cell r="A21" t="str">
            <v>13421</v>
          </cell>
          <cell r="B21" t="str">
            <v>PISCO LIMON    30X400G</v>
          </cell>
          <cell r="C21" t="str">
            <v>Contam.</v>
          </cell>
          <cell r="D21">
            <v>40</v>
          </cell>
        </row>
        <row r="22">
          <cell r="A22" t="str">
            <v>13422</v>
          </cell>
          <cell r="B22" t="str">
            <v>PISCO LIMON    15x850G</v>
          </cell>
          <cell r="C22" t="str">
            <v>Contam.</v>
          </cell>
          <cell r="D22">
            <v>40</v>
          </cell>
        </row>
        <row r="23">
          <cell r="A23" t="str">
            <v>13423</v>
          </cell>
          <cell r="B23" t="str">
            <v>PISCO FLORAL  60x200G</v>
          </cell>
          <cell r="C23" t="str">
            <v>Contam.</v>
          </cell>
          <cell r="D23">
            <v>40</v>
          </cell>
        </row>
        <row r="24">
          <cell r="A24" t="str">
            <v>13424</v>
          </cell>
          <cell r="B24" t="str">
            <v>PISCO FLORAL  30X400G</v>
          </cell>
          <cell r="C24" t="str">
            <v>Contam.</v>
          </cell>
          <cell r="D24">
            <v>40</v>
          </cell>
        </row>
        <row r="25">
          <cell r="A25" t="str">
            <v>13425</v>
          </cell>
          <cell r="B25" t="str">
            <v>PISCO FLORAL  15x850G</v>
          </cell>
          <cell r="C25" t="str">
            <v>Contam.</v>
          </cell>
          <cell r="D25">
            <v>40</v>
          </cell>
        </row>
        <row r="26">
          <cell r="A26" t="str">
            <v>13426</v>
          </cell>
          <cell r="B26" t="str">
            <v>PISCO BLANCURA 60x200G</v>
          </cell>
          <cell r="C26" t="str">
            <v>Contam.</v>
          </cell>
          <cell r="D26">
            <v>40</v>
          </cell>
        </row>
        <row r="27">
          <cell r="A27" t="str">
            <v>13427</v>
          </cell>
          <cell r="B27" t="str">
            <v>PISCO BLANCURA 30x400G</v>
          </cell>
          <cell r="C27" t="str">
            <v>Contam.</v>
          </cell>
          <cell r="D27">
            <v>40</v>
          </cell>
        </row>
        <row r="28">
          <cell r="A28" t="str">
            <v>13428</v>
          </cell>
          <cell r="B28" t="str">
            <v>PISCO BLANCURA 15x850G</v>
          </cell>
          <cell r="C28" t="str">
            <v>Contam.</v>
          </cell>
          <cell r="D28">
            <v>40</v>
          </cell>
        </row>
        <row r="29">
          <cell r="A29" t="str">
            <v>13429</v>
          </cell>
          <cell r="B29" t="str">
            <v>PISCO MANZANA 60x200G</v>
          </cell>
          <cell r="C29" t="str">
            <v>Contam.</v>
          </cell>
          <cell r="D29">
            <v>40</v>
          </cell>
        </row>
        <row r="30">
          <cell r="A30" t="str">
            <v>13430</v>
          </cell>
          <cell r="B30" t="str">
            <v>PISCO MANZANA 30x400G</v>
          </cell>
          <cell r="C30" t="str">
            <v>Contam.</v>
          </cell>
          <cell r="D30">
            <v>40</v>
          </cell>
        </row>
        <row r="31">
          <cell r="A31" t="str">
            <v>13431</v>
          </cell>
          <cell r="B31" t="str">
            <v>PISCO MANZANA 15x850G</v>
          </cell>
          <cell r="C31" t="str">
            <v>Contam.</v>
          </cell>
          <cell r="D31">
            <v>40</v>
          </cell>
        </row>
        <row r="34">
          <cell r="A34" t="str">
            <v>13465</v>
          </cell>
          <cell r="B34" t="str">
            <v>DEJA FLORAL 4 KG (2K+2K) X 3 PAQ</v>
          </cell>
          <cell r="C34" t="str">
            <v>Contam.</v>
          </cell>
          <cell r="D34" t="str">
            <v>32</v>
          </cell>
          <cell r="E34" t="str">
            <v>12.8</v>
          </cell>
        </row>
        <row r="35">
          <cell r="A35" t="str">
            <v>13466</v>
          </cell>
          <cell r="B35" t="str">
            <v>DEJA PLANCHA FACIL 4 KG (2K+2K) X 3 PAQ</v>
          </cell>
          <cell r="C35" t="str">
            <v>Contam.</v>
          </cell>
          <cell r="D35" t="str">
            <v>32</v>
          </cell>
          <cell r="E35" t="str">
            <v>12.8</v>
          </cell>
        </row>
        <row r="43">
          <cell r="A43" t="str">
            <v>13399</v>
          </cell>
          <cell r="B43" t="str">
            <v>DEJA FL PF 100 X 50G ( LIGHTNING-PLUS)</v>
          </cell>
          <cell r="C43" t="str">
            <v>Contam.</v>
          </cell>
          <cell r="D43">
            <v>40</v>
          </cell>
          <cell r="E43">
            <v>5.19</v>
          </cell>
          <cell r="F43">
            <v>207.6</v>
          </cell>
        </row>
        <row r="44">
          <cell r="A44" t="str">
            <v>13351</v>
          </cell>
          <cell r="B44" t="str">
            <v>DEJA FL PF   50 X 200G ( LIGHTNING-PLUS)</v>
          </cell>
          <cell r="C44" t="str">
            <v>Contam.</v>
          </cell>
          <cell r="D44">
            <v>40</v>
          </cell>
          <cell r="E44">
            <v>10.18</v>
          </cell>
          <cell r="F44">
            <v>407.2</v>
          </cell>
        </row>
        <row r="45">
          <cell r="A45" t="str">
            <v>13377</v>
          </cell>
          <cell r="B45" t="str">
            <v>DEJA FL PF   30 X 400G ( LIGHTNING-PLUS)</v>
          </cell>
          <cell r="C45" t="str">
            <v>Contam.</v>
          </cell>
          <cell r="D45">
            <v>40</v>
          </cell>
          <cell r="E45">
            <v>12.18</v>
          </cell>
          <cell r="F45">
            <v>487.2</v>
          </cell>
        </row>
        <row r="46">
          <cell r="A46" t="str">
            <v>13353</v>
          </cell>
          <cell r="B46" t="str">
            <v>DEJA FL PF 12 X 1000G ( LIGHTNING-PLUS)</v>
          </cell>
          <cell r="C46" t="str">
            <v>Contam.</v>
          </cell>
          <cell r="D46">
            <v>40</v>
          </cell>
          <cell r="E46">
            <v>12.18</v>
          </cell>
          <cell r="F46">
            <v>487.2</v>
          </cell>
        </row>
        <row r="47">
          <cell r="A47" t="str">
            <v>13354</v>
          </cell>
          <cell r="B47" t="str">
            <v>DEJA FL PF 6 X 2000G ( LIGHTNING-PLUS)</v>
          </cell>
          <cell r="C47" t="str">
            <v>Contam.</v>
          </cell>
          <cell r="D47">
            <v>35</v>
          </cell>
          <cell r="E47">
            <v>12.18</v>
          </cell>
          <cell r="F47">
            <v>487.2</v>
          </cell>
        </row>
        <row r="49">
          <cell r="A49" t="str">
            <v>13228</v>
          </cell>
          <cell r="B49" t="str">
            <v>DEJA BS AB 100 X 50G ( LIGHTENING)</v>
          </cell>
          <cell r="C49" t="str">
            <v>Contam.</v>
          </cell>
          <cell r="D49">
            <v>40</v>
          </cell>
          <cell r="E49">
            <v>5.19</v>
          </cell>
          <cell r="F49">
            <v>207.6</v>
          </cell>
        </row>
        <row r="50">
          <cell r="A50" t="str">
            <v>13222</v>
          </cell>
          <cell r="B50" t="str">
            <v>DEJA BS AB 100 X 100G ( LIGHTENING)</v>
          </cell>
          <cell r="C50" t="str">
            <v>Contam.</v>
          </cell>
          <cell r="D50">
            <v>40</v>
          </cell>
          <cell r="E50">
            <v>10.19</v>
          </cell>
          <cell r="F50">
            <v>407.6</v>
          </cell>
        </row>
        <row r="51">
          <cell r="A51" t="str">
            <v>13223</v>
          </cell>
          <cell r="B51" t="str">
            <v>DEJA BS AB   50 X 200G ( LIGHTENING)</v>
          </cell>
          <cell r="C51" t="str">
            <v>Contam.</v>
          </cell>
          <cell r="D51">
            <v>40</v>
          </cell>
          <cell r="E51">
            <v>10.18</v>
          </cell>
          <cell r="F51">
            <v>407.2</v>
          </cell>
        </row>
        <row r="52">
          <cell r="A52" t="str">
            <v>13224</v>
          </cell>
          <cell r="B52" t="str">
            <v>DEJA BS AB 12 X 1000G ( LIGHTENING)</v>
          </cell>
          <cell r="C52" t="str">
            <v>Contam.</v>
          </cell>
          <cell r="D52">
            <v>40</v>
          </cell>
          <cell r="E52">
            <v>12.18</v>
          </cell>
          <cell r="F52">
            <v>487.2</v>
          </cell>
        </row>
        <row r="53">
          <cell r="A53" t="str">
            <v>13225</v>
          </cell>
          <cell r="B53" t="str">
            <v>DEJA BS AB 6 X 2000G ( LIGHTENING)</v>
          </cell>
          <cell r="C53" t="str">
            <v>Contam.</v>
          </cell>
          <cell r="D53">
            <v>35</v>
          </cell>
          <cell r="E53">
            <v>12.18</v>
          </cell>
          <cell r="F53">
            <v>487.2</v>
          </cell>
        </row>
        <row r="54">
          <cell r="A54" t="str">
            <v>13226</v>
          </cell>
          <cell r="B54" t="str">
            <v>DEJA FR   50 X 200G ( LIGHTENING)</v>
          </cell>
          <cell r="C54" t="str">
            <v>Contam.</v>
          </cell>
          <cell r="D54">
            <v>40</v>
          </cell>
          <cell r="E54">
            <v>10.18</v>
          </cell>
          <cell r="F54">
            <v>407.2</v>
          </cell>
        </row>
        <row r="55">
          <cell r="A55" t="str">
            <v>13227</v>
          </cell>
          <cell r="B55" t="str">
            <v>DEJA FR 12 X 1000G ( LIGHTENING)</v>
          </cell>
          <cell r="C55" t="str">
            <v>Contam.</v>
          </cell>
          <cell r="D55">
            <v>40</v>
          </cell>
          <cell r="E55">
            <v>12.18</v>
          </cell>
          <cell r="F55">
            <v>487.2</v>
          </cell>
        </row>
        <row r="56">
          <cell r="A56" t="str">
            <v>13320</v>
          </cell>
          <cell r="B56" t="str">
            <v>DEJA FL   30 X 400G ( LIGHTNING)</v>
          </cell>
          <cell r="C56" t="str">
            <v>Contam.</v>
          </cell>
          <cell r="D56">
            <v>40</v>
          </cell>
          <cell r="E56">
            <v>12.18</v>
          </cell>
          <cell r="F56">
            <v>487.2</v>
          </cell>
        </row>
        <row r="57">
          <cell r="A57" t="str">
            <v>13378</v>
          </cell>
          <cell r="B57" t="str">
            <v>DEJA FL   30 X 400G ( LIGHTNING) PILLOW</v>
          </cell>
          <cell r="C57" t="str">
            <v>Contam.</v>
          </cell>
          <cell r="D57">
            <v>40</v>
          </cell>
          <cell r="E57">
            <v>12.18</v>
          </cell>
          <cell r="F57">
            <v>487.2</v>
          </cell>
        </row>
        <row r="58">
          <cell r="A58" t="str">
            <v>13373</v>
          </cell>
          <cell r="B58" t="str">
            <v>DEJA FLORAL L-II 12x1250G</v>
          </cell>
          <cell r="C58" t="str">
            <v>Contam.</v>
          </cell>
          <cell r="D58">
            <v>40</v>
          </cell>
          <cell r="E58">
            <v>15.18</v>
          </cell>
          <cell r="F58">
            <v>487.2</v>
          </cell>
        </row>
        <row r="59">
          <cell r="A59" t="str">
            <v>13376</v>
          </cell>
          <cell r="B59" t="str">
            <v>DEJA FRESH  L-II 12x1250G</v>
          </cell>
          <cell r="C59" t="str">
            <v>Contam.</v>
          </cell>
          <cell r="D59">
            <v>40</v>
          </cell>
          <cell r="E59">
            <v>15.18</v>
          </cell>
          <cell r="F59">
            <v>487.2</v>
          </cell>
        </row>
        <row r="61">
          <cell r="A61" t="str">
            <v>13217</v>
          </cell>
          <cell r="B61" t="str">
            <v>OMO FL MP3 100x50G</v>
          </cell>
          <cell r="C61" t="str">
            <v>Contam.</v>
          </cell>
          <cell r="D61">
            <v>40</v>
          </cell>
          <cell r="E61">
            <v>5.19</v>
          </cell>
          <cell r="F61">
            <v>207.6</v>
          </cell>
        </row>
        <row r="62">
          <cell r="A62" t="str">
            <v>13199</v>
          </cell>
          <cell r="B62" t="str">
            <v>OMO FL MP3  50x200G</v>
          </cell>
          <cell r="C62" t="str">
            <v>Contam.</v>
          </cell>
          <cell r="D62">
            <v>40</v>
          </cell>
          <cell r="E62">
            <v>10.18</v>
          </cell>
          <cell r="F62">
            <v>407.2</v>
          </cell>
        </row>
        <row r="63">
          <cell r="A63" t="str">
            <v>13200</v>
          </cell>
          <cell r="B63" t="str">
            <v>OMO FL MP3 12x1000G</v>
          </cell>
          <cell r="C63" t="str">
            <v>Contam.</v>
          </cell>
          <cell r="D63">
            <v>40</v>
          </cell>
          <cell r="E63">
            <v>12.18</v>
          </cell>
          <cell r="F63">
            <v>487.2</v>
          </cell>
        </row>
        <row r="64">
          <cell r="A64" t="str">
            <v>13201</v>
          </cell>
          <cell r="B64" t="str">
            <v>OMO FL MP3   6x2000G</v>
          </cell>
          <cell r="C64" t="str">
            <v>Contam.</v>
          </cell>
          <cell r="D64">
            <v>35</v>
          </cell>
        </row>
        <row r="66">
          <cell r="A66" t="str">
            <v>13202</v>
          </cell>
          <cell r="B66" t="str">
            <v>OMO LM MP3  50x200G</v>
          </cell>
          <cell r="C66" t="str">
            <v>Contam.</v>
          </cell>
          <cell r="D66">
            <v>40</v>
          </cell>
          <cell r="E66">
            <v>10.18</v>
          </cell>
          <cell r="F66">
            <v>407.2</v>
          </cell>
        </row>
        <row r="67">
          <cell r="A67" t="str">
            <v>13203</v>
          </cell>
          <cell r="B67" t="str">
            <v>OMO LM MP3 12x1000G</v>
          </cell>
          <cell r="C67" t="str">
            <v>Contam.</v>
          </cell>
          <cell r="D67">
            <v>40</v>
          </cell>
          <cell r="E67">
            <v>12.18</v>
          </cell>
          <cell r="F67">
            <v>487.2</v>
          </cell>
        </row>
        <row r="68">
          <cell r="A68" t="str">
            <v>13204</v>
          </cell>
          <cell r="B68" t="str">
            <v>OMO LM MP3   6x2000G</v>
          </cell>
          <cell r="C68" t="str">
            <v>Contam.</v>
          </cell>
          <cell r="D68">
            <v>35</v>
          </cell>
        </row>
        <row r="71">
          <cell r="A71" t="str">
            <v>13250</v>
          </cell>
          <cell r="B71" t="str">
            <v>LAGARTO  MANZANA  50 X 200G ( BINGO)</v>
          </cell>
          <cell r="C71" t="str">
            <v>Contam.</v>
          </cell>
          <cell r="D71">
            <v>40</v>
          </cell>
          <cell r="E71">
            <v>10.18</v>
          </cell>
          <cell r="F71">
            <v>407.2</v>
          </cell>
        </row>
        <row r="72">
          <cell r="A72" t="str">
            <v>13251</v>
          </cell>
          <cell r="B72" t="str">
            <v>LAGARTO  MANZANA12 X 1000G ( BINGO)</v>
          </cell>
          <cell r="C72" t="str">
            <v>Contam.</v>
          </cell>
          <cell r="D72">
            <v>40</v>
          </cell>
          <cell r="E72">
            <v>12.18</v>
          </cell>
          <cell r="F72">
            <v>487.2</v>
          </cell>
        </row>
        <row r="73">
          <cell r="A73" t="str">
            <v>13326</v>
          </cell>
          <cell r="B73" t="str">
            <v>LAGARTO LM   12x1250G ( BINGO) 25% gratis</v>
          </cell>
          <cell r="C73" t="str">
            <v>Contam.</v>
          </cell>
          <cell r="D73">
            <v>40</v>
          </cell>
          <cell r="E73">
            <v>12.18</v>
          </cell>
          <cell r="F73">
            <v>487.2</v>
          </cell>
        </row>
        <row r="74">
          <cell r="A74" t="str">
            <v>13327</v>
          </cell>
          <cell r="B74" t="str">
            <v>LAGARTO MZNA   12x1250G ( BINGO) 25% gratis</v>
          </cell>
          <cell r="C74" t="str">
            <v>Contam.</v>
          </cell>
          <cell r="D74">
            <v>40</v>
          </cell>
          <cell r="E74">
            <v>12.18</v>
          </cell>
          <cell r="F74">
            <v>487.2</v>
          </cell>
        </row>
        <row r="75">
          <cell r="A75" t="str">
            <v>13319</v>
          </cell>
          <cell r="B75" t="str">
            <v>LAGARTO MZNA   6x3000G ( BINGO)</v>
          </cell>
          <cell r="C75" t="str">
            <v>Contam.</v>
          </cell>
          <cell r="D75">
            <v>35</v>
          </cell>
          <cell r="E75">
            <v>18.3</v>
          </cell>
          <cell r="F75">
            <v>487.2</v>
          </cell>
        </row>
        <row r="76">
          <cell r="A76" t="str">
            <v>13128</v>
          </cell>
          <cell r="B76" t="str">
            <v>LAGARTO  MANZANA 100 X 50G ( BINGO)</v>
          </cell>
          <cell r="C76" t="str">
            <v>Contam.</v>
          </cell>
          <cell r="D76">
            <v>40</v>
          </cell>
          <cell r="E76">
            <v>5.18</v>
          </cell>
          <cell r="F76">
            <v>207.2</v>
          </cell>
        </row>
        <row r="77">
          <cell r="A77" t="str">
            <v>13248</v>
          </cell>
          <cell r="B77" t="str">
            <v>LAGARTO   50 X 200G ( BINGO)</v>
          </cell>
          <cell r="C77" t="str">
            <v>Contam.</v>
          </cell>
          <cell r="D77">
            <v>40</v>
          </cell>
          <cell r="E77">
            <v>10.18</v>
          </cell>
          <cell r="F77">
            <v>407.2</v>
          </cell>
        </row>
        <row r="78">
          <cell r="A78" t="str">
            <v>13249</v>
          </cell>
          <cell r="B78" t="str">
            <v>LAGARTO 12 X 1000G ( BINGO)</v>
          </cell>
          <cell r="C78" t="str">
            <v>Contam.</v>
          </cell>
          <cell r="D78">
            <v>40</v>
          </cell>
          <cell r="E78">
            <v>12.18</v>
          </cell>
          <cell r="F78">
            <v>487.2</v>
          </cell>
        </row>
        <row r="80">
          <cell r="A80" t="str">
            <v>13365</v>
          </cell>
          <cell r="B80" t="str">
            <v>SURF LIMON         12x1KG</v>
          </cell>
          <cell r="C80" t="str">
            <v>Contam.</v>
          </cell>
          <cell r="D80">
            <v>40</v>
          </cell>
          <cell r="E80">
            <v>12.18</v>
          </cell>
          <cell r="F80">
            <v>487.2</v>
          </cell>
        </row>
        <row r="81">
          <cell r="A81" t="str">
            <v>13362</v>
          </cell>
          <cell r="B81" t="str">
            <v>SURF MANZANA  12x1KG</v>
          </cell>
          <cell r="C81" t="str">
            <v>Contam.</v>
          </cell>
          <cell r="D81">
            <v>40</v>
          </cell>
          <cell r="E81">
            <v>12.18</v>
          </cell>
          <cell r="F81">
            <v>487.2</v>
          </cell>
        </row>
        <row r="82">
          <cell r="A82" t="str">
            <v>13364</v>
          </cell>
          <cell r="B82" t="str">
            <v>SURF LIMON         50X200G</v>
          </cell>
          <cell r="C82" t="str">
            <v>Contam.</v>
          </cell>
          <cell r="D82">
            <v>40</v>
          </cell>
          <cell r="E82">
            <v>10.18</v>
          </cell>
          <cell r="F82">
            <v>407.2</v>
          </cell>
        </row>
        <row r="83">
          <cell r="A83" t="str">
            <v>13361</v>
          </cell>
          <cell r="B83" t="str">
            <v>SURF MANZANA  50x200G</v>
          </cell>
          <cell r="C83" t="str">
            <v>Contam.</v>
          </cell>
          <cell r="D83">
            <v>40</v>
          </cell>
          <cell r="E83">
            <v>10.18</v>
          </cell>
          <cell r="F83">
            <v>407.2</v>
          </cell>
        </row>
        <row r="84">
          <cell r="A84" t="str">
            <v>13363</v>
          </cell>
          <cell r="B84" t="str">
            <v>SURF MANZANA   6x3000G</v>
          </cell>
          <cell r="C84" t="str">
            <v>Contam.</v>
          </cell>
          <cell r="D84">
            <v>35</v>
          </cell>
          <cell r="E84">
            <v>18.3</v>
          </cell>
          <cell r="F84">
            <v>487.2</v>
          </cell>
        </row>
        <row r="86">
          <cell r="A86" t="str">
            <v>13071</v>
          </cell>
          <cell r="B86" t="str">
            <v xml:space="preserve">OMO BA FLORAL 100x150g (GRATIS 50g) </v>
          </cell>
          <cell r="C86" t="str">
            <v>Contam.</v>
          </cell>
          <cell r="D86">
            <v>35</v>
          </cell>
        </row>
        <row r="87">
          <cell r="A87" t="str">
            <v>13073</v>
          </cell>
          <cell r="B87" t="str">
            <v xml:space="preserve">OMO BA FLORAL 50x300g (GRATIS 100g) </v>
          </cell>
          <cell r="C87" t="str">
            <v>Contam.</v>
          </cell>
          <cell r="D87">
            <v>40</v>
          </cell>
        </row>
        <row r="88">
          <cell r="A88" t="str">
            <v>12923</v>
          </cell>
          <cell r="B88" t="str">
            <v xml:space="preserve">OMO BA FLORAL 12x1500g (GRATIS 500g) </v>
          </cell>
          <cell r="C88" t="str">
            <v>Contam.</v>
          </cell>
          <cell r="D88">
            <v>40</v>
          </cell>
        </row>
        <row r="89">
          <cell r="A89" t="str">
            <v>12921</v>
          </cell>
          <cell r="B89" t="str">
            <v xml:space="preserve">OMO BA FLORAL 6x3Kg (GRATIS 1Kg) </v>
          </cell>
          <cell r="C89" t="str">
            <v>Contam.</v>
          </cell>
          <cell r="D89">
            <v>35</v>
          </cell>
        </row>
        <row r="90">
          <cell r="A90" t="str">
            <v>13074</v>
          </cell>
          <cell r="B90" t="str">
            <v xml:space="preserve">OMO BA LIMON 50x300g (GRATIS 100g) </v>
          </cell>
          <cell r="C90" t="str">
            <v>Contam.</v>
          </cell>
          <cell r="D90">
            <v>40</v>
          </cell>
        </row>
        <row r="91">
          <cell r="A91" t="str">
            <v>12924</v>
          </cell>
          <cell r="B91" t="str">
            <v xml:space="preserve">OMO BA LIMON 12x1500g (GRATIS 500g) </v>
          </cell>
          <cell r="C91" t="str">
            <v>Contam.</v>
          </cell>
          <cell r="D91">
            <v>40</v>
          </cell>
        </row>
        <row r="92">
          <cell r="A92" t="str">
            <v>12922</v>
          </cell>
          <cell r="B92" t="str">
            <v xml:space="preserve">OMO BA LIMON 6x3Kg (GRATIS 1Kg) </v>
          </cell>
          <cell r="C92" t="str">
            <v>Contam.</v>
          </cell>
          <cell r="D92">
            <v>35</v>
          </cell>
        </row>
        <row r="93">
          <cell r="A93" t="str">
            <v>13153</v>
          </cell>
          <cell r="B93" t="str">
            <v>DEJA RAMSES FRESH 50Gx100UN</v>
          </cell>
          <cell r="C93" t="str">
            <v>Contam.</v>
          </cell>
          <cell r="D93">
            <v>40</v>
          </cell>
        </row>
        <row r="94">
          <cell r="A94" t="str">
            <v>13095</v>
          </cell>
          <cell r="B94" t="str">
            <v>DEJA RM FRESH 52x200G (GRATIS 2X200G)</v>
          </cell>
          <cell r="C94" t="str">
            <v>Contam.</v>
          </cell>
          <cell r="D94">
            <v>40</v>
          </cell>
        </row>
        <row r="95">
          <cell r="A95" t="str">
            <v>13101</v>
          </cell>
          <cell r="B95" t="str">
            <v>DEJA RM FL NAVIDAD 50x200G</v>
          </cell>
          <cell r="C95" t="str">
            <v>Contam.</v>
          </cell>
          <cell r="D95">
            <v>40</v>
          </cell>
        </row>
        <row r="96">
          <cell r="A96" t="str">
            <v>13102</v>
          </cell>
          <cell r="B96" t="str">
            <v>DEJA RM FL NAVIDAD 12x1000G</v>
          </cell>
          <cell r="C96" t="str">
            <v>Contam.</v>
          </cell>
          <cell r="D96">
            <v>40</v>
          </cell>
        </row>
        <row r="97">
          <cell r="A97" t="str">
            <v>13103</v>
          </cell>
          <cell r="B97" t="str">
            <v>DEJA RM LM NAVIDAD 12x1000G</v>
          </cell>
          <cell r="C97" t="str">
            <v>Contam.</v>
          </cell>
          <cell r="D97">
            <v>40</v>
          </cell>
        </row>
        <row r="98">
          <cell r="A98" t="str">
            <v>13105</v>
          </cell>
          <cell r="B98" t="str">
            <v>DEJA RM FR NAVIDAD 12x1000G</v>
          </cell>
          <cell r="C98" t="str">
            <v>Contam.</v>
          </cell>
          <cell r="D98">
            <v>40</v>
          </cell>
        </row>
        <row r="100">
          <cell r="A100" t="str">
            <v>13186</v>
          </cell>
          <cell r="B100" t="str">
            <v>DEJA RM FL EDICION LTDA 50X200G</v>
          </cell>
          <cell r="C100" t="str">
            <v>Contam.</v>
          </cell>
          <cell r="D100">
            <v>40</v>
          </cell>
        </row>
        <row r="101">
          <cell r="A101" t="str">
            <v>13183</v>
          </cell>
          <cell r="B101" t="str">
            <v>DEJA RM FLEDICION LTDA 12X1000G</v>
          </cell>
          <cell r="C101" t="str">
            <v>Contam.</v>
          </cell>
          <cell r="D101">
            <v>40</v>
          </cell>
        </row>
        <row r="102">
          <cell r="A102" t="str">
            <v>13184</v>
          </cell>
          <cell r="B102" t="str">
            <v>DEJA RM LM EDICION LTDA 12X1000G</v>
          </cell>
          <cell r="C102" t="str">
            <v>Contam.</v>
          </cell>
          <cell r="D102">
            <v>40</v>
          </cell>
        </row>
        <row r="103">
          <cell r="A103" t="str">
            <v>13187</v>
          </cell>
          <cell r="B103" t="str">
            <v>DEJA RM FRESH EDICION LTDA 50X200G</v>
          </cell>
          <cell r="C103" t="str">
            <v>Contam.</v>
          </cell>
          <cell r="D103">
            <v>40</v>
          </cell>
        </row>
        <row r="104">
          <cell r="A104" t="str">
            <v>13185</v>
          </cell>
          <cell r="B104" t="str">
            <v>DEJA RM FRESH EDICION LTDA 12X1000G</v>
          </cell>
          <cell r="C104" t="str">
            <v>Contam.</v>
          </cell>
          <cell r="D104">
            <v>40</v>
          </cell>
        </row>
        <row r="106">
          <cell r="A106" t="str">
            <v>13161</v>
          </cell>
          <cell r="B106" t="str">
            <v>OPAL FLORAL 30x400G</v>
          </cell>
          <cell r="C106" t="str">
            <v>Contam.</v>
          </cell>
          <cell r="D106">
            <v>40</v>
          </cell>
        </row>
        <row r="107">
          <cell r="A107" t="str">
            <v>13160</v>
          </cell>
          <cell r="B107" t="str">
            <v>OPAL LIMON 30x400G</v>
          </cell>
          <cell r="C107" t="str">
            <v>Contam.</v>
          </cell>
          <cell r="D107">
            <v>40</v>
          </cell>
        </row>
        <row r="109">
          <cell r="A109" t="str">
            <v>13094</v>
          </cell>
          <cell r="B109" t="str">
            <v>OMO BARRA FL 3X2 (1050Gx14UN)</v>
          </cell>
          <cell r="C109" t="str">
            <v>Contam.</v>
          </cell>
          <cell r="D109">
            <v>84</v>
          </cell>
        </row>
        <row r="115">
          <cell r="A115" t="str">
            <v>13002</v>
          </cell>
          <cell r="B115" t="str">
            <v>NEW SUPER LAGARTO            250Gx60UN</v>
          </cell>
          <cell r="C115" t="str">
            <v>Neutro</v>
          </cell>
          <cell r="D115">
            <v>48</v>
          </cell>
          <cell r="E115">
            <v>15.26</v>
          </cell>
          <cell r="F115">
            <v>732.48</v>
          </cell>
        </row>
        <row r="116">
          <cell r="A116" t="str">
            <v>13003</v>
          </cell>
          <cell r="B116" t="str">
            <v>NEW LAGARTO AZUL               250Gx60UN</v>
          </cell>
          <cell r="C116" t="str">
            <v>Neutro</v>
          </cell>
          <cell r="D116">
            <v>48</v>
          </cell>
          <cell r="E116">
            <v>15.26</v>
          </cell>
          <cell r="F116">
            <v>732.48</v>
          </cell>
        </row>
        <row r="117">
          <cell r="A117" t="str">
            <v>13005</v>
          </cell>
          <cell r="B117" t="str">
            <v>NEW LAGARTO LIMON            250Gx60UN</v>
          </cell>
          <cell r="C117" t="str">
            <v>Neutro</v>
          </cell>
          <cell r="D117">
            <v>48</v>
          </cell>
          <cell r="E117">
            <v>15.26</v>
          </cell>
          <cell r="F117">
            <v>732.48</v>
          </cell>
        </row>
        <row r="118">
          <cell r="A118" t="str">
            <v>13004</v>
          </cell>
          <cell r="B118" t="str">
            <v>NEW LAGARTO DELICADO  250Gx60UN</v>
          </cell>
          <cell r="C118" t="str">
            <v>Neutro</v>
          </cell>
          <cell r="D118">
            <v>48</v>
          </cell>
          <cell r="E118">
            <v>15.26</v>
          </cell>
          <cell r="F118">
            <v>732.48</v>
          </cell>
        </row>
        <row r="119">
          <cell r="A119" t="str">
            <v>11713</v>
          </cell>
          <cell r="B119" t="str">
            <v xml:space="preserve">SUPERLAGARTO 250G X 60 U  </v>
          </cell>
          <cell r="C119" t="str">
            <v>Neutro</v>
          </cell>
          <cell r="D119">
            <v>48</v>
          </cell>
          <cell r="E119">
            <v>15.26</v>
          </cell>
          <cell r="F119">
            <v>732.48</v>
          </cell>
        </row>
        <row r="120">
          <cell r="A120" t="str">
            <v>11710</v>
          </cell>
          <cell r="B120" t="str">
            <v xml:space="preserve">LAGARTO AZUL 250G X 60 U </v>
          </cell>
          <cell r="C120" t="str">
            <v>Neutro</v>
          </cell>
          <cell r="D120">
            <v>48</v>
          </cell>
          <cell r="E120">
            <v>15.26</v>
          </cell>
          <cell r="F120">
            <v>732.48</v>
          </cell>
        </row>
        <row r="121">
          <cell r="A121" t="str">
            <v>11943</v>
          </cell>
          <cell r="B121" t="str">
            <v xml:space="preserve">LAGARTO AZUL (FULL MONTY) 250G X 60 U  </v>
          </cell>
          <cell r="C121" t="str">
            <v>Neutro</v>
          </cell>
          <cell r="D121">
            <v>48</v>
          </cell>
          <cell r="E121">
            <v>15.26</v>
          </cell>
          <cell r="F121">
            <v>732.48</v>
          </cell>
        </row>
        <row r="122">
          <cell r="A122" t="str">
            <v>11797</v>
          </cell>
          <cell r="B122" t="str">
            <v xml:space="preserve">LAGARTO LIMON 250G X 60 U </v>
          </cell>
          <cell r="C122" t="str">
            <v>Neutro</v>
          </cell>
          <cell r="D122">
            <v>48</v>
          </cell>
          <cell r="E122">
            <v>15.26</v>
          </cell>
          <cell r="F122">
            <v>732.48</v>
          </cell>
        </row>
        <row r="123">
          <cell r="A123" t="str">
            <v>11796</v>
          </cell>
          <cell r="B123" t="str">
            <v xml:space="preserve">LAGARTO DELICADO 250 G X 60 U </v>
          </cell>
          <cell r="C123" t="str">
            <v>Neutro</v>
          </cell>
          <cell r="D123">
            <v>48</v>
          </cell>
          <cell r="E123">
            <v>15.26</v>
          </cell>
          <cell r="F123">
            <v>732.48</v>
          </cell>
        </row>
        <row r="124">
          <cell r="A124" t="str">
            <v>11860</v>
          </cell>
          <cell r="B124" t="str">
            <v>BRISA                          250 G X 60 U.</v>
          </cell>
          <cell r="C124" t="str">
            <v>Neutro</v>
          </cell>
          <cell r="D124">
            <v>48</v>
          </cell>
          <cell r="E124">
            <v>15.26</v>
          </cell>
          <cell r="F124">
            <v>732.48</v>
          </cell>
        </row>
        <row r="125">
          <cell r="A125" t="str">
            <v>12820</v>
          </cell>
          <cell r="B125" t="str">
            <v xml:space="preserve">Brisa Verde  24x250g Exp </v>
          </cell>
          <cell r="C125" t="str">
            <v>Neutro</v>
          </cell>
          <cell r="D125">
            <v>120</v>
          </cell>
          <cell r="E125">
            <v>6.15</v>
          </cell>
          <cell r="F125">
            <v>738</v>
          </cell>
        </row>
        <row r="126">
          <cell r="A126" t="str">
            <v>12821</v>
          </cell>
          <cell r="B126" t="str">
            <v>Brisa  Azul     24x250g Exp</v>
          </cell>
          <cell r="C126" t="str">
            <v>Neutro</v>
          </cell>
          <cell r="D126">
            <v>120</v>
          </cell>
          <cell r="E126">
            <v>6.15</v>
          </cell>
          <cell r="F126">
            <v>738</v>
          </cell>
        </row>
        <row r="127">
          <cell r="A127" t="str">
            <v>12822</v>
          </cell>
          <cell r="B127" t="str">
            <v xml:space="preserve">Brisa  Miel 24x250g Exp </v>
          </cell>
          <cell r="C127" t="str">
            <v>Neutro</v>
          </cell>
          <cell r="D127">
            <v>120</v>
          </cell>
          <cell r="E127">
            <v>6.15</v>
          </cell>
          <cell r="F127">
            <v>738</v>
          </cell>
        </row>
        <row r="128">
          <cell r="A128" t="str">
            <v>12824</v>
          </cell>
          <cell r="B128" t="str">
            <v xml:space="preserve">SUPERLAGARTO  24X250g Exp  </v>
          </cell>
          <cell r="C128" t="str">
            <v>Neutro</v>
          </cell>
          <cell r="D128">
            <v>120</v>
          </cell>
          <cell r="E128">
            <v>6.15</v>
          </cell>
          <cell r="F128">
            <v>738</v>
          </cell>
        </row>
        <row r="130">
          <cell r="A130" t="str">
            <v>13092</v>
          </cell>
          <cell r="B130" t="str">
            <v>OPAL BLANCURA JIRAFA 60x110G</v>
          </cell>
          <cell r="C130" t="str">
            <v>Contam.</v>
          </cell>
          <cell r="D130">
            <v>50</v>
          </cell>
        </row>
        <row r="131">
          <cell r="A131" t="str">
            <v>13090</v>
          </cell>
          <cell r="B131" t="str">
            <v>OPAL LIMON JIRAFA 60x110G</v>
          </cell>
          <cell r="C131" t="str">
            <v>Contam.</v>
          </cell>
          <cell r="D131">
            <v>50</v>
          </cell>
        </row>
        <row r="132">
          <cell r="A132" t="str">
            <v>13091</v>
          </cell>
          <cell r="B132" t="str">
            <v>OPAL FLORAL JIRAFA 60x110G</v>
          </cell>
          <cell r="C132" t="str">
            <v>Contam.</v>
          </cell>
          <cell r="D132">
            <v>50</v>
          </cell>
        </row>
        <row r="134">
          <cell r="A134" t="str">
            <v>13081</v>
          </cell>
          <cell r="B134" t="str">
            <v>OPAL FLORAL PROM  60x225G</v>
          </cell>
          <cell r="C134" t="str">
            <v>Contam.</v>
          </cell>
          <cell r="D134">
            <v>40</v>
          </cell>
        </row>
        <row r="135">
          <cell r="A135" t="str">
            <v>13080</v>
          </cell>
          <cell r="B135" t="str">
            <v>OPAL LIMON PROM  60x225G</v>
          </cell>
          <cell r="C135" t="str">
            <v>Contam.</v>
          </cell>
          <cell r="D135">
            <v>40</v>
          </cell>
        </row>
        <row r="136">
          <cell r="A136" t="str">
            <v>13083</v>
          </cell>
          <cell r="B136" t="str">
            <v>OPAL AVANCE PROM  60x200G</v>
          </cell>
          <cell r="C136" t="str">
            <v>Contam.</v>
          </cell>
          <cell r="D136">
            <v>40</v>
          </cell>
        </row>
        <row r="137">
          <cell r="A137" t="str">
            <v>13082</v>
          </cell>
          <cell r="B137" t="str">
            <v>OPAL BLANCURA PROM  60x225G</v>
          </cell>
          <cell r="C137" t="str">
            <v>Contam.</v>
          </cell>
          <cell r="D137">
            <v>40</v>
          </cell>
        </row>
        <row r="139">
          <cell r="A139" t="str">
            <v>13175</v>
          </cell>
          <cell r="B139" t="str">
            <v>OPAL LIMON JIRAFA 60x225G (+15G GRATIS)</v>
          </cell>
          <cell r="C139" t="str">
            <v>Contam.</v>
          </cell>
          <cell r="D139">
            <v>40</v>
          </cell>
        </row>
        <row r="140">
          <cell r="A140" t="str">
            <v>13176</v>
          </cell>
          <cell r="B140" t="str">
            <v>OPAL FLORAL JIRAFA 60x225G (+15G GRATIS)</v>
          </cell>
          <cell r="C140" t="str">
            <v>Contam.</v>
          </cell>
          <cell r="D140">
            <v>40</v>
          </cell>
        </row>
        <row r="141">
          <cell r="A141" t="str">
            <v>13177</v>
          </cell>
          <cell r="B141" t="str">
            <v>OPAL BLANCURA JIRAFA 60x225G (+15G GRATIS)</v>
          </cell>
          <cell r="C141" t="str">
            <v>Contam.</v>
          </cell>
          <cell r="D141">
            <v>40</v>
          </cell>
        </row>
        <row r="142">
          <cell r="A142" t="str">
            <v>13178</v>
          </cell>
          <cell r="B142" t="str">
            <v>OPAL AVANCE JIRAFA 60x200G (+15G GRATIS)</v>
          </cell>
          <cell r="C142" t="str">
            <v>Contam.</v>
          </cell>
          <cell r="D142">
            <v>40</v>
          </cell>
        </row>
        <row r="144">
          <cell r="A144" t="str">
            <v>12992</v>
          </cell>
          <cell r="B144" t="str">
            <v>DEJA FL 3FUx1KG+BALON GRATIS</v>
          </cell>
          <cell r="C144" t="str">
            <v>Contam.</v>
          </cell>
          <cell r="D144">
            <v>12</v>
          </cell>
        </row>
        <row r="145">
          <cell r="A145" t="str">
            <v>12995</v>
          </cell>
          <cell r="B145" t="str">
            <v>DEJA LM 3FUx1KG+BALON GRATIS</v>
          </cell>
          <cell r="C145" t="str">
            <v>Contam.</v>
          </cell>
          <cell r="D145">
            <v>12</v>
          </cell>
        </row>
        <row r="146">
          <cell r="A146" t="str">
            <v>12996</v>
          </cell>
          <cell r="B146" t="str">
            <v>DEJA FR 3FUx1KG+BALON GRATIS</v>
          </cell>
          <cell r="C146" t="str">
            <v>Contam.</v>
          </cell>
          <cell r="D146">
            <v>12</v>
          </cell>
        </row>
        <row r="148">
          <cell r="A148" t="str">
            <v>13068</v>
          </cell>
          <cell r="B148" t="str">
            <v>DEJA FLORAL 6FU(2x1)KG GRATIS 1KG</v>
          </cell>
          <cell r="C148" t="str">
            <v>Contam.</v>
          </cell>
          <cell r="D148">
            <v>30</v>
          </cell>
        </row>
        <row r="149">
          <cell r="A149" t="str">
            <v>13070</v>
          </cell>
          <cell r="B149" t="str">
            <v>DEJA LIMON  6FU(2x1)KG GRATIS 1KG</v>
          </cell>
          <cell r="C149" t="str">
            <v>Contam.</v>
          </cell>
          <cell r="D149">
            <v>30</v>
          </cell>
        </row>
        <row r="150">
          <cell r="A150" t="str">
            <v>13069</v>
          </cell>
          <cell r="B150" t="str">
            <v>DEJA FRESH  6FU(2x1)KG GRATIS 1KG</v>
          </cell>
          <cell r="C150" t="str">
            <v>Contam.</v>
          </cell>
          <cell r="D150">
            <v>30</v>
          </cell>
        </row>
        <row r="152">
          <cell r="A152" t="str">
            <v>13006</v>
          </cell>
          <cell r="B152" t="str">
            <v>OMO MAX LIMP.AE 100G</v>
          </cell>
          <cell r="C152" t="str">
            <v>Contam.</v>
          </cell>
          <cell r="D152">
            <v>40</v>
          </cell>
        </row>
        <row r="153">
          <cell r="A153" t="str">
            <v>13001</v>
          </cell>
          <cell r="B153" t="str">
            <v>OMO MAX LIMP.AE 12x1000G</v>
          </cell>
          <cell r="C153" t="str">
            <v>Contam.</v>
          </cell>
          <cell r="D153">
            <v>40</v>
          </cell>
        </row>
        <row r="154">
          <cell r="A154" t="str">
            <v>13060</v>
          </cell>
          <cell r="B154" t="str">
            <v>OMO MAX LIMP. 1KG+APLICADOR</v>
          </cell>
          <cell r="C154" t="str">
            <v>Contam.</v>
          </cell>
          <cell r="D154">
            <v>28</v>
          </cell>
        </row>
        <row r="155">
          <cell r="A155" t="str">
            <v>12969</v>
          </cell>
          <cell r="B155" t="str">
            <v xml:space="preserve"> OMO BIOACC FL 50Gx100UN</v>
          </cell>
          <cell r="C155" t="str">
            <v>Contam.</v>
          </cell>
          <cell r="D155">
            <v>40</v>
          </cell>
        </row>
        <row r="156">
          <cell r="A156" t="str">
            <v>12935</v>
          </cell>
          <cell r="B156" t="str">
            <v xml:space="preserve"> OMO BIOACC FL 100Gx100UN</v>
          </cell>
          <cell r="C156" t="str">
            <v>Contam.</v>
          </cell>
          <cell r="D156">
            <v>40</v>
          </cell>
        </row>
        <row r="157">
          <cell r="A157" t="str">
            <v>12936</v>
          </cell>
          <cell r="B157" t="str">
            <v xml:space="preserve"> OMO BIOACC FL 200Gx50UN</v>
          </cell>
          <cell r="C157" t="str">
            <v>Contam.</v>
          </cell>
          <cell r="D157">
            <v>40</v>
          </cell>
        </row>
        <row r="158">
          <cell r="A158" t="str">
            <v>12937</v>
          </cell>
          <cell r="B158" t="str">
            <v xml:space="preserve"> OMO BIOACC FL 1KGx12UN</v>
          </cell>
          <cell r="C158" t="str">
            <v>Contam.</v>
          </cell>
          <cell r="D158">
            <v>40</v>
          </cell>
        </row>
        <row r="159">
          <cell r="A159" t="str">
            <v>12938</v>
          </cell>
          <cell r="B159" t="str">
            <v xml:space="preserve"> OMO BIOACC FL 2KGx6UN</v>
          </cell>
          <cell r="C159" t="str">
            <v>Contam.</v>
          </cell>
          <cell r="D159">
            <v>35</v>
          </cell>
        </row>
        <row r="160">
          <cell r="A160" t="str">
            <v>13020</v>
          </cell>
          <cell r="B160" t="str">
            <v xml:space="preserve"> OMO BA FL E.T. 50x200G</v>
          </cell>
          <cell r="C160" t="str">
            <v>Contam.</v>
          </cell>
          <cell r="D160">
            <v>40</v>
          </cell>
        </row>
        <row r="161">
          <cell r="A161" t="str">
            <v>13026</v>
          </cell>
          <cell r="B161" t="str">
            <v xml:space="preserve"> OMO BA FL E.T. 12x1KG</v>
          </cell>
          <cell r="C161" t="str">
            <v>Contam.</v>
          </cell>
          <cell r="D161">
            <v>40</v>
          </cell>
        </row>
        <row r="162">
          <cell r="A162" t="str">
            <v>13027</v>
          </cell>
          <cell r="B162" t="str">
            <v xml:space="preserve"> OMO BA FL E.T.  6x2KG</v>
          </cell>
          <cell r="C162" t="str">
            <v>Contam.</v>
          </cell>
          <cell r="D162">
            <v>35</v>
          </cell>
        </row>
        <row r="163">
          <cell r="A163" t="str">
            <v>12939</v>
          </cell>
          <cell r="B163" t="str">
            <v xml:space="preserve"> OMO BIOACC LM 200Gx50UN</v>
          </cell>
          <cell r="C163" t="str">
            <v>Contam.</v>
          </cell>
          <cell r="D163">
            <v>40</v>
          </cell>
        </row>
        <row r="164">
          <cell r="A164" t="str">
            <v>12940</v>
          </cell>
          <cell r="B164" t="str">
            <v xml:space="preserve"> OMO BIOACC LM 1KGx12UN</v>
          </cell>
          <cell r="C164" t="str">
            <v>Contam.</v>
          </cell>
          <cell r="D164">
            <v>40</v>
          </cell>
        </row>
        <row r="165">
          <cell r="A165" t="str">
            <v>12941</v>
          </cell>
          <cell r="B165" t="str">
            <v xml:space="preserve"> OMO BIOACC LM 2KGx6UN</v>
          </cell>
          <cell r="C165" t="str">
            <v>Contam.</v>
          </cell>
          <cell r="D165">
            <v>35</v>
          </cell>
        </row>
        <row r="166">
          <cell r="A166" t="str">
            <v>13028</v>
          </cell>
          <cell r="B166" t="str">
            <v xml:space="preserve"> OMO BA LM E.T. 50x200G</v>
          </cell>
          <cell r="C166" t="str">
            <v>Contam.</v>
          </cell>
          <cell r="D166">
            <v>40</v>
          </cell>
        </row>
        <row r="167">
          <cell r="A167" t="str">
            <v>13029</v>
          </cell>
          <cell r="B167" t="str">
            <v xml:space="preserve"> OMO BA LM E.T. 12x1KG</v>
          </cell>
          <cell r="C167" t="str">
            <v>Contam.</v>
          </cell>
          <cell r="D167">
            <v>40</v>
          </cell>
        </row>
        <row r="168">
          <cell r="A168" t="str">
            <v>13030</v>
          </cell>
          <cell r="B168" t="str">
            <v xml:space="preserve"> OMO BA LM E.T.  6x2KG</v>
          </cell>
          <cell r="C168" t="str">
            <v>Contam.</v>
          </cell>
          <cell r="D168">
            <v>35</v>
          </cell>
        </row>
        <row r="169">
          <cell r="A169" t="str">
            <v>12942</v>
          </cell>
          <cell r="B169" t="str">
            <v xml:space="preserve"> OMO BIOACC LM 100Gx100UN</v>
          </cell>
          <cell r="C169" t="str">
            <v>Contam.</v>
          </cell>
          <cell r="D169">
            <v>40</v>
          </cell>
        </row>
        <row r="170">
          <cell r="A170" t="str">
            <v>12857</v>
          </cell>
          <cell r="B170" t="str">
            <v>DEJA AC BS FLORAL 50Gx100UN</v>
          </cell>
          <cell r="C170" t="str">
            <v>Contam.</v>
          </cell>
          <cell r="D170">
            <v>40</v>
          </cell>
          <cell r="E170">
            <v>5.19</v>
          </cell>
          <cell r="F170">
            <v>207.6</v>
          </cell>
        </row>
        <row r="171">
          <cell r="A171" t="str">
            <v>12207</v>
          </cell>
          <cell r="B171" t="str">
            <v>NUEVO DEJA BS AC 100 X 100G FLORAL</v>
          </cell>
          <cell r="C171" t="str">
            <v>Contam.</v>
          </cell>
          <cell r="D171">
            <v>40</v>
          </cell>
          <cell r="E171">
            <v>10.19</v>
          </cell>
          <cell r="F171">
            <v>407.6</v>
          </cell>
        </row>
        <row r="172">
          <cell r="A172" t="str">
            <v>12700</v>
          </cell>
          <cell r="B172" t="str">
            <v>NUEVO DEJA BS AC 50 X 200G FLORAL</v>
          </cell>
          <cell r="C172" t="str">
            <v>Contam.</v>
          </cell>
          <cell r="D172">
            <v>40</v>
          </cell>
          <cell r="E172">
            <v>10.18</v>
          </cell>
          <cell r="F172">
            <v>407.2</v>
          </cell>
        </row>
        <row r="173">
          <cell r="A173" t="str">
            <v>12701</v>
          </cell>
          <cell r="B173" t="str">
            <v>NUEVO DEJA BS AC 12 X 1000G FLORAL</v>
          </cell>
          <cell r="C173" t="str">
            <v>Contam.</v>
          </cell>
          <cell r="D173">
            <v>40</v>
          </cell>
          <cell r="E173">
            <v>12.18</v>
          </cell>
          <cell r="F173">
            <v>487.2</v>
          </cell>
        </row>
        <row r="174">
          <cell r="A174" t="str">
            <v>12859</v>
          </cell>
          <cell r="B174" t="str">
            <v>DEJA BS AC 12x1000G FLORAL C/SELLO</v>
          </cell>
          <cell r="C174" t="str">
            <v>Contam.</v>
          </cell>
          <cell r="D174">
            <v>40</v>
          </cell>
          <cell r="E174">
            <v>12.18</v>
          </cell>
          <cell r="F174">
            <v>487.2</v>
          </cell>
        </row>
        <row r="175">
          <cell r="A175" t="str">
            <v>12702</v>
          </cell>
          <cell r="B175" t="str">
            <v>NUEVO DEJA BS AC 6 X 2000G FLORAL</v>
          </cell>
          <cell r="C175" t="str">
            <v>Contam.</v>
          </cell>
          <cell r="D175">
            <v>35</v>
          </cell>
          <cell r="E175">
            <v>12.16</v>
          </cell>
          <cell r="F175">
            <v>425.6</v>
          </cell>
        </row>
        <row r="176">
          <cell r="A176" t="str">
            <v>12860</v>
          </cell>
          <cell r="B176" t="str">
            <v>DEJA BS AC 6x2000G FLORAL C/SELLO</v>
          </cell>
          <cell r="C176" t="str">
            <v>Contam.</v>
          </cell>
          <cell r="D176">
            <v>35</v>
          </cell>
          <cell r="E176">
            <v>12.16</v>
          </cell>
          <cell r="F176">
            <v>425.6</v>
          </cell>
        </row>
        <row r="177">
          <cell r="A177" t="str">
            <v>12703</v>
          </cell>
          <cell r="B177" t="str">
            <v>NUEVO DEJA BS AC 50 X 200G LIMON</v>
          </cell>
          <cell r="C177" t="str">
            <v>Contam.</v>
          </cell>
          <cell r="D177">
            <v>40</v>
          </cell>
          <cell r="E177">
            <v>10.18</v>
          </cell>
          <cell r="F177">
            <v>407.2</v>
          </cell>
        </row>
        <row r="178">
          <cell r="A178" t="str">
            <v>12704</v>
          </cell>
          <cell r="B178" t="str">
            <v>NUEVO DEJA BS AC 12 X 1000G LIMON</v>
          </cell>
          <cell r="C178" t="str">
            <v>Contam.</v>
          </cell>
          <cell r="D178">
            <v>40</v>
          </cell>
          <cell r="E178">
            <v>12.18</v>
          </cell>
          <cell r="F178">
            <v>487.2</v>
          </cell>
        </row>
        <row r="179">
          <cell r="A179" t="str">
            <v>12861</v>
          </cell>
          <cell r="B179" t="str">
            <v>DEJA BS AC 12x1000G LIMON C/SELLO</v>
          </cell>
          <cell r="C179" t="str">
            <v>Contam.</v>
          </cell>
          <cell r="D179">
            <v>40</v>
          </cell>
          <cell r="E179">
            <v>12.18</v>
          </cell>
          <cell r="F179">
            <v>487.2</v>
          </cell>
        </row>
        <row r="180">
          <cell r="A180" t="str">
            <v>12697</v>
          </cell>
          <cell r="B180" t="str">
            <v xml:space="preserve"> OMO MULTIACTIVO   100 X 100G</v>
          </cell>
          <cell r="C180" t="str">
            <v>Contam.</v>
          </cell>
          <cell r="D180">
            <v>40</v>
          </cell>
          <cell r="E180">
            <v>10.19</v>
          </cell>
          <cell r="F180">
            <v>407.6</v>
          </cell>
        </row>
        <row r="181">
          <cell r="A181" t="str">
            <v>12328</v>
          </cell>
          <cell r="B181" t="str">
            <v xml:space="preserve"> OMO MULTIACTIVO   50 X 200G</v>
          </cell>
          <cell r="C181" t="str">
            <v>Contam.</v>
          </cell>
          <cell r="D181">
            <v>40</v>
          </cell>
          <cell r="E181">
            <v>10.18</v>
          </cell>
          <cell r="F181">
            <v>407.2</v>
          </cell>
        </row>
        <row r="182">
          <cell r="A182" t="str">
            <v>12692</v>
          </cell>
          <cell r="B182" t="str">
            <v>OMO MULTIACTIVO  12X1000G</v>
          </cell>
          <cell r="C182" t="str">
            <v>Contam.</v>
          </cell>
          <cell r="D182">
            <v>40</v>
          </cell>
          <cell r="E182">
            <v>12.18</v>
          </cell>
          <cell r="F182">
            <v>487.2</v>
          </cell>
        </row>
        <row r="183">
          <cell r="A183" t="str">
            <v>12693</v>
          </cell>
          <cell r="B183" t="str">
            <v>OMO MULTIACTIVO  6X2000G</v>
          </cell>
          <cell r="C183" t="str">
            <v>Contam.</v>
          </cell>
          <cell r="D183">
            <v>35</v>
          </cell>
          <cell r="E183">
            <v>12.16</v>
          </cell>
          <cell r="F183">
            <v>425.6</v>
          </cell>
        </row>
        <row r="184">
          <cell r="A184" t="str">
            <v>12694</v>
          </cell>
          <cell r="B184" t="str">
            <v xml:space="preserve"> OMO MULTIACTIVO  50 X 200G</v>
          </cell>
          <cell r="C184" t="str">
            <v>Contam.</v>
          </cell>
          <cell r="D184">
            <v>40</v>
          </cell>
          <cell r="E184">
            <v>10.18</v>
          </cell>
          <cell r="F184">
            <v>407.2</v>
          </cell>
        </row>
        <row r="185">
          <cell r="A185" t="str">
            <v>12748</v>
          </cell>
          <cell r="B185" t="str">
            <v xml:space="preserve"> OMO MULTIACTIVO  100 X 100G </v>
          </cell>
          <cell r="C185" t="str">
            <v>Contam.</v>
          </cell>
          <cell r="D185">
            <v>40</v>
          </cell>
          <cell r="E185">
            <v>10.19</v>
          </cell>
          <cell r="F185">
            <v>407.6</v>
          </cell>
        </row>
        <row r="186">
          <cell r="A186" t="str">
            <v>12695</v>
          </cell>
          <cell r="B186" t="str">
            <v>OMO MULTIACTIVO  12X1000G</v>
          </cell>
          <cell r="C186" t="str">
            <v>Contam.</v>
          </cell>
          <cell r="D186">
            <v>40</v>
          </cell>
          <cell r="E186">
            <v>12.18</v>
          </cell>
          <cell r="F186">
            <v>487.2</v>
          </cell>
        </row>
        <row r="187">
          <cell r="A187" t="str">
            <v>12696</v>
          </cell>
          <cell r="B187" t="str">
            <v>OMO MULTIACTIVO  6X2000G</v>
          </cell>
          <cell r="C187" t="str">
            <v>Contam.</v>
          </cell>
          <cell r="D187">
            <v>35</v>
          </cell>
          <cell r="E187">
            <v>12.16</v>
          </cell>
          <cell r="F187">
            <v>425.6</v>
          </cell>
        </row>
        <row r="188">
          <cell r="A188" t="str">
            <v>10837</v>
          </cell>
          <cell r="B188" t="str">
            <v>Omo Antibacterial  Block Bottom 12Fux900gr</v>
          </cell>
          <cell r="C188" t="str">
            <v>Contam.</v>
          </cell>
          <cell r="D188">
            <v>40</v>
          </cell>
          <cell r="E188">
            <v>10.98</v>
          </cell>
          <cell r="F188">
            <v>439.2</v>
          </cell>
        </row>
        <row r="189">
          <cell r="A189" t="str">
            <v>12198</v>
          </cell>
          <cell r="B189" t="str">
            <v>OMO MAX LIMPIEZA CON BLEACH DE ACC FLASH 1000GX12</v>
          </cell>
          <cell r="C189" t="str">
            <v>Contam.</v>
          </cell>
          <cell r="D189">
            <v>40</v>
          </cell>
          <cell r="E189">
            <v>12.18</v>
          </cell>
          <cell r="F189">
            <v>487.2</v>
          </cell>
        </row>
        <row r="190">
          <cell r="A190" t="str">
            <v>12656</v>
          </cell>
          <cell r="B190" t="str">
            <v>Lagarto Industrial          1 Fu  x  12 Kg</v>
          </cell>
          <cell r="C190" t="str">
            <v>Contam.</v>
          </cell>
          <cell r="D190">
            <v>40</v>
          </cell>
          <cell r="E190">
            <v>12.09</v>
          </cell>
          <cell r="F190">
            <v>483.6</v>
          </cell>
        </row>
        <row r="191">
          <cell r="A191" t="str">
            <v>12311</v>
          </cell>
          <cell r="B191" t="str">
            <v>Detergente Nobla  con Perfume 20 kg</v>
          </cell>
          <cell r="C191" t="str">
            <v>Contam.</v>
          </cell>
          <cell r="D191">
            <v>20</v>
          </cell>
          <cell r="E191">
            <v>25.19</v>
          </cell>
          <cell r="F191">
            <v>503.8</v>
          </cell>
        </row>
        <row r="192">
          <cell r="A192" t="str">
            <v>12309</v>
          </cell>
          <cell r="B192" t="str">
            <v xml:space="preserve">Detergente Nobla con Perfume 20x500g </v>
          </cell>
          <cell r="C192" t="str">
            <v>Contam.</v>
          </cell>
          <cell r="D192">
            <v>40</v>
          </cell>
          <cell r="E192">
            <v>10.18</v>
          </cell>
          <cell r="F192">
            <v>407.2</v>
          </cell>
        </row>
        <row r="193">
          <cell r="A193" t="str">
            <v>12310</v>
          </cell>
          <cell r="B193" t="str">
            <v>Detergente Nobla sin Perfume  20x500g</v>
          </cell>
          <cell r="C193" t="str">
            <v>Contam.</v>
          </cell>
          <cell r="D193">
            <v>40</v>
          </cell>
          <cell r="E193">
            <v>10.18</v>
          </cell>
          <cell r="F193">
            <v>407.2</v>
          </cell>
        </row>
        <row r="194">
          <cell r="A194" t="str">
            <v>12312</v>
          </cell>
          <cell r="B194" t="str">
            <v>Detergente Nobla  sin Perfume 20 kg</v>
          </cell>
          <cell r="C194" t="str">
            <v>Contam.</v>
          </cell>
          <cell r="D194">
            <v>20</v>
          </cell>
          <cell r="E194">
            <v>25.19</v>
          </cell>
          <cell r="F194">
            <v>503.8</v>
          </cell>
        </row>
        <row r="195">
          <cell r="A195" t="str">
            <v>12691</v>
          </cell>
          <cell r="B195" t="str">
            <v>Detergente Alkosto  4un x 5 kg</v>
          </cell>
          <cell r="C195" t="str">
            <v>Contam.</v>
          </cell>
          <cell r="D195">
            <v>20</v>
          </cell>
          <cell r="E195">
            <v>20.28</v>
          </cell>
          <cell r="F195">
            <v>405.6</v>
          </cell>
        </row>
        <row r="196">
          <cell r="A196" t="str">
            <v>12571</v>
          </cell>
          <cell r="B196" t="str">
            <v>Estella Frutal 28un (1 BRX350G)</v>
          </cell>
          <cell r="C196" t="str">
            <v>Contam.</v>
          </cell>
          <cell r="D196">
            <v>126</v>
          </cell>
          <cell r="E196">
            <v>10.07</v>
          </cell>
          <cell r="F196">
            <v>1268.82</v>
          </cell>
        </row>
        <row r="197">
          <cell r="A197" t="str">
            <v>12103</v>
          </cell>
          <cell r="B197" t="str">
            <v xml:space="preserve">ESTRELLA 28 PAQ. (1X250G) </v>
          </cell>
          <cell r="C197" t="str">
            <v>Contam.</v>
          </cell>
          <cell r="D197">
            <v>180</v>
          </cell>
          <cell r="E197">
            <v>7.2</v>
          </cell>
          <cell r="F197">
            <v>1296</v>
          </cell>
        </row>
        <row r="198">
          <cell r="A198" t="str">
            <v>10740</v>
          </cell>
          <cell r="B198" t="str">
            <v>Deja B.S Floral   28 PQ     (1BRX350GR) Nuevo Diseño</v>
          </cell>
          <cell r="C198" t="str">
            <v>Contam.</v>
          </cell>
          <cell r="D198">
            <v>126</v>
          </cell>
          <cell r="E198">
            <v>10.07</v>
          </cell>
          <cell r="F198">
            <v>1268.82</v>
          </cell>
        </row>
        <row r="199">
          <cell r="A199" t="str">
            <v>12756</v>
          </cell>
          <cell r="B199" t="str">
            <v>NUEVA DEJA BARRA ACBS 28 PAQ. (1BRX350G)  BS ACC</v>
          </cell>
          <cell r="C199" t="str">
            <v>Contam.</v>
          </cell>
          <cell r="D199">
            <v>126</v>
          </cell>
          <cell r="E199">
            <v>10.07</v>
          </cell>
          <cell r="F199">
            <v>1268.82</v>
          </cell>
        </row>
        <row r="200">
          <cell r="A200" t="str">
            <v>12769</v>
          </cell>
          <cell r="B200" t="str">
            <v>DEJA BARRA BS 28 PAQ. (1BRX250G)  BS ACC</v>
          </cell>
          <cell r="C200" t="str">
            <v>Contam.</v>
          </cell>
          <cell r="D200">
            <v>180</v>
          </cell>
          <cell r="E200">
            <v>7.2</v>
          </cell>
          <cell r="F200">
            <v>1296</v>
          </cell>
        </row>
        <row r="201">
          <cell r="A201" t="str">
            <v>12070</v>
          </cell>
          <cell r="B201" t="str">
            <v xml:space="preserve">DEJA BARRA BS 28 PAQ. (1BRX250G) </v>
          </cell>
          <cell r="C201" t="str">
            <v>Contam.</v>
          </cell>
          <cell r="D201">
            <v>180</v>
          </cell>
          <cell r="E201">
            <v>7.2</v>
          </cell>
          <cell r="F201">
            <v>1296</v>
          </cell>
        </row>
        <row r="202">
          <cell r="A202" t="str">
            <v>12759</v>
          </cell>
          <cell r="B202" t="str">
            <v>BARRA OMO FLORAL MULTIACTIVO 1 X 350 G - 28  UNID.</v>
          </cell>
          <cell r="C202" t="str">
            <v>Contam.</v>
          </cell>
          <cell r="D202">
            <v>126</v>
          </cell>
          <cell r="E202">
            <v>10.07</v>
          </cell>
          <cell r="F202">
            <v>1268.82</v>
          </cell>
        </row>
        <row r="203">
          <cell r="A203" t="str">
            <v>12767</v>
          </cell>
          <cell r="B203" t="str">
            <v>BARRA OMO FLORAL MULTIACTIVO 1 X 250 G - 28  UNID.</v>
          </cell>
          <cell r="C203" t="str">
            <v>Contam.</v>
          </cell>
          <cell r="D203">
            <v>180</v>
          </cell>
          <cell r="E203">
            <v>7.2</v>
          </cell>
          <cell r="F203">
            <v>1296</v>
          </cell>
        </row>
        <row r="204">
          <cell r="A204" t="str">
            <v>12768</v>
          </cell>
          <cell r="B204" t="str">
            <v>BARRA OMO LIMON MULTIACTIVO 1 X 250 G - 28  UNID.</v>
          </cell>
          <cell r="C204" t="str">
            <v>Contam.</v>
          </cell>
          <cell r="D204">
            <v>180</v>
          </cell>
          <cell r="E204">
            <v>7.2</v>
          </cell>
          <cell r="F204">
            <v>1296</v>
          </cell>
        </row>
        <row r="205">
          <cell r="A205" t="str">
            <v>12042</v>
          </cell>
          <cell r="B205" t="str">
            <v>BARRA OMO I.F. 28x250G</v>
          </cell>
          <cell r="C205" t="str">
            <v>Contam.</v>
          </cell>
          <cell r="D205">
            <v>180</v>
          </cell>
          <cell r="E205">
            <v>7.2</v>
          </cell>
          <cell r="F205">
            <v>1296</v>
          </cell>
        </row>
        <row r="206">
          <cell r="A206" t="str">
            <v>12739</v>
          </cell>
          <cell r="B206" t="str">
            <v>BARRA OMO  LM 28x250G</v>
          </cell>
          <cell r="C206" t="str">
            <v>Contam.</v>
          </cell>
          <cell r="D206">
            <v>180</v>
          </cell>
          <cell r="E206">
            <v>7.2</v>
          </cell>
          <cell r="F206">
            <v>1296</v>
          </cell>
        </row>
        <row r="207">
          <cell r="A207" t="str">
            <v>12793</v>
          </cell>
          <cell r="B207" t="str">
            <v xml:space="preserve"> OMO MULTIACTIVO   50 X 100  FL</v>
          </cell>
          <cell r="C207" t="str">
            <v>Contam.</v>
          </cell>
          <cell r="D207">
            <v>40</v>
          </cell>
        </row>
        <row r="208">
          <cell r="A208" t="str">
            <v>11288</v>
          </cell>
          <cell r="B208" t="str">
            <v xml:space="preserve"> OMO MULTIACTIVO   100 X 125G "25g gratis"</v>
          </cell>
          <cell r="C208" t="str">
            <v>Contam.</v>
          </cell>
          <cell r="D208">
            <v>35</v>
          </cell>
        </row>
        <row r="209">
          <cell r="A209" t="str">
            <v>12782</v>
          </cell>
          <cell r="B209" t="str">
            <v xml:space="preserve"> OMO MULTIACTIVO   50 X 250G "50g gratis"</v>
          </cell>
          <cell r="C209" t="str">
            <v>Contam.</v>
          </cell>
          <cell r="D209">
            <v>40</v>
          </cell>
        </row>
        <row r="210">
          <cell r="A210" t="str">
            <v>12781</v>
          </cell>
          <cell r="B210" t="str">
            <v xml:space="preserve"> OMO MULTIACTIVO  100 X 125G  "25g gratis"</v>
          </cell>
          <cell r="C210" t="str">
            <v>Contam.</v>
          </cell>
          <cell r="D210">
            <v>40</v>
          </cell>
        </row>
        <row r="211">
          <cell r="A211" t="str">
            <v>12783</v>
          </cell>
          <cell r="B211" t="str">
            <v xml:space="preserve"> OMO MULTIACTIVO  50 X 250G "50g gratis"</v>
          </cell>
          <cell r="C211" t="str">
            <v>Contam.</v>
          </cell>
          <cell r="D211">
            <v>40</v>
          </cell>
        </row>
        <row r="212">
          <cell r="A212" t="str">
            <v>12764</v>
          </cell>
          <cell r="B212" t="e">
            <v>#N/A</v>
          </cell>
          <cell r="C212" t="str">
            <v>Contam.</v>
          </cell>
          <cell r="D212">
            <v>40</v>
          </cell>
        </row>
        <row r="213">
          <cell r="A213" t="str">
            <v>12763</v>
          </cell>
          <cell r="B213" t="e">
            <v>#N/A</v>
          </cell>
          <cell r="C213" t="str">
            <v>Contam.</v>
          </cell>
          <cell r="D213">
            <v>40</v>
          </cell>
        </row>
        <row r="214">
          <cell r="A214" t="str">
            <v>12803</v>
          </cell>
          <cell r="B214" t="str">
            <v>OMO MAX LIMPIEZA CON BLEACH DE ACC FLASH 100x100gr</v>
          </cell>
          <cell r="C214" t="str">
            <v>Contam.</v>
          </cell>
          <cell r="D214">
            <v>40</v>
          </cell>
        </row>
        <row r="215">
          <cell r="A215" t="str">
            <v>12784</v>
          </cell>
          <cell r="B215" t="str">
            <v>BARRA OMO FLORAL MA 14PAQ. (2X250G) + OMO 50G GRATIS</v>
          </cell>
          <cell r="C215" t="str">
            <v>Contam.</v>
          </cell>
          <cell r="D215">
            <v>120</v>
          </cell>
        </row>
        <row r="216">
          <cell r="A216" t="str">
            <v>12785</v>
          </cell>
          <cell r="B216" t="str">
            <v>BARRA OMO LIMON MA 14PAQ. (2X250G) + OMO 50G GRATIS</v>
          </cell>
          <cell r="C216" t="str">
            <v>Contam.</v>
          </cell>
          <cell r="D216">
            <v>120</v>
          </cell>
        </row>
        <row r="217">
          <cell r="A217" t="str">
            <v>12626</v>
          </cell>
          <cell r="B217" t="str">
            <v>LAGARTO LIMON 8BTX2000ML PET</v>
          </cell>
          <cell r="C217" t="str">
            <v>Contam.</v>
          </cell>
          <cell r="D217">
            <v>30</v>
          </cell>
        </row>
        <row r="218">
          <cell r="A218" t="str">
            <v>12625</v>
          </cell>
          <cell r="B218" t="str">
            <v>LAGARTO LIMON 15BTX1000ML PET</v>
          </cell>
          <cell r="C218" t="str">
            <v>Contam.</v>
          </cell>
          <cell r="D218">
            <v>30</v>
          </cell>
        </row>
        <row r="219">
          <cell r="A219" t="str">
            <v>12624</v>
          </cell>
          <cell r="B219" t="str">
            <v>LAGARTO LIMON 30BTX500ML PET</v>
          </cell>
          <cell r="C219" t="str">
            <v>Contam.</v>
          </cell>
          <cell r="D219">
            <v>36</v>
          </cell>
        </row>
        <row r="220">
          <cell r="A220" t="str">
            <v>10242</v>
          </cell>
          <cell r="B220" t="str">
            <v>LAGARTO LIMON 24X100ML</v>
          </cell>
          <cell r="C220" t="str">
            <v>Contam.</v>
          </cell>
          <cell r="D220">
            <v>180</v>
          </cell>
        </row>
        <row r="221">
          <cell r="A221" t="str">
            <v>12629</v>
          </cell>
          <cell r="B221" t="str">
            <v>LAGARTO PINO 8BTX2000ML PET</v>
          </cell>
          <cell r="C221" t="str">
            <v>Contam.</v>
          </cell>
          <cell r="D221">
            <v>30</v>
          </cell>
        </row>
        <row r="222">
          <cell r="A222" t="str">
            <v>12628</v>
          </cell>
          <cell r="B222" t="str">
            <v>LAGARTO PINO 15BTX1000ML PET</v>
          </cell>
          <cell r="C222" t="str">
            <v>Contam.</v>
          </cell>
          <cell r="D222">
            <v>30</v>
          </cell>
        </row>
        <row r="223">
          <cell r="A223" t="str">
            <v>12627</v>
          </cell>
          <cell r="B223" t="str">
            <v>LAGARTO PINO 30BTX500ML PET</v>
          </cell>
          <cell r="C223" t="str">
            <v>Contam.</v>
          </cell>
          <cell r="D223">
            <v>36</v>
          </cell>
        </row>
        <row r="224">
          <cell r="A224" t="str">
            <v>10241</v>
          </cell>
          <cell r="B224" t="str">
            <v>LAGARTO PINO 24X100ML</v>
          </cell>
          <cell r="C224" t="str">
            <v>Contam.</v>
          </cell>
          <cell r="D224">
            <v>180</v>
          </cell>
        </row>
        <row r="225">
          <cell r="A225" t="str">
            <v>12623</v>
          </cell>
          <cell r="B225" t="str">
            <v>LAGARTO LAVANDA 8BTX2000ML PET</v>
          </cell>
          <cell r="C225" t="str">
            <v>Contam.</v>
          </cell>
          <cell r="D225">
            <v>30</v>
          </cell>
        </row>
        <row r="226">
          <cell r="A226" t="str">
            <v>12622</v>
          </cell>
          <cell r="B226" t="str">
            <v>LAGARTO LAVANDA 15BTX1000ML PET</v>
          </cell>
          <cell r="C226" t="str">
            <v>Contam.</v>
          </cell>
          <cell r="D226">
            <v>30</v>
          </cell>
        </row>
        <row r="227">
          <cell r="A227" t="str">
            <v>12621</v>
          </cell>
          <cell r="B227" t="str">
            <v>LAGARTO LAVANDA 30BTX500ML PET</v>
          </cell>
          <cell r="C227" t="str">
            <v>Contam.</v>
          </cell>
          <cell r="D227">
            <v>36</v>
          </cell>
        </row>
        <row r="228">
          <cell r="A228" t="str">
            <v>10169</v>
          </cell>
          <cell r="B228" t="str">
            <v>LAGARTO LAVANDA 24X100ML</v>
          </cell>
          <cell r="C228" t="str">
            <v>Contam.</v>
          </cell>
          <cell r="D228">
            <v>180</v>
          </cell>
        </row>
        <row r="229">
          <cell r="A229" t="str">
            <v>12632</v>
          </cell>
          <cell r="B229" t="str">
            <v>LAGARTO MARINA 8BTX2000ML PET</v>
          </cell>
          <cell r="C229" t="str">
            <v>Contam.</v>
          </cell>
          <cell r="D229">
            <v>30</v>
          </cell>
        </row>
        <row r="230">
          <cell r="A230" t="str">
            <v>12631</v>
          </cell>
          <cell r="B230" t="str">
            <v>LAGARTO MARINA 15BTX 1000ML PET</v>
          </cell>
          <cell r="C230" t="str">
            <v>Contam.</v>
          </cell>
          <cell r="D230">
            <v>30</v>
          </cell>
        </row>
        <row r="231">
          <cell r="A231" t="str">
            <v>12630</v>
          </cell>
          <cell r="B231" t="str">
            <v>LAGARTO MARINA  30BTX500ML PET</v>
          </cell>
          <cell r="C231" t="str">
            <v>Contam.</v>
          </cell>
          <cell r="D231">
            <v>36</v>
          </cell>
        </row>
        <row r="232">
          <cell r="A232" t="str">
            <v>10301</v>
          </cell>
          <cell r="B232" t="str">
            <v>LAGARTO MARINA 24X100ML</v>
          </cell>
          <cell r="C232" t="str">
            <v>Contam.</v>
          </cell>
          <cell r="D232">
            <v>180</v>
          </cell>
        </row>
        <row r="233">
          <cell r="A233" t="str">
            <v>12606</v>
          </cell>
          <cell r="B233" t="str">
            <v>LAGARTO MARINA 24X100ML</v>
          </cell>
          <cell r="C233" t="str">
            <v>Contam.</v>
          </cell>
          <cell r="D233">
            <v>40</v>
          </cell>
        </row>
        <row r="234">
          <cell r="A234" t="str">
            <v>12844</v>
          </cell>
          <cell r="B234" t="str">
            <v>OMO MULTIACTIVO  CON SELLO PRACTICO 12X1000G</v>
          </cell>
          <cell r="C234" t="str">
            <v>Contam.</v>
          </cell>
          <cell r="D234">
            <v>40</v>
          </cell>
        </row>
        <row r="235">
          <cell r="A235" t="str">
            <v>12852</v>
          </cell>
          <cell r="B235" t="str">
            <v>OMO MULTIACTIVO  CON SELLO PRACTICO 6X2000G</v>
          </cell>
          <cell r="C235" t="str">
            <v>Contam.</v>
          </cell>
          <cell r="D235">
            <v>35</v>
          </cell>
        </row>
        <row r="236">
          <cell r="A236" t="str">
            <v>12849</v>
          </cell>
          <cell r="B236" t="str">
            <v>OMO LIMON 12X1000G SELLO PRACTICO</v>
          </cell>
          <cell r="C236" t="str">
            <v>Contam.</v>
          </cell>
          <cell r="D236">
            <v>40</v>
          </cell>
        </row>
        <row r="237">
          <cell r="A237" t="str">
            <v>12853</v>
          </cell>
          <cell r="B237" t="str">
            <v>OMO LIMON 6X2000G SELLO PRACTICO</v>
          </cell>
          <cell r="C237" t="str">
            <v>Contam.</v>
          </cell>
          <cell r="D237">
            <v>35</v>
          </cell>
        </row>
        <row r="238">
          <cell r="A238" t="str">
            <v>12851</v>
          </cell>
          <cell r="B238" t="str">
            <v>OMO LIMON 12X1000G SELLO PRACTICO</v>
          </cell>
          <cell r="C238" t="str">
            <v>Contam.</v>
          </cell>
          <cell r="D238">
            <v>40</v>
          </cell>
        </row>
        <row r="239">
          <cell r="A239" t="str">
            <v>12934</v>
          </cell>
          <cell r="B239" t="str">
            <v>DEJA FRESH AC BS 12x1000G C/SELLO</v>
          </cell>
          <cell r="C239" t="str">
            <v>Contam.</v>
          </cell>
          <cell r="D239">
            <v>40</v>
          </cell>
        </row>
        <row r="240">
          <cell r="A240" t="str">
            <v>12834</v>
          </cell>
          <cell r="B240" t="str">
            <v>DEJA FRESH AC BS 100x100G</v>
          </cell>
          <cell r="C240" t="str">
            <v>Contam.</v>
          </cell>
          <cell r="D240">
            <v>40</v>
          </cell>
        </row>
        <row r="241">
          <cell r="A241" t="str">
            <v>12832</v>
          </cell>
          <cell r="B241" t="str">
            <v>DEJA FRESH AC BS 50x200G</v>
          </cell>
          <cell r="C241" t="str">
            <v>Contam.</v>
          </cell>
          <cell r="D241">
            <v>40</v>
          </cell>
        </row>
        <row r="242">
          <cell r="A242" t="str">
            <v>12833</v>
          </cell>
          <cell r="B242" t="str">
            <v>DEJA FRESH AC BS 12x1000G</v>
          </cell>
          <cell r="C242" t="str">
            <v>Contam.</v>
          </cell>
          <cell r="D242">
            <v>40</v>
          </cell>
        </row>
        <row r="244">
          <cell r="A244" t="str">
            <v>12966</v>
          </cell>
          <cell r="B244" t="str">
            <v>AMIGO GRANEL 15KG</v>
          </cell>
          <cell r="C244" t="str">
            <v>Contam.</v>
          </cell>
          <cell r="D244">
            <v>40</v>
          </cell>
        </row>
        <row r="245">
          <cell r="A245" t="str">
            <v>12967</v>
          </cell>
          <cell r="B245" t="str">
            <v>AMIGO LIMON 48FDAX180G</v>
          </cell>
          <cell r="C245" t="str">
            <v>Contam.</v>
          </cell>
          <cell r="D245">
            <v>40</v>
          </cell>
        </row>
        <row r="247">
          <cell r="A247" t="str">
            <v>12960</v>
          </cell>
          <cell r="B247" t="str">
            <v>OPAL BLANCURA 60FDAX100G</v>
          </cell>
          <cell r="C247" t="str">
            <v>Contam.</v>
          </cell>
          <cell r="D247">
            <v>50</v>
          </cell>
        </row>
        <row r="248">
          <cell r="A248" t="str">
            <v>12961</v>
          </cell>
          <cell r="B248" t="str">
            <v>OPAL BLANCURA 60FDAX225G</v>
          </cell>
          <cell r="C248" t="str">
            <v>Contam.</v>
          </cell>
          <cell r="D248">
            <v>40</v>
          </cell>
        </row>
        <row r="249">
          <cell r="A249" t="str">
            <v>12959</v>
          </cell>
          <cell r="B249" t="str">
            <v>OPAL BLANCURA 72FDAX50G</v>
          </cell>
          <cell r="C249" t="str">
            <v>Contam.</v>
          </cell>
          <cell r="D249">
            <v>50</v>
          </cell>
        </row>
        <row r="250">
          <cell r="A250" t="str">
            <v>12962</v>
          </cell>
          <cell r="B250" t="str">
            <v>OPAL BLANCURA 15FDAX900G</v>
          </cell>
          <cell r="C250" t="str">
            <v>Contam.</v>
          </cell>
          <cell r="D250">
            <v>40</v>
          </cell>
        </row>
        <row r="251">
          <cell r="A251" t="str">
            <v>12951</v>
          </cell>
          <cell r="B251" t="str">
            <v>OPAL FLORAL 60FDAX100G</v>
          </cell>
          <cell r="C251" t="str">
            <v>Contam.</v>
          </cell>
          <cell r="D251">
            <v>50</v>
          </cell>
        </row>
        <row r="252">
          <cell r="A252" t="str">
            <v>12952</v>
          </cell>
          <cell r="B252" t="str">
            <v>OPAL FLORAL 60FDAX225G</v>
          </cell>
          <cell r="C252" t="str">
            <v>Contam.</v>
          </cell>
          <cell r="D252">
            <v>40</v>
          </cell>
        </row>
        <row r="253">
          <cell r="A253" t="str">
            <v>12950</v>
          </cell>
          <cell r="B253" t="str">
            <v>OPAL FLORAL 72FDAX50G</v>
          </cell>
          <cell r="C253" t="str">
            <v>Contam.</v>
          </cell>
          <cell r="D253">
            <v>50</v>
          </cell>
        </row>
        <row r="254">
          <cell r="A254" t="str">
            <v>12953</v>
          </cell>
          <cell r="B254" t="str">
            <v>OPAL FLORAL 15FDAX900G</v>
          </cell>
          <cell r="C254" t="str">
            <v>Contam.</v>
          </cell>
          <cell r="D254">
            <v>50</v>
          </cell>
        </row>
        <row r="255">
          <cell r="A255" t="str">
            <v>12956</v>
          </cell>
          <cell r="B255" t="str">
            <v>OPAL LIMON 60FDAX100G</v>
          </cell>
          <cell r="C255" t="str">
            <v>Contam.</v>
          </cell>
          <cell r="D255">
            <v>50</v>
          </cell>
        </row>
        <row r="256">
          <cell r="A256" t="str">
            <v>12957</v>
          </cell>
          <cell r="B256" t="str">
            <v>OPAL LIMON 60FDAX225G</v>
          </cell>
          <cell r="C256" t="str">
            <v>Contam.</v>
          </cell>
          <cell r="D256">
            <v>40</v>
          </cell>
        </row>
        <row r="257">
          <cell r="A257" t="str">
            <v>12954</v>
          </cell>
          <cell r="B257" t="str">
            <v>OPAL LIMON 72FDAX50G</v>
          </cell>
          <cell r="C257" t="str">
            <v>Contam.</v>
          </cell>
          <cell r="D257">
            <v>50</v>
          </cell>
        </row>
        <row r="258">
          <cell r="A258" t="str">
            <v>12958</v>
          </cell>
          <cell r="B258" t="str">
            <v>OPAL LIMON 15FDAX900G</v>
          </cell>
          <cell r="C258" t="str">
            <v>Contam.</v>
          </cell>
          <cell r="D258">
            <v>50</v>
          </cell>
        </row>
        <row r="259">
          <cell r="A259" t="str">
            <v>12964</v>
          </cell>
          <cell r="B259" t="str">
            <v>OPAL TERMINATOR 60FDAX200G</v>
          </cell>
          <cell r="C259" t="str">
            <v>Contam.</v>
          </cell>
          <cell r="D259">
            <v>40</v>
          </cell>
        </row>
        <row r="260">
          <cell r="A260" t="str">
            <v>12965</v>
          </cell>
          <cell r="B260" t="str">
            <v>OPAL TERMINATOR 15FDAX850G</v>
          </cell>
          <cell r="C260" t="str">
            <v>Contam.</v>
          </cell>
          <cell r="D260">
            <v>40</v>
          </cell>
        </row>
        <row r="264">
          <cell r="A264" t="str">
            <v>13162</v>
          </cell>
          <cell r="B264" t="str">
            <v>OPAL BINGO BLANCURA 60FDAX110G</v>
          </cell>
          <cell r="C264" t="str">
            <v>Contam.</v>
          </cell>
          <cell r="D264">
            <v>50</v>
          </cell>
        </row>
        <row r="265">
          <cell r="A265" t="str">
            <v>13163</v>
          </cell>
          <cell r="B265" t="str">
            <v>OPAL BINGO BLANCURA 60FDAX225G</v>
          </cell>
          <cell r="C265" t="str">
            <v>Contam.</v>
          </cell>
          <cell r="D265">
            <v>40</v>
          </cell>
        </row>
        <row r="266">
          <cell r="A266" t="str">
            <v>13164</v>
          </cell>
          <cell r="B266" t="str">
            <v>OPAL BINGO BLANCURA 15FDAX900G</v>
          </cell>
          <cell r="C266" t="str">
            <v>Contam.</v>
          </cell>
          <cell r="D266">
            <v>40</v>
          </cell>
        </row>
        <row r="267">
          <cell r="A267" t="str">
            <v>13165</v>
          </cell>
          <cell r="B267" t="str">
            <v>OPAL BINGO FLORAL 60FDAX110G</v>
          </cell>
          <cell r="C267" t="str">
            <v>Contam.</v>
          </cell>
          <cell r="D267">
            <v>50</v>
          </cell>
        </row>
        <row r="268">
          <cell r="A268" t="str">
            <v>13166</v>
          </cell>
          <cell r="B268" t="str">
            <v>OPAL BINGO FLORAL 60FDAX225G</v>
          </cell>
          <cell r="C268" t="str">
            <v>Contam.</v>
          </cell>
          <cell r="D268">
            <v>40</v>
          </cell>
        </row>
        <row r="269">
          <cell r="A269" t="str">
            <v>13168</v>
          </cell>
          <cell r="B269" t="str">
            <v>OPAL BINGO FLORAL 15FDAX900G</v>
          </cell>
          <cell r="C269" t="str">
            <v>Contam.</v>
          </cell>
          <cell r="D269">
            <v>40</v>
          </cell>
        </row>
        <row r="270">
          <cell r="A270" t="str">
            <v>13169</v>
          </cell>
          <cell r="B270" t="str">
            <v>OPAL BINGO LIMON 60FDAX110G</v>
          </cell>
          <cell r="C270" t="str">
            <v>Contam.</v>
          </cell>
          <cell r="D270">
            <v>50</v>
          </cell>
        </row>
        <row r="271">
          <cell r="A271" t="str">
            <v>13170</v>
          </cell>
          <cell r="B271" t="str">
            <v>OPAL BINGO LIMON 60FDAX225G</v>
          </cell>
          <cell r="C271" t="str">
            <v>Contam.</v>
          </cell>
          <cell r="D271">
            <v>40</v>
          </cell>
        </row>
        <row r="272">
          <cell r="A272" t="str">
            <v>13172</v>
          </cell>
          <cell r="B272" t="str">
            <v>OPAL BINGO LIMON 15FDAX900G</v>
          </cell>
          <cell r="C272" t="str">
            <v>Contam.</v>
          </cell>
          <cell r="D272">
            <v>40</v>
          </cell>
        </row>
        <row r="273">
          <cell r="A273" t="str">
            <v>13173</v>
          </cell>
          <cell r="B273" t="str">
            <v>OPAL BINGO AVANCE 60FDAX200G</v>
          </cell>
          <cell r="C273" t="str">
            <v>Contam.</v>
          </cell>
          <cell r="D273">
            <v>40</v>
          </cell>
        </row>
        <row r="274">
          <cell r="A274" t="str">
            <v>13174</v>
          </cell>
          <cell r="B274" t="str">
            <v>OPAL BINGO AVANCE 15FDAX850G</v>
          </cell>
          <cell r="C274" t="str">
            <v>Contam.</v>
          </cell>
          <cell r="D274">
            <v>40</v>
          </cell>
        </row>
        <row r="275">
          <cell r="A275" t="str">
            <v>13171</v>
          </cell>
          <cell r="B275" t="str">
            <v>OPAL BINGO LIMON       30X400G</v>
          </cell>
          <cell r="C275" t="str">
            <v>Contam.</v>
          </cell>
          <cell r="D275">
            <v>40</v>
          </cell>
        </row>
        <row r="276">
          <cell r="A276" t="str">
            <v>13167</v>
          </cell>
          <cell r="B276" t="str">
            <v>OPAL BINGO FLORAL   30X400G</v>
          </cell>
          <cell r="C276" t="str">
            <v>Contam.</v>
          </cell>
          <cell r="D276">
            <v>40</v>
          </cell>
        </row>
        <row r="278">
          <cell r="A278" t="str">
            <v>13301</v>
          </cell>
          <cell r="B278" t="str">
            <v>OPAL LIMON PILLOW   30x400G</v>
          </cell>
          <cell r="C278" t="str">
            <v>Contam.</v>
          </cell>
          <cell r="D278">
            <v>40</v>
          </cell>
        </row>
        <row r="279">
          <cell r="A279" t="str">
            <v>13300</v>
          </cell>
          <cell r="B279" t="str">
            <v>OPAL FLORAL PILLOW  30x400G</v>
          </cell>
          <cell r="C279" t="str">
            <v>Contam.</v>
          </cell>
          <cell r="D279">
            <v>40</v>
          </cell>
        </row>
        <row r="299">
          <cell r="A299" t="str">
            <v>13323</v>
          </cell>
          <cell r="B299" t="str">
            <v>OPAL BG2 BLANCURA 60x100G</v>
          </cell>
          <cell r="C299" t="str">
            <v>Contam.</v>
          </cell>
          <cell r="D299">
            <v>50</v>
          </cell>
        </row>
        <row r="300">
          <cell r="A300" t="str">
            <v>13297</v>
          </cell>
          <cell r="B300" t="str">
            <v>OPAL BG2 BLANCURA 60x200G</v>
          </cell>
          <cell r="C300" t="str">
            <v>Contam.</v>
          </cell>
          <cell r="D300">
            <v>40</v>
          </cell>
        </row>
        <row r="301">
          <cell r="A301" t="str">
            <v>13307</v>
          </cell>
          <cell r="B301" t="str">
            <v>OPAL BG2 BLANCURA 30x400G</v>
          </cell>
          <cell r="C301" t="str">
            <v>Contam.</v>
          </cell>
          <cell r="D301">
            <v>40</v>
          </cell>
        </row>
        <row r="302">
          <cell r="A302" t="str">
            <v>13345</v>
          </cell>
          <cell r="B302" t="str">
            <v>OPAL BG2 BLANCURA 15x850G</v>
          </cell>
          <cell r="C302" t="str">
            <v>Contam.</v>
          </cell>
          <cell r="D302">
            <v>40</v>
          </cell>
        </row>
        <row r="304">
          <cell r="A304" t="str">
            <v>13322</v>
          </cell>
          <cell r="B304" t="str">
            <v>OPAL BG2 FLORAL  60x100G</v>
          </cell>
          <cell r="C304" t="str">
            <v>Contam.</v>
          </cell>
          <cell r="D304">
            <v>50</v>
          </cell>
        </row>
        <row r="305">
          <cell r="A305" t="str">
            <v>13296</v>
          </cell>
          <cell r="B305" t="str">
            <v>OPAL BG2 FLORAL  60x200G</v>
          </cell>
          <cell r="C305" t="str">
            <v>Contam.</v>
          </cell>
          <cell r="D305">
            <v>40</v>
          </cell>
        </row>
        <row r="306">
          <cell r="A306" t="str">
            <v>13346</v>
          </cell>
          <cell r="B306" t="str">
            <v>OPAL BG2 FLORAL  30X400G</v>
          </cell>
          <cell r="C306" t="str">
            <v>Contam.</v>
          </cell>
          <cell r="D306">
            <v>40</v>
          </cell>
        </row>
        <row r="307">
          <cell r="A307" t="str">
            <v>13347</v>
          </cell>
          <cell r="B307" t="str">
            <v>OPAL BG2 FLORAL  15x850G</v>
          </cell>
          <cell r="C307" t="str">
            <v>Contam.</v>
          </cell>
          <cell r="D307">
            <v>40</v>
          </cell>
        </row>
        <row r="309">
          <cell r="A309" t="str">
            <v>13321</v>
          </cell>
          <cell r="B309" t="str">
            <v>OPAL BG2 LIMON    60x100G</v>
          </cell>
          <cell r="C309" t="str">
            <v>Contam.</v>
          </cell>
          <cell r="D309">
            <v>50</v>
          </cell>
        </row>
        <row r="310">
          <cell r="A310" t="str">
            <v>13295</v>
          </cell>
          <cell r="B310" t="str">
            <v>OPAL BG2 LIMON    60x200G</v>
          </cell>
          <cell r="C310" t="str">
            <v>Contam.</v>
          </cell>
          <cell r="D310">
            <v>40</v>
          </cell>
        </row>
        <row r="311">
          <cell r="A311" t="str">
            <v>13348</v>
          </cell>
          <cell r="B311" t="str">
            <v>OPAL BG2 LIMON    30X400G</v>
          </cell>
          <cell r="C311" t="str">
            <v>Contam.</v>
          </cell>
          <cell r="D311">
            <v>40</v>
          </cell>
        </row>
        <row r="312">
          <cell r="A312" t="str">
            <v>13349</v>
          </cell>
          <cell r="B312" t="str">
            <v>OPAL BG2 LIMON    15x850G</v>
          </cell>
          <cell r="C312" t="str">
            <v>Contam.</v>
          </cell>
          <cell r="D312">
            <v>40</v>
          </cell>
        </row>
        <row r="314">
          <cell r="A314" t="str">
            <v>13298</v>
          </cell>
          <cell r="B314" t="str">
            <v>OPAL BG2 AVANCE 60x180G</v>
          </cell>
          <cell r="C314" t="str">
            <v>Contam.</v>
          </cell>
          <cell r="D314">
            <v>40</v>
          </cell>
        </row>
        <row r="315">
          <cell r="A315" t="str">
            <v>13344</v>
          </cell>
          <cell r="B315" t="str">
            <v>OPAL BG2 AVANCE 15x800G</v>
          </cell>
          <cell r="C315" t="str">
            <v>Contam.</v>
          </cell>
          <cell r="D315">
            <v>40</v>
          </cell>
        </row>
        <row r="319">
          <cell r="A319" t="str">
            <v>13193</v>
          </cell>
          <cell r="B319" t="str">
            <v>LAGARTO MANZANA 200GX50U</v>
          </cell>
          <cell r="C319" t="str">
            <v>Contam.</v>
          </cell>
          <cell r="D319">
            <v>40</v>
          </cell>
        </row>
        <row r="320">
          <cell r="A320" t="str">
            <v>13194</v>
          </cell>
          <cell r="B320" t="str">
            <v>LAGARTO MANZANA 1KX12U</v>
          </cell>
          <cell r="C320" t="str">
            <v>Contam.</v>
          </cell>
          <cell r="D320">
            <v>40</v>
          </cell>
        </row>
        <row r="321">
          <cell r="A321" t="str">
            <v>13197</v>
          </cell>
          <cell r="B321" t="str">
            <v>LAGARTO MANZANA 50GX100U</v>
          </cell>
          <cell r="C321" t="str">
            <v>Contam.</v>
          </cell>
          <cell r="D321">
            <v>40</v>
          </cell>
        </row>
        <row r="322">
          <cell r="A322" t="str">
            <v>13209</v>
          </cell>
          <cell r="B322" t="str">
            <v>LAGARTO MANAZANA 200GX52U</v>
          </cell>
          <cell r="C322" t="str">
            <v>Contam.</v>
          </cell>
          <cell r="D322">
            <v>40</v>
          </cell>
        </row>
        <row r="324">
          <cell r="A324" t="str">
            <v>12918</v>
          </cell>
          <cell r="B324" t="str">
            <v>OMO MULTIACTIVO  CON  BIO ACCION balde 12X1000G</v>
          </cell>
          <cell r="C324" t="str">
            <v>Contam.</v>
          </cell>
          <cell r="D324">
            <v>8</v>
          </cell>
        </row>
        <row r="325">
          <cell r="A325" t="str">
            <v>12919</v>
          </cell>
          <cell r="B325" t="str">
            <v>OMO MULTIACTIVO  CON BIO ACCION  BALDE12X1000G</v>
          </cell>
          <cell r="C325" t="str">
            <v>Contam.</v>
          </cell>
          <cell r="D325">
            <v>8</v>
          </cell>
        </row>
        <row r="328">
          <cell r="A328" t="str">
            <v>12991</v>
          </cell>
          <cell r="B328" t="str">
            <v>LAGARTO LIMON 50Gx100UN</v>
          </cell>
          <cell r="C328" t="str">
            <v>Contam.</v>
          </cell>
          <cell r="D328">
            <v>40</v>
          </cell>
        </row>
        <row r="329">
          <cell r="A329" t="str">
            <v>12993</v>
          </cell>
          <cell r="B329" t="str">
            <v>LAGARTO LIMON 200Gx50UN</v>
          </cell>
          <cell r="C329" t="str">
            <v>Contam.</v>
          </cell>
          <cell r="D329">
            <v>40</v>
          </cell>
        </row>
        <row r="330">
          <cell r="A330" t="str">
            <v>12994</v>
          </cell>
          <cell r="B330" t="str">
            <v>LAGARTO LIMON 1KGx12UN</v>
          </cell>
          <cell r="C330" t="str">
            <v>Contam.</v>
          </cell>
          <cell r="D330">
            <v>40</v>
          </cell>
        </row>
        <row r="331">
          <cell r="A331" t="str">
            <v>13000</v>
          </cell>
          <cell r="B331" t="str">
            <v>DET.LAGARTO LIMON 100Gx100UN</v>
          </cell>
          <cell r="C331" t="str">
            <v>Contam.</v>
          </cell>
          <cell r="D331">
            <v>40</v>
          </cell>
        </row>
        <row r="333">
          <cell r="A333" t="str">
            <v>13075</v>
          </cell>
          <cell r="B333" t="str">
            <v>LAGARTO 100 X 125G ( VENUS)PROMOCION</v>
          </cell>
          <cell r="C333" t="str">
            <v>Contam.</v>
          </cell>
          <cell r="D333">
            <v>40</v>
          </cell>
        </row>
        <row r="334">
          <cell r="A334" t="str">
            <v>13076</v>
          </cell>
          <cell r="B334" t="str">
            <v>LAGARTO   50 X 250G ( VENUS)PROMOCION</v>
          </cell>
          <cell r="C334" t="str">
            <v>Contam.</v>
          </cell>
          <cell r="D334">
            <v>40</v>
          </cell>
        </row>
        <row r="335">
          <cell r="A335" t="str">
            <v>13077</v>
          </cell>
          <cell r="B335" t="str">
            <v>LAGARTO 12 X 1250G ( VENUS)PROMOCION</v>
          </cell>
          <cell r="C335" t="str">
            <v>Contam.</v>
          </cell>
          <cell r="D335">
            <v>40</v>
          </cell>
        </row>
        <row r="338">
          <cell r="A338" t="str">
            <v>12977</v>
          </cell>
          <cell r="B338" t="str">
            <v>DEJA RAMSES FL 100Gx100UN</v>
          </cell>
          <cell r="C338" t="str">
            <v>Contam.</v>
          </cell>
          <cell r="D338">
            <v>40</v>
          </cell>
        </row>
        <row r="339">
          <cell r="A339" t="str">
            <v>12978</v>
          </cell>
          <cell r="B339" t="str">
            <v>DEJA RAMSES FL 200Gx50UN</v>
          </cell>
          <cell r="C339" t="str">
            <v>Contam.</v>
          </cell>
          <cell r="D339">
            <v>40</v>
          </cell>
        </row>
        <row r="340">
          <cell r="A340" t="str">
            <v>12979</v>
          </cell>
          <cell r="B340" t="str">
            <v>DEJA RAMSES FL  1KGx12UN</v>
          </cell>
          <cell r="C340" t="str">
            <v>Contam.</v>
          </cell>
          <cell r="D340">
            <v>40</v>
          </cell>
        </row>
        <row r="341">
          <cell r="A341" t="str">
            <v>12980</v>
          </cell>
          <cell r="B341" t="str">
            <v>DEJA RAMSES FL  2KGx6UN</v>
          </cell>
          <cell r="C341" t="str">
            <v>Contam.</v>
          </cell>
          <cell r="D341">
            <v>35</v>
          </cell>
        </row>
        <row r="342">
          <cell r="A342" t="str">
            <v>12981</v>
          </cell>
          <cell r="B342" t="str">
            <v>DEJA RAMSES FL  50Gx100UN</v>
          </cell>
          <cell r="C342" t="str">
            <v>Contam.</v>
          </cell>
          <cell r="D342">
            <v>40</v>
          </cell>
        </row>
        <row r="343">
          <cell r="A343" t="str">
            <v>12982</v>
          </cell>
          <cell r="B343" t="str">
            <v>DEJA RAMSES LM  1KGx12UN</v>
          </cell>
          <cell r="C343" t="str">
            <v>Contam.</v>
          </cell>
          <cell r="D343">
            <v>40</v>
          </cell>
        </row>
        <row r="344">
          <cell r="A344" t="str">
            <v>12983</v>
          </cell>
          <cell r="B344" t="str">
            <v>DEJA RAMSES FRESH 200Gx50UN</v>
          </cell>
          <cell r="C344" t="str">
            <v>Contam.</v>
          </cell>
          <cell r="D344">
            <v>40</v>
          </cell>
        </row>
        <row r="345">
          <cell r="A345" t="str">
            <v>12984</v>
          </cell>
          <cell r="B345" t="str">
            <v>DEJA RAMSES FRESH 1KGx12UN</v>
          </cell>
          <cell r="C345" t="str">
            <v>Contam.</v>
          </cell>
          <cell r="D345">
            <v>40</v>
          </cell>
        </row>
        <row r="347">
          <cell r="A347" t="str">
            <v>12997</v>
          </cell>
          <cell r="B347" t="str">
            <v>DEJA BARRA AC BS AB 350Gx28UN</v>
          </cell>
          <cell r="C347" t="str">
            <v>Contam.</v>
          </cell>
          <cell r="D347">
            <v>126</v>
          </cell>
        </row>
        <row r="348">
          <cell r="A348" t="str">
            <v>12999</v>
          </cell>
          <cell r="B348" t="str">
            <v>OMO BARRA MA BA FL 350Gx28UN</v>
          </cell>
          <cell r="C348" t="str">
            <v>Contam.</v>
          </cell>
          <cell r="D348">
            <v>126</v>
          </cell>
        </row>
        <row r="349">
          <cell r="A349" t="str">
            <v>13093</v>
          </cell>
          <cell r="B349" t="str">
            <v>OMO BARRA FL 450Gx28UN (GRATIS 100G)</v>
          </cell>
          <cell r="C349" t="str">
            <v>Contam.</v>
          </cell>
          <cell r="D349">
            <v>126</v>
          </cell>
        </row>
        <row r="350">
          <cell r="A350" t="str">
            <v>11294</v>
          </cell>
          <cell r="B350" t="str">
            <v>DEJA BS AC FL 12X1500G</v>
          </cell>
          <cell r="C350" t="str">
            <v>Contam.</v>
          </cell>
          <cell r="D350">
            <v>35</v>
          </cell>
        </row>
        <row r="351">
          <cell r="A351" t="str">
            <v>12946</v>
          </cell>
          <cell r="B351" t="str">
            <v>DEJA BS AC FL   6X3000G</v>
          </cell>
          <cell r="C351" t="str">
            <v>Contam.</v>
          </cell>
          <cell r="D351">
            <v>35</v>
          </cell>
        </row>
        <row r="352">
          <cell r="A352" t="str">
            <v>11293</v>
          </cell>
          <cell r="B352" t="str">
            <v>DEJA BS AC LM 12X1500G</v>
          </cell>
          <cell r="C352" t="str">
            <v>Contam.</v>
          </cell>
          <cell r="D352">
            <v>35</v>
          </cell>
        </row>
        <row r="353">
          <cell r="A353" t="str">
            <v>12948</v>
          </cell>
          <cell r="B353" t="str">
            <v>DEJA FRESH 12X1500G</v>
          </cell>
          <cell r="C353" t="str">
            <v>Contam.</v>
          </cell>
          <cell r="D353">
            <v>35</v>
          </cell>
        </row>
        <row r="355">
          <cell r="A355" t="str">
            <v>13328</v>
          </cell>
          <cell r="B355" t="str">
            <v>OMO FLORAL+BALDE 12x1KG</v>
          </cell>
          <cell r="C355" t="str">
            <v>Contam.</v>
          </cell>
          <cell r="D355">
            <v>8</v>
          </cell>
        </row>
        <row r="356">
          <cell r="A356" t="str">
            <v>13329</v>
          </cell>
          <cell r="B356" t="str">
            <v>OMO LIMON+BALDE    12x1KG</v>
          </cell>
          <cell r="C356" t="str">
            <v>Contam.</v>
          </cell>
          <cell r="D356">
            <v>8</v>
          </cell>
        </row>
        <row r="357">
          <cell r="A357" t="str">
            <v>13338</v>
          </cell>
          <cell r="B357" t="str">
            <v>DEJA FLORAL+BALON 3KGx4PQ</v>
          </cell>
          <cell r="C357" t="str">
            <v>Contam.</v>
          </cell>
          <cell r="D357">
            <v>12</v>
          </cell>
        </row>
        <row r="358">
          <cell r="A358" t="str">
            <v>13339</v>
          </cell>
          <cell r="B358" t="str">
            <v>DEJA FRESH+BALON 3KGx4PQ</v>
          </cell>
          <cell r="C358" t="str">
            <v>Contam.</v>
          </cell>
          <cell r="D358">
            <v>12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 LUP"/>
      <sheetName val="Asist 1"/>
      <sheetName val="Asist 2"/>
      <sheetName val="Asist 3"/>
      <sheetName val="Asist 4"/>
      <sheetName val="NO MODIFICAR"/>
      <sheetName val="Asist 5"/>
      <sheetName val="Asist 6"/>
      <sheetName val="Asist 7"/>
      <sheetName val="Asist 8"/>
      <sheetName val="Asist 9"/>
      <sheetName val="Asist 10"/>
      <sheetName val="Asist 11"/>
      <sheetName val="Asist 12"/>
      <sheetName val="Asist 13"/>
      <sheetName val="Asist 14"/>
      <sheetName val="Asist 15"/>
      <sheetName val="Asist 16"/>
      <sheetName val="CONTROL PERSONAL"/>
      <sheetName val="CONTROL LÍNEAS TPM"/>
      <sheetName val="CONTROL PILAR TPM"/>
      <sheetName val="HH C&amp;E"/>
      <sheetName val="CARTELERA C&amp;E"/>
      <sheetName val="Hoja2"/>
      <sheetName val="Gráfic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2">
          <cell r="T12" t="str">
            <v>Septiembre</v>
          </cell>
        </row>
        <row r="13">
          <cell r="T13" t="str">
            <v>Octubre</v>
          </cell>
        </row>
        <row r="14">
          <cell r="T14" t="str">
            <v>Noviembre</v>
          </cell>
        </row>
        <row r="15">
          <cell r="T15" t="str">
            <v>Diciembre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RIM"/>
      <sheetName val="Raw Materials Chile"/>
    </sheetNames>
    <sheetDataSet>
      <sheetData sheetId="0" refreshError="1">
        <row r="8">
          <cell r="C8">
            <v>4647</v>
          </cell>
          <cell r="D8">
            <v>69.704999999999998</v>
          </cell>
          <cell r="E8">
            <v>34333.333333333336</v>
          </cell>
          <cell r="F8">
            <v>515</v>
          </cell>
          <cell r="G8">
            <v>42304</v>
          </cell>
          <cell r="H8">
            <v>634.55999999999995</v>
          </cell>
          <cell r="I8">
            <v>12617.666666666664</v>
          </cell>
          <cell r="J8">
            <v>189.26499999999996</v>
          </cell>
          <cell r="K8">
            <v>34333.333333333336</v>
          </cell>
          <cell r="L8">
            <v>515</v>
          </cell>
          <cell r="M8">
            <v>31728</v>
          </cell>
          <cell r="N8">
            <v>475.92</v>
          </cell>
          <cell r="O8">
            <v>10012.333333333328</v>
          </cell>
          <cell r="P8">
            <v>150.18499999999995</v>
          </cell>
          <cell r="Q8">
            <v>43466.666666666664</v>
          </cell>
          <cell r="R8">
            <v>652</v>
          </cell>
          <cell r="S8">
            <v>47592</v>
          </cell>
          <cell r="T8">
            <v>713.88</v>
          </cell>
          <cell r="U8">
            <v>14137.666666666664</v>
          </cell>
          <cell r="V8">
            <v>212.06499999999997</v>
          </cell>
          <cell r="W8">
            <v>34666.666666666664</v>
          </cell>
          <cell r="X8">
            <v>520</v>
          </cell>
          <cell r="Y8">
            <v>31728</v>
          </cell>
          <cell r="Z8">
            <v>475.92</v>
          </cell>
        </row>
        <row r="9">
          <cell r="C9">
            <v>2297</v>
          </cell>
          <cell r="D9">
            <v>34.454999999999998</v>
          </cell>
          <cell r="E9">
            <v>13666.666666666666</v>
          </cell>
          <cell r="F9">
            <v>205</v>
          </cell>
          <cell r="G9">
            <v>14515</v>
          </cell>
          <cell r="H9">
            <v>217.72499999999999</v>
          </cell>
          <cell r="I9">
            <v>3145.3333333333339</v>
          </cell>
          <cell r="J9">
            <v>47.180000000000007</v>
          </cell>
          <cell r="K9">
            <v>13000</v>
          </cell>
          <cell r="L9">
            <v>195</v>
          </cell>
          <cell r="M9">
            <v>14515</v>
          </cell>
          <cell r="N9">
            <v>217.72499999999999</v>
          </cell>
          <cell r="O9">
            <v>4660.3333333333358</v>
          </cell>
          <cell r="P9">
            <v>69.90500000000003</v>
          </cell>
          <cell r="Q9">
            <v>16800</v>
          </cell>
          <cell r="R9">
            <v>252</v>
          </cell>
          <cell r="S9">
            <v>17418</v>
          </cell>
          <cell r="T9">
            <v>261.27</v>
          </cell>
          <cell r="U9">
            <v>5278.3333333333358</v>
          </cell>
          <cell r="V9">
            <v>79.175000000000026</v>
          </cell>
          <cell r="W9">
            <v>13400</v>
          </cell>
          <cell r="X9">
            <v>201</v>
          </cell>
          <cell r="Y9">
            <v>11612</v>
          </cell>
          <cell r="Z9">
            <v>174.18</v>
          </cell>
        </row>
        <row r="10">
          <cell r="C10">
            <v>2143</v>
          </cell>
          <cell r="D10">
            <v>20.572800000000004</v>
          </cell>
          <cell r="E10">
            <v>23229.166666666664</v>
          </cell>
          <cell r="F10">
            <v>223</v>
          </cell>
          <cell r="G10">
            <v>27246</v>
          </cell>
          <cell r="H10">
            <v>261.56160000000006</v>
          </cell>
          <cell r="I10">
            <v>6159.8333333333358</v>
          </cell>
          <cell r="J10">
            <v>59.134400000000028</v>
          </cell>
          <cell r="K10">
            <v>21458.333333333328</v>
          </cell>
          <cell r="L10">
            <v>206</v>
          </cell>
          <cell r="M10">
            <v>22705</v>
          </cell>
          <cell r="N10">
            <v>217.96800000000002</v>
          </cell>
          <cell r="O10">
            <v>7406.5000000000073</v>
          </cell>
          <cell r="P10">
            <v>71.102400000000088</v>
          </cell>
          <cell r="Q10">
            <v>23958.333333333328</v>
          </cell>
          <cell r="R10">
            <v>230</v>
          </cell>
          <cell r="S10">
            <v>22705</v>
          </cell>
          <cell r="T10">
            <v>217.96800000000002</v>
          </cell>
          <cell r="U10">
            <v>6153.1666666666788</v>
          </cell>
          <cell r="V10">
            <v>59.070400000000127</v>
          </cell>
          <cell r="W10">
            <v>20937.499999999996</v>
          </cell>
          <cell r="X10">
            <v>201</v>
          </cell>
          <cell r="Y10">
            <v>22705</v>
          </cell>
          <cell r="Z10">
            <v>217.96800000000002</v>
          </cell>
        </row>
        <row r="11">
          <cell r="C11">
            <v>573</v>
          </cell>
          <cell r="D11">
            <v>8.5950000000000006</v>
          </cell>
          <cell r="E11">
            <v>15133.333333333334</v>
          </cell>
          <cell r="F11">
            <v>227</v>
          </cell>
          <cell r="G11">
            <v>19038</v>
          </cell>
          <cell r="H11">
            <v>285.57</v>
          </cell>
          <cell r="I11">
            <v>4477.6666666666661</v>
          </cell>
          <cell r="J11">
            <v>67.164999999999992</v>
          </cell>
          <cell r="K11">
            <v>13666.666666666666</v>
          </cell>
          <cell r="L11">
            <v>205</v>
          </cell>
          <cell r="M11">
            <v>12692</v>
          </cell>
          <cell r="N11">
            <v>190.38</v>
          </cell>
          <cell r="O11">
            <v>3502.9999999999982</v>
          </cell>
          <cell r="P11">
            <v>52.544999999999973</v>
          </cell>
          <cell r="Q11">
            <v>15000</v>
          </cell>
          <cell r="R11">
            <v>225</v>
          </cell>
          <cell r="S11">
            <v>15865</v>
          </cell>
          <cell r="T11">
            <v>237.97499999999999</v>
          </cell>
          <cell r="U11">
            <v>4368</v>
          </cell>
          <cell r="V11">
            <v>65.52</v>
          </cell>
          <cell r="W11">
            <v>13800</v>
          </cell>
          <cell r="X11">
            <v>207</v>
          </cell>
          <cell r="Y11">
            <v>12692</v>
          </cell>
          <cell r="Z11">
            <v>190.38</v>
          </cell>
        </row>
        <row r="12">
          <cell r="C12">
            <v>1444</v>
          </cell>
          <cell r="D12">
            <v>21.66</v>
          </cell>
          <cell r="E12">
            <v>666.66666666666663</v>
          </cell>
          <cell r="F12">
            <v>10</v>
          </cell>
          <cell r="G12">
            <v>0</v>
          </cell>
          <cell r="H12">
            <v>0</v>
          </cell>
          <cell r="I12">
            <v>777.33333333333337</v>
          </cell>
          <cell r="J12">
            <v>11.66</v>
          </cell>
          <cell r="K12">
            <v>666.66666666666663</v>
          </cell>
          <cell r="L12">
            <v>10</v>
          </cell>
          <cell r="M12">
            <v>968</v>
          </cell>
          <cell r="N12">
            <v>14.52</v>
          </cell>
          <cell r="O12">
            <v>1078.666666666667</v>
          </cell>
          <cell r="P12">
            <v>16.180000000000003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1078.666666666667</v>
          </cell>
          <cell r="V12">
            <v>16.180000000000003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</row>
        <row r="13">
          <cell r="C13">
            <v>535</v>
          </cell>
          <cell r="D13">
            <v>7.7039999999999988</v>
          </cell>
          <cell r="E13">
            <v>15277.777777777779</v>
          </cell>
          <cell r="F13">
            <v>220</v>
          </cell>
          <cell r="G13">
            <v>20180</v>
          </cell>
          <cell r="H13">
            <v>290.59199999999998</v>
          </cell>
          <cell r="I13">
            <v>5437.2222222222208</v>
          </cell>
          <cell r="J13">
            <v>78.295999999999964</v>
          </cell>
          <cell r="K13">
            <v>13888.888888888891</v>
          </cell>
          <cell r="L13">
            <v>200</v>
          </cell>
          <cell r="M13">
            <v>12108</v>
          </cell>
          <cell r="N13">
            <v>174.3552</v>
          </cell>
          <cell r="O13">
            <v>3656.3333333333285</v>
          </cell>
          <cell r="P13">
            <v>52.651199999999925</v>
          </cell>
          <cell r="Q13">
            <v>18750.000000000004</v>
          </cell>
          <cell r="R13">
            <v>270</v>
          </cell>
          <cell r="S13">
            <v>20180</v>
          </cell>
          <cell r="T13">
            <v>290.59199999999998</v>
          </cell>
          <cell r="U13">
            <v>5086.3333333333248</v>
          </cell>
          <cell r="V13">
            <v>73.24319999999986</v>
          </cell>
          <cell r="W13">
            <v>15625.000000000002</v>
          </cell>
          <cell r="X13">
            <v>225</v>
          </cell>
          <cell r="Y13">
            <v>16144</v>
          </cell>
          <cell r="Z13">
            <v>232.47359999999998</v>
          </cell>
        </row>
        <row r="14">
          <cell r="C14">
            <v>20</v>
          </cell>
          <cell r="D14">
            <v>0.32400000000000007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</row>
        <row r="15">
          <cell r="C15">
            <v>108</v>
          </cell>
          <cell r="D15">
            <v>1.296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</row>
        <row r="16">
          <cell r="C16">
            <v>9</v>
          </cell>
          <cell r="D16">
            <v>0.16200000000000001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</row>
        <row r="17">
          <cell r="C17">
            <v>-40</v>
          </cell>
          <cell r="D17">
            <v>-0.72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</row>
        <row r="18">
          <cell r="C18">
            <v>3</v>
          </cell>
          <cell r="D18">
            <v>5.3999999999999999E-2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</row>
        <row r="19">
          <cell r="D19">
            <v>163.80780000000001</v>
          </cell>
          <cell r="F19">
            <v>1400</v>
          </cell>
          <cell r="H19">
            <v>1690.0086000000001</v>
          </cell>
          <cell r="J19">
            <v>452.70039999999995</v>
          </cell>
          <cell r="L19">
            <v>1331</v>
          </cell>
          <cell r="N19">
            <v>1290.8681999999999</v>
          </cell>
          <cell r="P19">
            <v>412.56859999999995</v>
          </cell>
          <cell r="R19">
            <v>1629</v>
          </cell>
          <cell r="T19">
            <v>1721.6849999999999</v>
          </cell>
          <cell r="V19">
            <v>505.25360000000001</v>
          </cell>
          <cell r="X19">
            <v>1354</v>
          </cell>
          <cell r="Z19">
            <v>1290.9215999999999</v>
          </cell>
        </row>
        <row r="21">
          <cell r="C21">
            <v>394</v>
          </cell>
          <cell r="D21">
            <v>3.1520000000000001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</row>
        <row r="23">
          <cell r="D23">
            <v>3.1520000000000001</v>
          </cell>
          <cell r="F23">
            <v>0</v>
          </cell>
          <cell r="H23">
            <v>0</v>
          </cell>
          <cell r="J23">
            <v>0</v>
          </cell>
          <cell r="L23">
            <v>0</v>
          </cell>
          <cell r="N23">
            <v>0</v>
          </cell>
          <cell r="P23">
            <v>0</v>
          </cell>
          <cell r="R23">
            <v>0</v>
          </cell>
          <cell r="T23">
            <v>0</v>
          </cell>
          <cell r="V23">
            <v>0</v>
          </cell>
          <cell r="X23">
            <v>0</v>
          </cell>
          <cell r="Z23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3148.1481481481483</v>
          </cell>
          <cell r="R25">
            <v>17</v>
          </cell>
          <cell r="S25">
            <v>5000</v>
          </cell>
          <cell r="T25">
            <v>26.999999999999996</v>
          </cell>
          <cell r="U25">
            <v>1851.8518518518517</v>
          </cell>
          <cell r="V25">
            <v>9.9999999999999982</v>
          </cell>
          <cell r="W25">
            <v>2777.7777777777778</v>
          </cell>
          <cell r="X25">
            <v>15</v>
          </cell>
          <cell r="Y25">
            <v>2500</v>
          </cell>
          <cell r="Z25">
            <v>13.499999999999998</v>
          </cell>
        </row>
        <row r="26">
          <cell r="C26">
            <v>1495</v>
          </cell>
          <cell r="D26">
            <v>8.0729999999999986</v>
          </cell>
          <cell r="E26">
            <v>3148.1481481481483</v>
          </cell>
          <cell r="F26">
            <v>17</v>
          </cell>
          <cell r="G26">
            <v>3500</v>
          </cell>
          <cell r="H26">
            <v>18.899999999999995</v>
          </cell>
          <cell r="I26">
            <v>1846.8518518518517</v>
          </cell>
          <cell r="J26">
            <v>9.972999999999999</v>
          </cell>
          <cell r="K26">
            <v>2777.7777777777778</v>
          </cell>
          <cell r="L26">
            <v>15</v>
          </cell>
          <cell r="M26">
            <v>2500</v>
          </cell>
          <cell r="N26">
            <v>13.499999999999998</v>
          </cell>
          <cell r="O26">
            <v>1569.0740740740744</v>
          </cell>
          <cell r="P26">
            <v>8.4730000000000008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</row>
        <row r="27">
          <cell r="D27">
            <v>8.0729999999999986</v>
          </cell>
          <cell r="F27">
            <v>17</v>
          </cell>
          <cell r="H27">
            <v>18.899999999999995</v>
          </cell>
          <cell r="J27">
            <v>9.972999999999999</v>
          </cell>
          <cell r="L27">
            <v>15</v>
          </cell>
          <cell r="N27">
            <v>13.499999999999998</v>
          </cell>
          <cell r="P27">
            <v>8.4730000000000008</v>
          </cell>
          <cell r="R27">
            <v>17</v>
          </cell>
          <cell r="T27">
            <v>26.999999999999996</v>
          </cell>
          <cell r="V27">
            <v>9.9999999999999982</v>
          </cell>
          <cell r="X27">
            <v>15</v>
          </cell>
          <cell r="Z27">
            <v>13.499999999999998</v>
          </cell>
        </row>
        <row r="29">
          <cell r="C29">
            <v>278</v>
          </cell>
          <cell r="D29">
            <v>2.6688000000000001</v>
          </cell>
          <cell r="E29">
            <v>1249.9999999999998</v>
          </cell>
          <cell r="F29">
            <v>12</v>
          </cell>
          <cell r="G29">
            <v>1533</v>
          </cell>
          <cell r="H29">
            <v>14.716800000000003</v>
          </cell>
          <cell r="I29">
            <v>561.00000000000023</v>
          </cell>
          <cell r="J29">
            <v>5.3856000000000028</v>
          </cell>
          <cell r="K29">
            <v>1187.4999999999998</v>
          </cell>
          <cell r="L29">
            <v>11.4</v>
          </cell>
          <cell r="M29">
            <v>1533</v>
          </cell>
          <cell r="N29">
            <v>14.716800000000003</v>
          </cell>
          <cell r="O29">
            <v>906.50000000000023</v>
          </cell>
          <cell r="P29">
            <v>8.7024000000000026</v>
          </cell>
          <cell r="Q29">
            <v>1291.6666666666663</v>
          </cell>
          <cell r="R29">
            <v>12.399999999999999</v>
          </cell>
          <cell r="S29">
            <v>1022</v>
          </cell>
          <cell r="T29">
            <v>9.8112000000000013</v>
          </cell>
          <cell r="U29">
            <v>636.83333333333394</v>
          </cell>
          <cell r="V29">
            <v>6.113600000000007</v>
          </cell>
          <cell r="W29">
            <v>1187.4999999999998</v>
          </cell>
          <cell r="X29">
            <v>11.4</v>
          </cell>
          <cell r="Y29">
            <v>1022</v>
          </cell>
          <cell r="Z29">
            <v>9.8112000000000013</v>
          </cell>
        </row>
        <row r="30">
          <cell r="C30">
            <v>159</v>
          </cell>
          <cell r="D30">
            <v>1.5264000000000004</v>
          </cell>
          <cell r="E30">
            <v>1354.1666666666665</v>
          </cell>
          <cell r="F30">
            <v>13</v>
          </cell>
          <cell r="G30">
            <v>1533</v>
          </cell>
          <cell r="H30">
            <v>14.716800000000003</v>
          </cell>
          <cell r="I30">
            <v>337.83333333333348</v>
          </cell>
          <cell r="J30">
            <v>3.2432000000000021</v>
          </cell>
          <cell r="K30">
            <v>1270.8333333333333</v>
          </cell>
          <cell r="L30">
            <v>12.2</v>
          </cell>
          <cell r="M30">
            <v>1533</v>
          </cell>
          <cell r="N30">
            <v>14.716800000000003</v>
          </cell>
          <cell r="O30">
            <v>600.00000000000023</v>
          </cell>
          <cell r="P30">
            <v>5.7600000000000025</v>
          </cell>
          <cell r="Q30">
            <v>1531.2499999999998</v>
          </cell>
          <cell r="R30">
            <v>14.7</v>
          </cell>
          <cell r="S30">
            <v>1533</v>
          </cell>
          <cell r="T30">
            <v>14.716800000000003</v>
          </cell>
          <cell r="U30">
            <v>601.75000000000023</v>
          </cell>
          <cell r="V30">
            <v>5.7768000000000033</v>
          </cell>
          <cell r="W30">
            <v>1270.8333333333333</v>
          </cell>
          <cell r="X30">
            <v>12.2</v>
          </cell>
          <cell r="Y30">
            <v>1022</v>
          </cell>
          <cell r="Z30">
            <v>9.8112000000000013</v>
          </cell>
        </row>
        <row r="31">
          <cell r="C31">
            <v>194</v>
          </cell>
          <cell r="D31">
            <v>1.8624000000000003</v>
          </cell>
          <cell r="E31">
            <v>1145.8333333333333</v>
          </cell>
          <cell r="F31">
            <v>11</v>
          </cell>
          <cell r="G31">
            <v>1533</v>
          </cell>
          <cell r="H31">
            <v>14.716800000000003</v>
          </cell>
          <cell r="I31">
            <v>581.16666666666674</v>
          </cell>
          <cell r="J31">
            <v>5.5792000000000019</v>
          </cell>
          <cell r="K31">
            <v>1166.6666666666665</v>
          </cell>
          <cell r="L31">
            <v>11.2</v>
          </cell>
          <cell r="M31">
            <v>1022</v>
          </cell>
          <cell r="N31">
            <v>9.8112000000000013</v>
          </cell>
          <cell r="O31">
            <v>436.50000000000023</v>
          </cell>
          <cell r="P31">
            <v>4.1904000000000021</v>
          </cell>
          <cell r="Q31">
            <v>1458.333333333333</v>
          </cell>
          <cell r="R31">
            <v>14</v>
          </cell>
          <cell r="S31">
            <v>1533</v>
          </cell>
          <cell r="T31">
            <v>14.716800000000003</v>
          </cell>
          <cell r="U31">
            <v>511.1666666666672</v>
          </cell>
          <cell r="V31">
            <v>4.9072000000000058</v>
          </cell>
          <cell r="W31">
            <v>1374.9999999999998</v>
          </cell>
          <cell r="X31">
            <v>13.2</v>
          </cell>
          <cell r="Y31">
            <v>1533</v>
          </cell>
          <cell r="Z31">
            <v>14.716800000000003</v>
          </cell>
        </row>
        <row r="32">
          <cell r="D32">
            <v>6.0576000000000008</v>
          </cell>
          <cell r="F32">
            <v>36</v>
          </cell>
          <cell r="H32">
            <v>44.150400000000005</v>
          </cell>
          <cell r="J32">
            <v>14.208000000000007</v>
          </cell>
          <cell r="L32">
            <v>34.799999999999997</v>
          </cell>
          <cell r="N32">
            <v>39.244800000000005</v>
          </cell>
          <cell r="P32">
            <v>18.652800000000006</v>
          </cell>
          <cell r="R32">
            <v>41.099999999999994</v>
          </cell>
          <cell r="T32">
            <v>39.244800000000012</v>
          </cell>
          <cell r="V32">
            <v>16.797600000000017</v>
          </cell>
          <cell r="X32">
            <v>36.799999999999997</v>
          </cell>
          <cell r="Z32">
            <v>34.339200000000005</v>
          </cell>
        </row>
        <row r="34">
          <cell r="C34">
            <v>700</v>
          </cell>
          <cell r="D34">
            <v>5.0399999999999991</v>
          </cell>
          <cell r="E34">
            <v>486.11111111111114</v>
          </cell>
          <cell r="F34">
            <v>3.5</v>
          </cell>
          <cell r="G34">
            <v>670</v>
          </cell>
          <cell r="H34">
            <v>4.823999999999999</v>
          </cell>
          <cell r="I34">
            <v>574.88888888888891</v>
          </cell>
          <cell r="J34">
            <v>4.1391999999999998</v>
          </cell>
          <cell r="K34">
            <v>388.88888888888891</v>
          </cell>
          <cell r="L34">
            <v>2.8</v>
          </cell>
          <cell r="M34">
            <v>670</v>
          </cell>
          <cell r="N34">
            <v>4.823999999999999</v>
          </cell>
          <cell r="O34">
            <v>856</v>
          </cell>
          <cell r="P34">
            <v>6.1631999999999998</v>
          </cell>
          <cell r="Q34">
            <v>486.11111111111114</v>
          </cell>
          <cell r="R34">
            <v>3.5</v>
          </cell>
          <cell r="S34">
            <v>335</v>
          </cell>
          <cell r="T34">
            <v>2.4119999999999995</v>
          </cell>
          <cell r="U34">
            <v>704.88888888888891</v>
          </cell>
          <cell r="V34">
            <v>5.0751999999999997</v>
          </cell>
          <cell r="W34">
            <v>388.88888888888891</v>
          </cell>
          <cell r="X34">
            <v>2.8</v>
          </cell>
          <cell r="Y34">
            <v>335</v>
          </cell>
          <cell r="Z34">
            <v>2.4119999999999995</v>
          </cell>
        </row>
        <row r="35">
          <cell r="C35">
            <v>44</v>
          </cell>
          <cell r="D35">
            <v>0.31679999999999997</v>
          </cell>
          <cell r="E35">
            <v>347.22222222222223</v>
          </cell>
          <cell r="F35">
            <v>2.5</v>
          </cell>
          <cell r="G35">
            <v>741</v>
          </cell>
          <cell r="H35">
            <v>5.3351999999999995</v>
          </cell>
          <cell r="I35">
            <v>437.77777777777777</v>
          </cell>
          <cell r="J35">
            <v>3.1519999999999997</v>
          </cell>
          <cell r="K35">
            <v>277.77777777777783</v>
          </cell>
          <cell r="L35">
            <v>2</v>
          </cell>
          <cell r="M35">
            <v>494</v>
          </cell>
          <cell r="N35">
            <v>3.5567999999999995</v>
          </cell>
          <cell r="O35">
            <v>654</v>
          </cell>
          <cell r="P35">
            <v>4.7087999999999992</v>
          </cell>
          <cell r="Q35">
            <v>347.22222222222223</v>
          </cell>
          <cell r="R35">
            <v>2.5</v>
          </cell>
          <cell r="S35">
            <v>247</v>
          </cell>
          <cell r="T35">
            <v>1.7783999999999998</v>
          </cell>
          <cell r="U35">
            <v>553.77777777777783</v>
          </cell>
          <cell r="V35">
            <v>3.9871999999999996</v>
          </cell>
          <cell r="W35">
            <v>277.77777777777783</v>
          </cell>
          <cell r="X35">
            <v>2</v>
          </cell>
          <cell r="Y35">
            <v>247</v>
          </cell>
          <cell r="Z35">
            <v>1.7783999999999998</v>
          </cell>
        </row>
        <row r="36">
          <cell r="C36">
            <v>76</v>
          </cell>
          <cell r="D36">
            <v>0.54719999999999991</v>
          </cell>
          <cell r="E36">
            <v>347.22222222222223</v>
          </cell>
          <cell r="F36">
            <v>2.5</v>
          </cell>
          <cell r="G36">
            <v>704</v>
          </cell>
          <cell r="H36">
            <v>5.0687999999999995</v>
          </cell>
          <cell r="I36">
            <v>432.77777777777777</v>
          </cell>
          <cell r="J36">
            <v>3.1159999999999997</v>
          </cell>
          <cell r="K36">
            <v>277.77777777777783</v>
          </cell>
          <cell r="L36">
            <v>2</v>
          </cell>
          <cell r="M36">
            <v>352</v>
          </cell>
          <cell r="N36">
            <v>2.5343999999999998</v>
          </cell>
          <cell r="O36">
            <v>507</v>
          </cell>
          <cell r="P36">
            <v>3.6503999999999994</v>
          </cell>
          <cell r="Q36">
            <v>347.22222222222223</v>
          </cell>
          <cell r="R36">
            <v>2.5</v>
          </cell>
          <cell r="S36">
            <v>352</v>
          </cell>
          <cell r="T36">
            <v>2.5343999999999998</v>
          </cell>
          <cell r="U36">
            <v>511.77777777777777</v>
          </cell>
          <cell r="V36">
            <v>3.6847999999999996</v>
          </cell>
          <cell r="W36">
            <v>277.77777777777783</v>
          </cell>
          <cell r="X36">
            <v>2</v>
          </cell>
          <cell r="Y36">
            <v>176</v>
          </cell>
          <cell r="Z36">
            <v>1.2671999999999999</v>
          </cell>
        </row>
        <row r="37">
          <cell r="D37">
            <v>5.903999999999999</v>
          </cell>
          <cell r="F37">
            <v>8.5</v>
          </cell>
          <cell r="H37">
            <v>15.227999999999998</v>
          </cell>
          <cell r="J37">
            <v>10.4072</v>
          </cell>
          <cell r="L37">
            <v>6.8</v>
          </cell>
          <cell r="N37">
            <v>10.915199999999999</v>
          </cell>
          <cell r="P37">
            <v>14.522399999999999</v>
          </cell>
          <cell r="R37">
            <v>8.5</v>
          </cell>
          <cell r="T37">
            <v>6.7247999999999992</v>
          </cell>
          <cell r="V37">
            <v>12.747199999999999</v>
          </cell>
          <cell r="X37">
            <v>6.8</v>
          </cell>
          <cell r="Z37">
            <v>5.4575999999999993</v>
          </cell>
        </row>
        <row r="38">
          <cell r="D38">
            <v>11.961600000000001</v>
          </cell>
          <cell r="F38">
            <v>44.5</v>
          </cell>
          <cell r="H38">
            <v>59.378399999999999</v>
          </cell>
          <cell r="J38">
            <v>24.615200000000009</v>
          </cell>
          <cell r="L38">
            <v>41.599999999999994</v>
          </cell>
          <cell r="N38">
            <v>50.160000000000004</v>
          </cell>
          <cell r="P38">
            <v>33.175200000000004</v>
          </cell>
          <cell r="R38">
            <v>49.599999999999994</v>
          </cell>
          <cell r="T38">
            <v>45.969600000000014</v>
          </cell>
          <cell r="V38">
            <v>29.544800000000016</v>
          </cell>
          <cell r="X38">
            <v>43.599999999999994</v>
          </cell>
          <cell r="Z38">
            <v>39.796800000000005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</row>
        <row r="43">
          <cell r="D43">
            <v>0</v>
          </cell>
          <cell r="F43">
            <v>0</v>
          </cell>
          <cell r="H43">
            <v>0</v>
          </cell>
          <cell r="J43">
            <v>0</v>
          </cell>
          <cell r="L43">
            <v>0</v>
          </cell>
          <cell r="N43">
            <v>0</v>
          </cell>
          <cell r="P43">
            <v>0</v>
          </cell>
          <cell r="R43">
            <v>0</v>
          </cell>
          <cell r="T43">
            <v>0</v>
          </cell>
          <cell r="V43">
            <v>0</v>
          </cell>
          <cell r="X43">
            <v>0</v>
          </cell>
          <cell r="Z43">
            <v>0</v>
          </cell>
        </row>
        <row r="45">
          <cell r="C45">
            <v>691</v>
          </cell>
          <cell r="D45">
            <v>6.6336000000000013</v>
          </cell>
          <cell r="E45">
            <v>104.16666666666666</v>
          </cell>
          <cell r="F45">
            <v>1</v>
          </cell>
          <cell r="G45">
            <v>0</v>
          </cell>
          <cell r="H45">
            <v>0</v>
          </cell>
          <cell r="I45">
            <v>586.83333333333337</v>
          </cell>
          <cell r="J45">
            <v>5.6336000000000013</v>
          </cell>
          <cell r="K45">
            <v>156.24999999999997</v>
          </cell>
          <cell r="L45">
            <v>1.5</v>
          </cell>
          <cell r="M45">
            <v>0</v>
          </cell>
          <cell r="N45">
            <v>0</v>
          </cell>
          <cell r="O45">
            <v>430.58333333333337</v>
          </cell>
          <cell r="P45">
            <v>4.1336000000000013</v>
          </cell>
          <cell r="Q45">
            <v>145.83333333333331</v>
          </cell>
          <cell r="R45">
            <v>1.4</v>
          </cell>
          <cell r="S45">
            <v>0</v>
          </cell>
          <cell r="T45">
            <v>0</v>
          </cell>
          <cell r="U45">
            <v>284.75000000000006</v>
          </cell>
          <cell r="V45">
            <v>2.7336000000000009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</row>
        <row r="46">
          <cell r="C46">
            <v>499</v>
          </cell>
          <cell r="D46">
            <v>4.7904000000000009</v>
          </cell>
          <cell r="E46">
            <v>104.16666666666666</v>
          </cell>
          <cell r="F46">
            <v>1</v>
          </cell>
          <cell r="G46">
            <v>0</v>
          </cell>
          <cell r="H46">
            <v>0</v>
          </cell>
          <cell r="I46">
            <v>394.83333333333337</v>
          </cell>
          <cell r="J46">
            <v>3.7904000000000009</v>
          </cell>
          <cell r="K46">
            <v>156.24999999999997</v>
          </cell>
          <cell r="L46">
            <v>1.5</v>
          </cell>
          <cell r="M46">
            <v>351</v>
          </cell>
          <cell r="N46">
            <v>3.3696000000000002</v>
          </cell>
          <cell r="O46">
            <v>589.58333333333337</v>
          </cell>
          <cell r="P46">
            <v>5.660000000000001</v>
          </cell>
          <cell r="Q46">
            <v>145.83333333333331</v>
          </cell>
          <cell r="R46">
            <v>1.4</v>
          </cell>
          <cell r="S46">
            <v>0</v>
          </cell>
          <cell r="T46">
            <v>0</v>
          </cell>
          <cell r="U46">
            <v>443.75000000000006</v>
          </cell>
          <cell r="V46">
            <v>4.2600000000000007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</row>
        <row r="47">
          <cell r="C47">
            <v>95</v>
          </cell>
          <cell r="D47">
            <v>0.91200000000000014</v>
          </cell>
          <cell r="E47">
            <v>0</v>
          </cell>
          <cell r="F47">
            <v>0</v>
          </cell>
          <cell r="G47">
            <v>800</v>
          </cell>
          <cell r="H47">
            <v>7.6800000000000006</v>
          </cell>
          <cell r="I47">
            <v>545</v>
          </cell>
          <cell r="J47">
            <v>5.2320000000000011</v>
          </cell>
          <cell r="K47">
            <v>104.16666666666666</v>
          </cell>
          <cell r="L47">
            <v>1</v>
          </cell>
          <cell r="M47">
            <v>0</v>
          </cell>
          <cell r="N47">
            <v>0</v>
          </cell>
          <cell r="O47">
            <v>440.83333333333337</v>
          </cell>
          <cell r="P47">
            <v>4.2320000000000011</v>
          </cell>
          <cell r="Q47">
            <v>156.24999999999997</v>
          </cell>
          <cell r="R47">
            <v>1.5</v>
          </cell>
          <cell r="S47">
            <v>684</v>
          </cell>
          <cell r="T47">
            <v>6.5664000000000007</v>
          </cell>
          <cell r="U47">
            <v>284.58333333333348</v>
          </cell>
          <cell r="V47">
            <v>2.732000000000002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</row>
        <row r="48">
          <cell r="C48">
            <v>581</v>
          </cell>
          <cell r="D48">
            <v>5.5776000000000012</v>
          </cell>
          <cell r="E48">
            <v>104.16666666666666</v>
          </cell>
          <cell r="F48">
            <v>1</v>
          </cell>
          <cell r="G48">
            <v>0</v>
          </cell>
          <cell r="H48">
            <v>0</v>
          </cell>
          <cell r="I48">
            <v>476.83333333333337</v>
          </cell>
          <cell r="J48">
            <v>4.5776000000000012</v>
          </cell>
          <cell r="K48">
            <v>156.24999999999997</v>
          </cell>
          <cell r="L48">
            <v>1.5</v>
          </cell>
          <cell r="M48">
            <v>0</v>
          </cell>
          <cell r="N48">
            <v>0</v>
          </cell>
          <cell r="O48">
            <v>320.58333333333337</v>
          </cell>
          <cell r="P48">
            <v>3.0776000000000008</v>
          </cell>
          <cell r="Q48">
            <v>156.24999999999997</v>
          </cell>
          <cell r="R48">
            <v>1.5</v>
          </cell>
          <cell r="S48">
            <v>475</v>
          </cell>
          <cell r="T48">
            <v>4.5600000000000005</v>
          </cell>
          <cell r="U48">
            <v>639.33333333333337</v>
          </cell>
          <cell r="V48">
            <v>6.1376000000000008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</row>
        <row r="49">
          <cell r="C49">
            <v>686</v>
          </cell>
          <cell r="D49">
            <v>6.5856000000000012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586</v>
          </cell>
          <cell r="J49">
            <v>5.6256000000000013</v>
          </cell>
          <cell r="K49">
            <v>208.33333333333331</v>
          </cell>
          <cell r="L49">
            <v>2</v>
          </cell>
          <cell r="M49">
            <v>0</v>
          </cell>
          <cell r="N49">
            <v>0</v>
          </cell>
          <cell r="O49">
            <v>377.66666666666669</v>
          </cell>
          <cell r="P49">
            <v>3.6256000000000008</v>
          </cell>
          <cell r="Q49">
            <v>156.24999999999997</v>
          </cell>
          <cell r="R49">
            <v>1.5</v>
          </cell>
          <cell r="S49">
            <v>1370</v>
          </cell>
          <cell r="T49">
            <v>13.152000000000001</v>
          </cell>
          <cell r="U49">
            <v>696.41666666666674</v>
          </cell>
          <cell r="V49">
            <v>6.6856000000000009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</row>
        <row r="50">
          <cell r="D50">
            <v>24.499200000000009</v>
          </cell>
          <cell r="F50">
            <v>3</v>
          </cell>
          <cell r="H50">
            <v>7.6800000000000006</v>
          </cell>
          <cell r="J50">
            <v>24.859200000000008</v>
          </cell>
          <cell r="L50">
            <v>7.5</v>
          </cell>
          <cell r="N50">
            <v>3.3696000000000002</v>
          </cell>
          <cell r="P50">
            <v>20.728800000000007</v>
          </cell>
          <cell r="R50">
            <v>7.3</v>
          </cell>
          <cell r="T50">
            <v>24.278400000000001</v>
          </cell>
          <cell r="V50">
            <v>22.548800000000007</v>
          </cell>
          <cell r="X50">
            <v>0</v>
          </cell>
          <cell r="Z50">
            <v>0</v>
          </cell>
        </row>
        <row r="52">
          <cell r="C52">
            <v>305</v>
          </cell>
          <cell r="D52">
            <v>2.1960000000000002</v>
          </cell>
          <cell r="E52">
            <v>555.55555555555566</v>
          </cell>
          <cell r="F52">
            <v>4</v>
          </cell>
          <cell r="G52">
            <v>808</v>
          </cell>
          <cell r="H52">
            <v>5.8175999999999997</v>
          </cell>
          <cell r="I52">
            <v>351.44444444444434</v>
          </cell>
          <cell r="J52">
            <v>2.5303999999999993</v>
          </cell>
          <cell r="K52">
            <v>486.11111111111114</v>
          </cell>
          <cell r="L52">
            <v>3.5</v>
          </cell>
          <cell r="M52">
            <v>404</v>
          </cell>
          <cell r="N52">
            <v>2.9087999999999998</v>
          </cell>
          <cell r="O52">
            <v>269.3333333333332</v>
          </cell>
          <cell r="P52">
            <v>1.9391999999999989</v>
          </cell>
          <cell r="Q52">
            <v>486.11111111111114</v>
          </cell>
          <cell r="R52">
            <v>3.5</v>
          </cell>
          <cell r="S52">
            <v>606</v>
          </cell>
          <cell r="T52">
            <v>4.3632</v>
          </cell>
          <cell r="U52">
            <v>389.22222222222211</v>
          </cell>
          <cell r="V52">
            <v>2.8023999999999987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</row>
        <row r="53">
          <cell r="C53">
            <v>408</v>
          </cell>
          <cell r="D53">
            <v>2.9375999999999998</v>
          </cell>
          <cell r="E53">
            <v>277.77777777777783</v>
          </cell>
          <cell r="F53">
            <v>2</v>
          </cell>
          <cell r="G53">
            <v>268</v>
          </cell>
          <cell r="H53">
            <v>1.9296</v>
          </cell>
          <cell r="I53">
            <v>295.22222222222217</v>
          </cell>
          <cell r="J53">
            <v>2.1255999999999995</v>
          </cell>
          <cell r="K53">
            <v>277.77777777777783</v>
          </cell>
          <cell r="L53">
            <v>2</v>
          </cell>
          <cell r="M53">
            <v>268</v>
          </cell>
          <cell r="N53">
            <v>1.9296</v>
          </cell>
          <cell r="O53">
            <v>285.44444444444434</v>
          </cell>
          <cell r="P53">
            <v>2.0551999999999988</v>
          </cell>
          <cell r="Q53">
            <v>250.00000000000003</v>
          </cell>
          <cell r="R53">
            <v>1.8</v>
          </cell>
          <cell r="S53">
            <v>268</v>
          </cell>
          <cell r="T53">
            <v>1.9296</v>
          </cell>
          <cell r="U53">
            <v>303.44444444444434</v>
          </cell>
          <cell r="V53">
            <v>2.1847999999999992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</row>
        <row r="54">
          <cell r="C54">
            <v>94</v>
          </cell>
          <cell r="D54">
            <v>0.67679999999999996</v>
          </cell>
          <cell r="E54">
            <v>208.33333333333334</v>
          </cell>
          <cell r="F54">
            <v>1.5</v>
          </cell>
          <cell r="G54">
            <v>368</v>
          </cell>
          <cell r="H54">
            <v>2.6496</v>
          </cell>
          <cell r="I54">
            <v>253.66666666666666</v>
          </cell>
          <cell r="J54">
            <v>1.8263999999999998</v>
          </cell>
          <cell r="K54">
            <v>236.11111111111114</v>
          </cell>
          <cell r="L54">
            <v>1.7</v>
          </cell>
          <cell r="M54">
            <v>184</v>
          </cell>
          <cell r="N54">
            <v>1.3248</v>
          </cell>
          <cell r="O54">
            <v>201.55555555555549</v>
          </cell>
          <cell r="P54">
            <v>1.4511999999999994</v>
          </cell>
          <cell r="Q54">
            <v>208.33333333333334</v>
          </cell>
          <cell r="R54">
            <v>1.5</v>
          </cell>
          <cell r="S54">
            <v>276</v>
          </cell>
          <cell r="T54">
            <v>1.9871999999999999</v>
          </cell>
          <cell r="U54">
            <v>269.22222222222217</v>
          </cell>
          <cell r="V54">
            <v>1.9383999999999995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</row>
        <row r="55">
          <cell r="C55">
            <v>115</v>
          </cell>
          <cell r="D55">
            <v>0.82799999999999985</v>
          </cell>
          <cell r="E55">
            <v>277.77777777777783</v>
          </cell>
          <cell r="F55">
            <v>2</v>
          </cell>
          <cell r="G55">
            <v>513</v>
          </cell>
          <cell r="H55">
            <v>3.6935999999999996</v>
          </cell>
          <cell r="I55">
            <v>350.22222222222217</v>
          </cell>
          <cell r="J55">
            <v>2.5215999999999994</v>
          </cell>
          <cell r="K55">
            <v>236.11111111111114</v>
          </cell>
          <cell r="L55">
            <v>1.7</v>
          </cell>
          <cell r="M55">
            <v>171</v>
          </cell>
          <cell r="N55">
            <v>1.2311999999999999</v>
          </cell>
          <cell r="O55">
            <v>285.11111111111103</v>
          </cell>
          <cell r="P55">
            <v>2.0527999999999991</v>
          </cell>
          <cell r="Q55">
            <v>208.33333333333334</v>
          </cell>
          <cell r="R55">
            <v>1.5</v>
          </cell>
          <cell r="S55">
            <v>342</v>
          </cell>
          <cell r="T55">
            <v>2.4623999999999997</v>
          </cell>
          <cell r="U55">
            <v>418.77777777777771</v>
          </cell>
          <cell r="V55">
            <v>3.0151999999999992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</row>
        <row r="56">
          <cell r="C56">
            <v>123</v>
          </cell>
          <cell r="D56">
            <v>0.88559999999999994</v>
          </cell>
          <cell r="E56">
            <v>236.11111111111114</v>
          </cell>
          <cell r="F56">
            <v>1.7</v>
          </cell>
          <cell r="G56">
            <v>300</v>
          </cell>
          <cell r="H56">
            <v>2.16</v>
          </cell>
          <cell r="I56">
            <v>186.88888888888886</v>
          </cell>
          <cell r="J56">
            <v>1.3455999999999997</v>
          </cell>
          <cell r="K56">
            <v>250.00000000000003</v>
          </cell>
          <cell r="L56">
            <v>1.8</v>
          </cell>
          <cell r="M56">
            <v>240</v>
          </cell>
          <cell r="N56">
            <v>1.7279999999999998</v>
          </cell>
          <cell r="O56">
            <v>176.88888888888883</v>
          </cell>
          <cell r="P56">
            <v>1.2735999999999994</v>
          </cell>
          <cell r="Q56">
            <v>208.33333333333334</v>
          </cell>
          <cell r="R56">
            <v>1.5</v>
          </cell>
          <cell r="S56">
            <v>240</v>
          </cell>
          <cell r="T56">
            <v>1.7279999999999998</v>
          </cell>
          <cell r="U56">
            <v>208.55555555555546</v>
          </cell>
          <cell r="V56">
            <v>1.5015999999999992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</row>
        <row r="57">
          <cell r="D57">
            <v>7.5239999999999991</v>
          </cell>
          <cell r="F57">
            <v>11.2</v>
          </cell>
          <cell r="H57">
            <v>16.250399999999999</v>
          </cell>
          <cell r="J57">
            <v>10.349599999999997</v>
          </cell>
          <cell r="L57">
            <v>10.700000000000001</v>
          </cell>
          <cell r="N57">
            <v>9.122399999999999</v>
          </cell>
          <cell r="P57">
            <v>8.7719999999999967</v>
          </cell>
          <cell r="R57">
            <v>9.8000000000000007</v>
          </cell>
          <cell r="T57">
            <v>12.4704</v>
          </cell>
          <cell r="V57">
            <v>11.442399999999996</v>
          </cell>
          <cell r="X57">
            <v>0</v>
          </cell>
          <cell r="Z57">
            <v>0</v>
          </cell>
        </row>
        <row r="58">
          <cell r="D58">
            <v>32.02320000000001</v>
          </cell>
          <cell r="F58">
            <v>14.2</v>
          </cell>
          <cell r="H58">
            <v>23.930399999999999</v>
          </cell>
          <cell r="J58">
            <v>35.208800000000004</v>
          </cell>
          <cell r="L58">
            <v>18.200000000000003</v>
          </cell>
          <cell r="N58">
            <v>12.491999999999999</v>
          </cell>
          <cell r="P58">
            <v>29.500800000000005</v>
          </cell>
          <cell r="R58">
            <v>17.100000000000001</v>
          </cell>
          <cell r="T58">
            <v>36.748800000000003</v>
          </cell>
          <cell r="V58">
            <v>33.991200000000006</v>
          </cell>
          <cell r="X58">
            <v>0</v>
          </cell>
          <cell r="Z58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833.33333333333337</v>
          </cell>
          <cell r="X60">
            <v>6</v>
          </cell>
          <cell r="Y60">
            <v>834</v>
          </cell>
          <cell r="Z60">
            <v>6.0047999999999995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833.33333333333337</v>
          </cell>
          <cell r="X61">
            <v>6</v>
          </cell>
          <cell r="Y61">
            <v>834</v>
          </cell>
          <cell r="Z61">
            <v>6.0047999999999995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930.55555555555566</v>
          </cell>
          <cell r="X62">
            <v>6.7</v>
          </cell>
          <cell r="Y62">
            <v>931</v>
          </cell>
          <cell r="Z62">
            <v>6.7031999999999989</v>
          </cell>
        </row>
        <row r="63">
          <cell r="D63">
            <v>0</v>
          </cell>
          <cell r="F63">
            <v>0</v>
          </cell>
          <cell r="H63">
            <v>0</v>
          </cell>
          <cell r="J63">
            <v>0</v>
          </cell>
          <cell r="L63">
            <v>0</v>
          </cell>
          <cell r="N63">
            <v>0</v>
          </cell>
          <cell r="P63">
            <v>0</v>
          </cell>
          <cell r="R63">
            <v>0</v>
          </cell>
          <cell r="T63">
            <v>0</v>
          </cell>
          <cell r="V63">
            <v>0</v>
          </cell>
          <cell r="X63">
            <v>18.7</v>
          </cell>
          <cell r="Z63">
            <v>18.712799999999998</v>
          </cell>
        </row>
        <row r="65">
          <cell r="C65">
            <v>53</v>
          </cell>
          <cell r="D65">
            <v>0.66779999999999995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</row>
        <row r="66">
          <cell r="C66">
            <v>240</v>
          </cell>
          <cell r="D66">
            <v>2.88</v>
          </cell>
          <cell r="E66">
            <v>0</v>
          </cell>
          <cell r="F66">
            <v>0</v>
          </cell>
          <cell r="G66">
            <v>400</v>
          </cell>
          <cell r="H66">
            <v>4.8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</row>
        <row r="67">
          <cell r="D67">
            <v>3.5477999999999996</v>
          </cell>
          <cell r="F67">
            <v>0</v>
          </cell>
          <cell r="H67">
            <v>4.8</v>
          </cell>
          <cell r="J67">
            <v>0</v>
          </cell>
          <cell r="L67">
            <v>0</v>
          </cell>
          <cell r="N67">
            <v>0</v>
          </cell>
          <cell r="P67">
            <v>0</v>
          </cell>
          <cell r="R67">
            <v>0</v>
          </cell>
          <cell r="T67">
            <v>0</v>
          </cell>
          <cell r="V67">
            <v>0</v>
          </cell>
          <cell r="X67">
            <v>0</v>
          </cell>
          <cell r="Z67">
            <v>0</v>
          </cell>
        </row>
        <row r="69">
          <cell r="C69">
            <v>2</v>
          </cell>
          <cell r="D69">
            <v>2.52E-2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</row>
        <row r="70">
          <cell r="C70">
            <v>119</v>
          </cell>
          <cell r="D70">
            <v>1.4279999999999999</v>
          </cell>
          <cell r="E70">
            <v>0</v>
          </cell>
          <cell r="F70">
            <v>0</v>
          </cell>
          <cell r="G70">
            <v>514</v>
          </cell>
          <cell r="H70">
            <v>6.1680000000000001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</row>
        <row r="71">
          <cell r="D71">
            <v>1.4531999999999998</v>
          </cell>
          <cell r="F71">
            <v>0</v>
          </cell>
          <cell r="H71">
            <v>6.1680000000000001</v>
          </cell>
          <cell r="J71">
            <v>0</v>
          </cell>
          <cell r="L71">
            <v>0</v>
          </cell>
          <cell r="N71">
            <v>0</v>
          </cell>
          <cell r="P71">
            <v>0</v>
          </cell>
          <cell r="R71">
            <v>0</v>
          </cell>
          <cell r="T71">
            <v>0</v>
          </cell>
          <cell r="V71">
            <v>0</v>
          </cell>
          <cell r="X71">
            <v>0</v>
          </cell>
          <cell r="Z71">
            <v>0</v>
          </cell>
        </row>
        <row r="72">
          <cell r="D72">
            <v>5.0009999999999994</v>
          </cell>
          <cell r="F72">
            <v>0</v>
          </cell>
          <cell r="H72">
            <v>10.968</v>
          </cell>
          <cell r="J72">
            <v>0</v>
          </cell>
          <cell r="L72">
            <v>0</v>
          </cell>
          <cell r="N72">
            <v>0</v>
          </cell>
          <cell r="P72">
            <v>0</v>
          </cell>
          <cell r="R72">
            <v>0</v>
          </cell>
          <cell r="T72">
            <v>0</v>
          </cell>
          <cell r="V72">
            <v>0</v>
          </cell>
          <cell r="X72">
            <v>0</v>
          </cell>
          <cell r="Z72">
            <v>0</v>
          </cell>
        </row>
        <row r="74">
          <cell r="C74">
            <v>781</v>
          </cell>
          <cell r="D74">
            <v>6.5603999999999987</v>
          </cell>
          <cell r="E74">
            <v>1488.0952380952383</v>
          </cell>
          <cell r="F74">
            <v>12.5</v>
          </cell>
          <cell r="G74">
            <v>1700</v>
          </cell>
          <cell r="H74">
            <v>14.279999999999998</v>
          </cell>
          <cell r="I74">
            <v>683.9047619047617</v>
          </cell>
          <cell r="J74">
            <v>5.744799999999997</v>
          </cell>
          <cell r="K74">
            <v>1666.666666666667</v>
          </cell>
          <cell r="L74">
            <v>14</v>
          </cell>
          <cell r="M74">
            <v>1500</v>
          </cell>
          <cell r="N74">
            <v>12.599999999999998</v>
          </cell>
          <cell r="O74">
            <v>517.2380952380945</v>
          </cell>
          <cell r="P74">
            <v>4.3447999999999931</v>
          </cell>
          <cell r="Q74">
            <v>1904.761904761905</v>
          </cell>
          <cell r="R74">
            <v>16</v>
          </cell>
          <cell r="S74">
            <v>3000</v>
          </cell>
          <cell r="T74">
            <v>25.199999999999996</v>
          </cell>
          <cell r="U74">
            <v>1612.4761904761895</v>
          </cell>
          <cell r="V74">
            <v>13.544799999999988</v>
          </cell>
          <cell r="W74">
            <v>1666.666666666667</v>
          </cell>
          <cell r="X74">
            <v>14</v>
          </cell>
          <cell r="Y74">
            <v>1500</v>
          </cell>
          <cell r="Z74">
            <v>12.599999999999998</v>
          </cell>
        </row>
        <row r="75">
          <cell r="D75">
            <v>6.5603999999999987</v>
          </cell>
          <cell r="F75">
            <v>12.5</v>
          </cell>
          <cell r="H75">
            <v>14.279999999999998</v>
          </cell>
          <cell r="J75">
            <v>5.744799999999997</v>
          </cell>
          <cell r="L75">
            <v>14</v>
          </cell>
          <cell r="N75">
            <v>12.599999999999998</v>
          </cell>
          <cell r="P75">
            <v>4.3447999999999931</v>
          </cell>
          <cell r="R75">
            <v>16</v>
          </cell>
          <cell r="T75">
            <v>25.199999999999996</v>
          </cell>
          <cell r="V75">
            <v>13.544799999999988</v>
          </cell>
          <cell r="X75">
            <v>14</v>
          </cell>
          <cell r="Z75">
            <v>12.599999999999998</v>
          </cell>
        </row>
        <row r="77">
          <cell r="C77">
            <v>208</v>
          </cell>
          <cell r="D77">
            <v>1.1231999999999998</v>
          </cell>
          <cell r="E77">
            <v>185.18518518518519</v>
          </cell>
          <cell r="F77">
            <v>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</row>
        <row r="78">
          <cell r="C78">
            <v>545</v>
          </cell>
          <cell r="D78">
            <v>2.9429999999999996</v>
          </cell>
          <cell r="E78">
            <v>2407.4074074074078</v>
          </cell>
          <cell r="F78">
            <v>13</v>
          </cell>
          <cell r="G78">
            <v>4540</v>
          </cell>
          <cell r="H78">
            <v>24.515999999999995</v>
          </cell>
          <cell r="I78">
            <v>2402.5925925925922</v>
          </cell>
          <cell r="J78">
            <v>12.973999999999997</v>
          </cell>
          <cell r="K78">
            <v>2037.0370370370372</v>
          </cell>
          <cell r="L78">
            <v>11</v>
          </cell>
          <cell r="M78">
            <v>2270</v>
          </cell>
          <cell r="N78">
            <v>12.257999999999997</v>
          </cell>
          <cell r="O78">
            <v>2635.5555555555547</v>
          </cell>
          <cell r="P78">
            <v>14.231999999999994</v>
          </cell>
          <cell r="Q78">
            <v>2407.4074074074078</v>
          </cell>
          <cell r="R78">
            <v>13</v>
          </cell>
          <cell r="S78">
            <v>2270</v>
          </cell>
          <cell r="T78">
            <v>12.257999999999997</v>
          </cell>
          <cell r="U78">
            <v>2498.1481481481469</v>
          </cell>
          <cell r="V78">
            <v>13.489999999999993</v>
          </cell>
          <cell r="W78">
            <v>2037.0370370370372</v>
          </cell>
          <cell r="X78">
            <v>11</v>
          </cell>
          <cell r="Y78">
            <v>2270</v>
          </cell>
          <cell r="Z78">
            <v>12.257999999999997</v>
          </cell>
        </row>
        <row r="79">
          <cell r="D79">
            <v>4.0661999999999994</v>
          </cell>
          <cell r="F79">
            <v>14</v>
          </cell>
          <cell r="H79">
            <v>24.515999999999995</v>
          </cell>
          <cell r="J79">
            <v>12.973999999999997</v>
          </cell>
          <cell r="L79">
            <v>11</v>
          </cell>
          <cell r="N79">
            <v>12.257999999999997</v>
          </cell>
          <cell r="P79">
            <v>14.231999999999994</v>
          </cell>
          <cell r="R79">
            <v>13</v>
          </cell>
          <cell r="T79">
            <v>12.257999999999997</v>
          </cell>
          <cell r="V79">
            <v>13.489999999999993</v>
          </cell>
          <cell r="X79">
            <v>11</v>
          </cell>
          <cell r="Z79">
            <v>12.257999999999997</v>
          </cell>
        </row>
        <row r="80">
          <cell r="D80">
            <v>70.837400000000002</v>
          </cell>
          <cell r="F80">
            <v>102.2</v>
          </cell>
          <cell r="H80">
            <v>151.97280000000001</v>
          </cell>
          <cell r="J80">
            <v>88.515799999999999</v>
          </cell>
          <cell r="L80">
            <v>99.8</v>
          </cell>
          <cell r="N80">
            <v>101.00999999999999</v>
          </cell>
          <cell r="P80">
            <v>89.725799999999992</v>
          </cell>
          <cell r="R80">
            <v>112.69999999999999</v>
          </cell>
          <cell r="T80">
            <v>147.1764</v>
          </cell>
          <cell r="V80">
            <v>100.57080000000001</v>
          </cell>
          <cell r="X80">
            <v>102.3</v>
          </cell>
          <cell r="Z80">
            <v>96.867599999999996</v>
          </cell>
        </row>
        <row r="82">
          <cell r="D82">
            <v>234.64520000000002</v>
          </cell>
          <cell r="F82">
            <v>1502.2</v>
          </cell>
          <cell r="H82">
            <v>1841.9814000000001</v>
          </cell>
          <cell r="J82">
            <v>541.21619999999996</v>
          </cell>
          <cell r="L82">
            <v>1430.8</v>
          </cell>
          <cell r="N82">
            <v>1391.8781999999999</v>
          </cell>
          <cell r="P82">
            <v>502.29439999999994</v>
          </cell>
          <cell r="R82">
            <v>1741.7</v>
          </cell>
          <cell r="T82">
            <v>1868.8614</v>
          </cell>
          <cell r="V82">
            <v>605.82439999999997</v>
          </cell>
          <cell r="X82">
            <v>1456.3</v>
          </cell>
          <cell r="Z82">
            <v>1387.7891999999999</v>
          </cell>
        </row>
        <row r="87">
          <cell r="C87">
            <v>402</v>
          </cell>
          <cell r="D87">
            <v>8.803799999999999</v>
          </cell>
          <cell r="E87">
            <v>410.95890410958907</v>
          </cell>
          <cell r="F87">
            <v>9</v>
          </cell>
          <cell r="G87">
            <v>410.95890410958907</v>
          </cell>
          <cell r="H87">
            <v>9</v>
          </cell>
          <cell r="I87">
            <v>0</v>
          </cell>
          <cell r="J87">
            <v>0</v>
          </cell>
          <cell r="K87">
            <v>410.95890410958907</v>
          </cell>
          <cell r="L87">
            <v>9</v>
          </cell>
          <cell r="M87">
            <v>411</v>
          </cell>
          <cell r="N87">
            <v>9.0008999999999997</v>
          </cell>
          <cell r="O87">
            <v>4.1095890410929314E-2</v>
          </cell>
          <cell r="P87">
            <v>8.9999999999935184E-4</v>
          </cell>
          <cell r="Q87">
            <v>410.95890410958907</v>
          </cell>
          <cell r="R87">
            <v>9</v>
          </cell>
          <cell r="S87">
            <v>411</v>
          </cell>
          <cell r="T87">
            <v>9.0008999999999997</v>
          </cell>
          <cell r="U87">
            <v>8.2191780821858629E-2</v>
          </cell>
          <cell r="V87">
            <v>1.7999999999987037E-3</v>
          </cell>
          <cell r="W87">
            <v>410.95890410958907</v>
          </cell>
          <cell r="X87">
            <v>9</v>
          </cell>
          <cell r="Y87">
            <v>411</v>
          </cell>
          <cell r="Z87">
            <v>9.0008999999999997</v>
          </cell>
        </row>
        <row r="88">
          <cell r="C88">
            <v>1</v>
          </cell>
          <cell r="D88">
            <v>8.9999999999999993E-3</v>
          </cell>
          <cell r="E88">
            <v>333.33333333333331</v>
          </cell>
          <cell r="F88">
            <v>3</v>
          </cell>
          <cell r="G88">
            <v>458</v>
          </cell>
          <cell r="H88">
            <v>4.1219999999999999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</row>
        <row r="89">
          <cell r="C89">
            <v>3</v>
          </cell>
          <cell r="D89">
            <v>2.7E-2</v>
          </cell>
          <cell r="E89">
            <v>444.44444444444446</v>
          </cell>
          <cell r="F89">
            <v>4</v>
          </cell>
          <cell r="G89">
            <v>433</v>
          </cell>
          <cell r="H89">
            <v>3.8969999999999998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</row>
        <row r="90">
          <cell r="C90">
            <v>275</v>
          </cell>
          <cell r="D90">
            <v>2.4750000000000001</v>
          </cell>
          <cell r="E90">
            <v>1333.3333333333333</v>
          </cell>
          <cell r="F90">
            <v>12</v>
          </cell>
          <cell r="G90">
            <v>1333.3333333333333</v>
          </cell>
          <cell r="H90">
            <v>12</v>
          </cell>
          <cell r="I90">
            <v>0</v>
          </cell>
          <cell r="J90">
            <v>0</v>
          </cell>
          <cell r="K90">
            <v>1266.6666666666667</v>
          </cell>
          <cell r="L90">
            <v>11.4</v>
          </cell>
          <cell r="M90">
            <v>1267</v>
          </cell>
          <cell r="N90">
            <v>11.403</v>
          </cell>
          <cell r="O90">
            <v>0.33333333333325754</v>
          </cell>
          <cell r="P90">
            <v>2.9999999999993179E-3</v>
          </cell>
          <cell r="Q90">
            <v>1377.7777777777776</v>
          </cell>
          <cell r="R90">
            <v>12.399999999999999</v>
          </cell>
          <cell r="S90">
            <v>1378</v>
          </cell>
          <cell r="T90">
            <v>12.401999999999999</v>
          </cell>
          <cell r="U90">
            <v>0.55555555555565661</v>
          </cell>
          <cell r="V90">
            <v>5.0000000000009091E-3</v>
          </cell>
          <cell r="W90">
            <v>1266.6666666666667</v>
          </cell>
          <cell r="X90">
            <v>11.4</v>
          </cell>
          <cell r="Y90">
            <v>1267</v>
          </cell>
          <cell r="Z90">
            <v>11.403</v>
          </cell>
        </row>
        <row r="91">
          <cell r="C91">
            <v>423</v>
          </cell>
          <cell r="D91">
            <v>3.8069999999999999</v>
          </cell>
          <cell r="E91">
            <v>1444.4444444444443</v>
          </cell>
          <cell r="F91">
            <v>13</v>
          </cell>
          <cell r="G91">
            <v>1444.4444444444443</v>
          </cell>
          <cell r="H91">
            <v>13</v>
          </cell>
          <cell r="I91">
            <v>0</v>
          </cell>
          <cell r="J91">
            <v>0</v>
          </cell>
          <cell r="K91">
            <v>1355.5555555555557</v>
          </cell>
          <cell r="L91">
            <v>12.2</v>
          </cell>
          <cell r="M91">
            <v>1356</v>
          </cell>
          <cell r="N91">
            <v>12.204000000000001</v>
          </cell>
          <cell r="O91">
            <v>0.44444444444434339</v>
          </cell>
          <cell r="P91">
            <v>3.9999999999990902E-3</v>
          </cell>
          <cell r="Q91">
            <v>1633.3333333333333</v>
          </cell>
          <cell r="R91">
            <v>14.7</v>
          </cell>
          <cell r="S91">
            <v>1633</v>
          </cell>
          <cell r="T91">
            <v>14.696999999999999</v>
          </cell>
          <cell r="U91">
            <v>0.11111111111108585</v>
          </cell>
          <cell r="V91">
            <v>9.9999999999977256E-4</v>
          </cell>
          <cell r="W91">
            <v>1355.5555555555557</v>
          </cell>
          <cell r="X91">
            <v>12.2</v>
          </cell>
          <cell r="Y91">
            <v>1356</v>
          </cell>
          <cell r="Z91">
            <v>12.204000000000001</v>
          </cell>
        </row>
        <row r="92">
          <cell r="C92">
            <v>368</v>
          </cell>
          <cell r="D92">
            <v>3.3119999999999998</v>
          </cell>
          <cell r="E92">
            <v>1222.2222222222222</v>
          </cell>
          <cell r="F92">
            <v>11</v>
          </cell>
          <cell r="G92">
            <v>1222.2222222222222</v>
          </cell>
          <cell r="H92">
            <v>11</v>
          </cell>
          <cell r="I92">
            <v>0</v>
          </cell>
          <cell r="J92">
            <v>0</v>
          </cell>
          <cell r="K92">
            <v>1244.4444444444443</v>
          </cell>
          <cell r="L92">
            <v>11.2</v>
          </cell>
          <cell r="M92">
            <v>1245</v>
          </cell>
          <cell r="N92">
            <v>11.205</v>
          </cell>
          <cell r="O92">
            <v>0.55555555555565661</v>
          </cell>
          <cell r="P92">
            <v>5.0000000000009091E-3</v>
          </cell>
          <cell r="Q92">
            <v>1555.5555555555557</v>
          </cell>
          <cell r="R92">
            <v>14</v>
          </cell>
          <cell r="S92">
            <v>1556</v>
          </cell>
          <cell r="T92">
            <v>14.004</v>
          </cell>
          <cell r="U92">
            <v>1</v>
          </cell>
          <cell r="V92">
            <v>8.9999999999999993E-3</v>
          </cell>
          <cell r="W92">
            <v>1466.6666666666667</v>
          </cell>
          <cell r="X92">
            <v>13.2</v>
          </cell>
          <cell r="Y92">
            <v>1466</v>
          </cell>
          <cell r="Z92">
            <v>13.194000000000001</v>
          </cell>
        </row>
        <row r="93">
          <cell r="C93">
            <v>363</v>
          </cell>
          <cell r="D93">
            <v>3.4847999999999999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</row>
        <row r="94">
          <cell r="C94">
            <v>190</v>
          </cell>
          <cell r="D94">
            <v>1.8240000000000001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</row>
        <row r="95">
          <cell r="C95">
            <v>359</v>
          </cell>
          <cell r="D95">
            <v>3.4464000000000001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</row>
        <row r="96">
          <cell r="C96">
            <v>459</v>
          </cell>
          <cell r="D96">
            <v>4.4063999999999997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</row>
        <row r="97">
          <cell r="D97">
            <v>31.595399999999998</v>
          </cell>
          <cell r="F97">
            <v>52</v>
          </cell>
          <cell r="H97">
            <v>53.018999999999998</v>
          </cell>
          <cell r="J97">
            <v>0</v>
          </cell>
          <cell r="L97">
            <v>43.8</v>
          </cell>
          <cell r="N97">
            <v>43.812899999999999</v>
          </cell>
          <cell r="P97">
            <v>1.2899999999998669E-2</v>
          </cell>
          <cell r="R97">
            <v>50.099999999999994</v>
          </cell>
          <cell r="T97">
            <v>50.103899999999996</v>
          </cell>
          <cell r="V97">
            <v>1.6799999999999385E-2</v>
          </cell>
          <cell r="X97">
            <v>45.8</v>
          </cell>
          <cell r="Z97">
            <v>45.801900000000003</v>
          </cell>
        </row>
      </sheetData>
      <sheetData sheetId="1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METAS"/>
      <sheetName val="NSS-LAV2002"/>
      <sheetName val="NSS-DET2002"/>
      <sheetName val="PLAN PROY (PP)"/>
      <sheetName val="CAPACITY JUNIO"/>
      <sheetName val="PLAN MES"/>
      <sheetName val="CAPACITY JULIO"/>
      <sheetName val="CAPACITY AGOS"/>
      <sheetName val="CAPACITY SEPT"/>
      <sheetName val="CAPACITY OCT"/>
      <sheetName val="CAPACITY NOV"/>
      <sheetName val="CAPACITY DIC"/>
      <sheetName val="CAPACITY JUN-DIC"/>
      <sheetName val="CAPACITY JUL-DIC"/>
      <sheetName val="OPERACION"/>
      <sheetName val="SEG."/>
      <sheetName val="PLANWK"/>
      <sheetName val="33.13.6"/>
      <sheetName val="BPCS"/>
      <sheetName val="PARAMETROS"/>
      <sheetName val="OFERTAS"/>
      <sheetName val="PALLETIZADO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9"/>
      <sheetName val="Módulo10"/>
      <sheetName val="Módulo11"/>
      <sheetName val="Módulo12"/>
      <sheetName val="Módulo13"/>
      <sheetName val="Módulo14"/>
      <sheetName val="Módulo15"/>
      <sheetName val="Módulo16"/>
      <sheetName val="Módulo17"/>
      <sheetName val="Módulo18"/>
      <sheetName val="Módulo19"/>
      <sheetName val="Bases"/>
      <sheetName val="PLANTRIM"/>
      <sheetName val="GSV"/>
    </sheetNames>
    <sheetDataSet>
      <sheetData sheetId="0"/>
      <sheetData sheetId="1"/>
      <sheetData sheetId="2"/>
      <sheetData sheetId="3"/>
      <sheetData sheetId="4" refreshError="1">
        <row r="1">
          <cell r="G1">
            <v>7</v>
          </cell>
          <cell r="H1">
            <v>8</v>
          </cell>
          <cell r="M1">
            <v>13</v>
          </cell>
          <cell r="N1">
            <v>14</v>
          </cell>
          <cell r="S1">
            <v>19</v>
          </cell>
          <cell r="T1">
            <v>20</v>
          </cell>
          <cell r="Y1">
            <v>25</v>
          </cell>
          <cell r="Z1">
            <v>26</v>
          </cell>
          <cell r="AE1">
            <v>31</v>
          </cell>
          <cell r="AF1">
            <v>32</v>
          </cell>
          <cell r="AK1">
            <v>37</v>
          </cell>
          <cell r="AL1">
            <v>38</v>
          </cell>
          <cell r="AQ1">
            <v>43</v>
          </cell>
          <cell r="AR1">
            <v>44</v>
          </cell>
          <cell r="AV1">
            <v>48</v>
          </cell>
          <cell r="AW1">
            <v>49</v>
          </cell>
          <cell r="AY1">
            <v>51</v>
          </cell>
          <cell r="AZ1">
            <v>52</v>
          </cell>
        </row>
        <row r="2">
          <cell r="C2" t="str">
            <v>PLAN PROYECTADO: DIVISION LIMPIEZA</v>
          </cell>
        </row>
        <row r="4">
          <cell r="C4" t="str">
            <v>JUN</v>
          </cell>
          <cell r="K4" t="str">
            <v>JUL</v>
          </cell>
          <cell r="Q4" t="str">
            <v>AGO</v>
          </cell>
          <cell r="W4" t="str">
            <v>SEP</v>
          </cell>
          <cell r="AC4" t="str">
            <v>OCT</v>
          </cell>
          <cell r="AI4" t="str">
            <v>NOV</v>
          </cell>
          <cell r="AO4" t="str">
            <v>DIC</v>
          </cell>
        </row>
        <row r="5">
          <cell r="C5" t="str">
            <v>Inventario</v>
          </cell>
          <cell r="E5" t="str">
            <v>Metas</v>
          </cell>
          <cell r="G5" t="str">
            <v>PLAN MENSUAL</v>
          </cell>
          <cell r="I5" t="str">
            <v xml:space="preserve">Inventario </v>
          </cell>
          <cell r="K5" t="str">
            <v>METAS</v>
          </cell>
          <cell r="M5" t="str">
            <v>PLAN MENSUAL</v>
          </cell>
          <cell r="O5" t="str">
            <v>Inventario</v>
          </cell>
          <cell r="Q5" t="str">
            <v>METAS</v>
          </cell>
          <cell r="S5" t="str">
            <v>PLAN MENSUAL</v>
          </cell>
          <cell r="U5" t="str">
            <v>Inventario</v>
          </cell>
          <cell r="W5" t="str">
            <v>METAS</v>
          </cell>
          <cell r="Y5" t="str">
            <v>PLAN MENSUAL</v>
          </cell>
          <cell r="AA5" t="str">
            <v>Inventario</v>
          </cell>
          <cell r="AC5" t="str">
            <v>METAS</v>
          </cell>
          <cell r="AE5" t="str">
            <v>PLAN MENSUAL</v>
          </cell>
          <cell r="AG5" t="str">
            <v>Inventario</v>
          </cell>
          <cell r="AI5" t="str">
            <v>METAS</v>
          </cell>
          <cell r="AK5" t="str">
            <v>PLAN MENSUAL</v>
          </cell>
          <cell r="AM5" t="str">
            <v>Inventario</v>
          </cell>
          <cell r="AO5" t="str">
            <v>METAS</v>
          </cell>
          <cell r="AQ5" t="str">
            <v>PLAN MENSUAL</v>
          </cell>
          <cell r="AS5" t="str">
            <v>Inventario</v>
          </cell>
          <cell r="AV5" t="str">
            <v>PLAN ACUMULADO</v>
          </cell>
          <cell r="AY5" t="str">
            <v>PLAN ACUMULADO</v>
          </cell>
        </row>
        <row r="6">
          <cell r="A6" t="str">
            <v>COD.</v>
          </cell>
          <cell r="B6" t="str">
            <v>DESCRIPCION</v>
          </cell>
          <cell r="C6" t="str">
            <v>Inicial</v>
          </cell>
          <cell r="E6" t="str">
            <v>mes</v>
          </cell>
          <cell r="G6" t="str">
            <v>PRODUCCION</v>
          </cell>
          <cell r="I6" t="str">
            <v>Inicial Proyectado</v>
          </cell>
          <cell r="K6" t="str">
            <v>Mes</v>
          </cell>
          <cell r="M6" t="str">
            <v>PRODUCCION</v>
          </cell>
          <cell r="O6" t="str">
            <v>Final Proyec</v>
          </cell>
          <cell r="Q6" t="str">
            <v>Mes</v>
          </cell>
          <cell r="S6" t="str">
            <v>PRODUCCION</v>
          </cell>
          <cell r="U6" t="str">
            <v>Final Proyec</v>
          </cell>
          <cell r="W6" t="str">
            <v>Mes</v>
          </cell>
          <cell r="Y6" t="str">
            <v>PRODUCCION</v>
          </cell>
          <cell r="AA6" t="str">
            <v>Final Proyec</v>
          </cell>
          <cell r="AC6" t="str">
            <v>Mes</v>
          </cell>
          <cell r="AE6" t="str">
            <v>PRODUCCION</v>
          </cell>
          <cell r="AG6" t="str">
            <v>Final Proyec</v>
          </cell>
          <cell r="AI6" t="str">
            <v>Mes</v>
          </cell>
          <cell r="AK6" t="str">
            <v>PRODUCCION</v>
          </cell>
          <cell r="AM6" t="str">
            <v xml:space="preserve">Final </v>
          </cell>
          <cell r="AN6" t="str">
            <v>Proyectado</v>
          </cell>
          <cell r="AO6" t="str">
            <v>Mes</v>
          </cell>
          <cell r="AQ6" t="str">
            <v>PRODUCCION</v>
          </cell>
          <cell r="AS6" t="str">
            <v xml:space="preserve">Final </v>
          </cell>
          <cell r="AT6" t="str">
            <v>Proyectado</v>
          </cell>
          <cell r="AV6" t="str">
            <v>PRODUCCION JUN-DIC</v>
          </cell>
          <cell r="AY6" t="str">
            <v>PRODUCCION JUL-DIC</v>
          </cell>
        </row>
        <row r="7">
          <cell r="C7" t="str">
            <v>CJS/FUN</v>
          </cell>
          <cell r="D7" t="str">
            <v>T.M</v>
          </cell>
          <cell r="E7" t="str">
            <v>CJS/FUN</v>
          </cell>
          <cell r="F7" t="str">
            <v>T.M</v>
          </cell>
          <cell r="G7" t="str">
            <v>CJS/FUN</v>
          </cell>
          <cell r="H7" t="str">
            <v>T.M</v>
          </cell>
          <cell r="I7" t="str">
            <v>CJS/FUN</v>
          </cell>
          <cell r="J7" t="str">
            <v>T.M</v>
          </cell>
          <cell r="K7" t="str">
            <v>CJS/FUN</v>
          </cell>
          <cell r="L7" t="str">
            <v>T.M</v>
          </cell>
          <cell r="M7" t="str">
            <v>CJS/FUN</v>
          </cell>
          <cell r="N7" t="str">
            <v>T.M</v>
          </cell>
          <cell r="O7" t="str">
            <v>CJS/FUN</v>
          </cell>
          <cell r="P7" t="str">
            <v>T.M</v>
          </cell>
          <cell r="Q7" t="str">
            <v>CJS/FUN</v>
          </cell>
          <cell r="R7" t="str">
            <v>T.M</v>
          </cell>
          <cell r="S7" t="str">
            <v>CJS/FUN</v>
          </cell>
          <cell r="T7" t="str">
            <v>T.M</v>
          </cell>
          <cell r="U7" t="str">
            <v>CJS/FUN</v>
          </cell>
          <cell r="V7" t="str">
            <v>T.M</v>
          </cell>
          <cell r="W7" t="str">
            <v>CJS/FUN</v>
          </cell>
          <cell r="X7" t="str">
            <v>T.M</v>
          </cell>
          <cell r="Y7" t="str">
            <v>CJS/FUN</v>
          </cell>
          <cell r="Z7" t="str">
            <v>T.M</v>
          </cell>
          <cell r="AA7" t="str">
            <v>CJS/FUN</v>
          </cell>
          <cell r="AB7" t="str">
            <v>T.M</v>
          </cell>
          <cell r="AC7" t="str">
            <v>CJS/FUN</v>
          </cell>
          <cell r="AD7" t="str">
            <v>T.M</v>
          </cell>
          <cell r="AE7" t="str">
            <v>CJS/FUN</v>
          </cell>
          <cell r="AF7" t="str">
            <v>T.M</v>
          </cell>
          <cell r="AG7" t="str">
            <v>CJS/FUN</v>
          </cell>
          <cell r="AH7" t="str">
            <v>T.M</v>
          </cell>
          <cell r="AI7" t="str">
            <v>CJS/FUN</v>
          </cell>
          <cell r="AJ7" t="str">
            <v>T.M</v>
          </cell>
          <cell r="AK7" t="str">
            <v>CJS/FUN</v>
          </cell>
          <cell r="AL7" t="str">
            <v>T.M</v>
          </cell>
          <cell r="AM7" t="str">
            <v>CJS/FUN</v>
          </cell>
          <cell r="AN7" t="str">
            <v>T.M</v>
          </cell>
          <cell r="AO7" t="str">
            <v>CJS/FUN</v>
          </cell>
          <cell r="AP7" t="str">
            <v>T.M</v>
          </cell>
          <cell r="AQ7" t="str">
            <v>CJS/FUN</v>
          </cell>
          <cell r="AR7" t="str">
            <v>T.M</v>
          </cell>
          <cell r="AS7" t="str">
            <v>CJS/FUN</v>
          </cell>
          <cell r="AT7" t="str">
            <v>T.M</v>
          </cell>
          <cell r="AV7" t="str">
            <v>CJS/FUN</v>
          </cell>
          <cell r="AW7" t="str">
            <v>T.M</v>
          </cell>
          <cell r="AY7" t="str">
            <v>CJS/FUN</v>
          </cell>
          <cell r="AZ7" t="str">
            <v>T.M</v>
          </cell>
        </row>
        <row r="9">
          <cell r="B9" t="str">
            <v>JABONES DE LAVAR LOCALES</v>
          </cell>
        </row>
        <row r="10">
          <cell r="A10" t="str">
            <v>11713</v>
          </cell>
          <cell r="B10" t="str">
            <v>SUPER LAGARTO            250Gx60UN</v>
          </cell>
          <cell r="C10">
            <v>144</v>
          </cell>
          <cell r="D10">
            <v>2.16</v>
          </cell>
          <cell r="E10">
            <v>213.33333333333334</v>
          </cell>
          <cell r="F10">
            <v>3.2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V10">
            <v>0</v>
          </cell>
          <cell r="AW10">
            <v>0</v>
          </cell>
          <cell r="AY10">
            <v>0</v>
          </cell>
          <cell r="AZ10">
            <v>0</v>
          </cell>
        </row>
        <row r="11">
          <cell r="A11" t="str">
            <v>11710</v>
          </cell>
          <cell r="B11" t="str">
            <v>LAGARTO AZUL               250Gx60UN</v>
          </cell>
          <cell r="C11">
            <v>4358</v>
          </cell>
          <cell r="D11">
            <v>65.37</v>
          </cell>
          <cell r="E11">
            <v>4266.666666666667</v>
          </cell>
          <cell r="F11">
            <v>64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V11">
            <v>0</v>
          </cell>
          <cell r="AW11">
            <v>0</v>
          </cell>
          <cell r="AY11">
            <v>0</v>
          </cell>
          <cell r="AZ11">
            <v>0</v>
          </cell>
        </row>
        <row r="12">
          <cell r="A12" t="str">
            <v>11797</v>
          </cell>
          <cell r="B12" t="str">
            <v>LAGARTO LIMON            250Gx60UN</v>
          </cell>
          <cell r="C12">
            <v>2511</v>
          </cell>
          <cell r="D12">
            <v>37.664999999999999</v>
          </cell>
          <cell r="E12">
            <v>2400</v>
          </cell>
          <cell r="F12">
            <v>36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V12">
            <v>0</v>
          </cell>
          <cell r="AW12">
            <v>0</v>
          </cell>
          <cell r="AY12">
            <v>0</v>
          </cell>
          <cell r="AZ12">
            <v>0</v>
          </cell>
        </row>
        <row r="13">
          <cell r="A13" t="str">
            <v>11860</v>
          </cell>
          <cell r="B13" t="str">
            <v>BRISA                                      250Gx60UN</v>
          </cell>
          <cell r="C13">
            <v>3097</v>
          </cell>
          <cell r="D13">
            <v>46.454999999999998</v>
          </cell>
          <cell r="E13">
            <v>13000</v>
          </cell>
          <cell r="F13">
            <v>195</v>
          </cell>
          <cell r="G13">
            <v>16000</v>
          </cell>
          <cell r="H13">
            <v>240</v>
          </cell>
          <cell r="I13">
            <v>6097</v>
          </cell>
          <cell r="J13">
            <v>91.454999999999998</v>
          </cell>
          <cell r="K13">
            <v>16666.666666666668</v>
          </cell>
          <cell r="L13">
            <v>250</v>
          </cell>
          <cell r="M13">
            <v>16596</v>
          </cell>
          <cell r="N13">
            <v>248.94</v>
          </cell>
          <cell r="O13">
            <v>6026.3333333333321</v>
          </cell>
          <cell r="P13">
            <v>90.394999999999996</v>
          </cell>
          <cell r="Q13">
            <v>13666.666666666666</v>
          </cell>
          <cell r="R13">
            <v>205</v>
          </cell>
          <cell r="S13">
            <v>12447</v>
          </cell>
          <cell r="T13">
            <v>186.70500000000001</v>
          </cell>
          <cell r="U13">
            <v>4806.6666666666661</v>
          </cell>
          <cell r="V13">
            <v>72.099999999999994</v>
          </cell>
          <cell r="W13">
            <v>13666.666666666666</v>
          </cell>
          <cell r="X13">
            <v>205</v>
          </cell>
          <cell r="Y13">
            <v>12447</v>
          </cell>
          <cell r="Z13">
            <v>186.70500000000001</v>
          </cell>
          <cell r="AA13">
            <v>3587</v>
          </cell>
          <cell r="AB13">
            <v>53.805</v>
          </cell>
          <cell r="AC13">
            <v>18666.666666666668</v>
          </cell>
          <cell r="AD13">
            <v>280</v>
          </cell>
          <cell r="AE13">
            <v>20745</v>
          </cell>
          <cell r="AF13">
            <v>311.17500000000001</v>
          </cell>
          <cell r="AG13">
            <v>5665.3333333333321</v>
          </cell>
          <cell r="AH13">
            <v>84.98</v>
          </cell>
          <cell r="AI13">
            <v>13200</v>
          </cell>
          <cell r="AJ13">
            <v>198</v>
          </cell>
          <cell r="AK13">
            <v>12447</v>
          </cell>
          <cell r="AL13">
            <v>186.70500000000001</v>
          </cell>
          <cell r="AM13">
            <v>4912.3333333333321</v>
          </cell>
          <cell r="AN13">
            <v>73.685000000000002</v>
          </cell>
          <cell r="AO13">
            <v>9333.3333333333339</v>
          </cell>
          <cell r="AP13">
            <v>140</v>
          </cell>
          <cell r="AQ13">
            <v>8298</v>
          </cell>
          <cell r="AR13">
            <v>124.47</v>
          </cell>
          <cell r="AS13">
            <v>3877</v>
          </cell>
          <cell r="AT13">
            <v>58.155000000000001</v>
          </cell>
          <cell r="AV13">
            <v>98980</v>
          </cell>
          <cell r="AW13">
            <v>1484.7</v>
          </cell>
          <cell r="AY13">
            <v>16000</v>
          </cell>
          <cell r="AZ13">
            <v>1244.7</v>
          </cell>
        </row>
        <row r="14">
          <cell r="A14" t="str">
            <v>13002</v>
          </cell>
          <cell r="B14" t="str">
            <v>NEW SUPER LAGARTO            250Gx60UN</v>
          </cell>
          <cell r="C14">
            <v>0</v>
          </cell>
          <cell r="D14">
            <v>0</v>
          </cell>
          <cell r="E14">
            <v>35120</v>
          </cell>
          <cell r="F14">
            <v>526.79999999999995</v>
          </cell>
          <cell r="G14">
            <v>45000</v>
          </cell>
          <cell r="H14">
            <v>675</v>
          </cell>
          <cell r="I14">
            <v>9880</v>
          </cell>
          <cell r="J14">
            <v>148.19999999999999</v>
          </cell>
          <cell r="K14">
            <v>42960</v>
          </cell>
          <cell r="L14">
            <v>644.4</v>
          </cell>
          <cell r="M14">
            <v>38820</v>
          </cell>
          <cell r="N14">
            <v>582.29999999999995</v>
          </cell>
          <cell r="O14">
            <v>5740</v>
          </cell>
          <cell r="P14">
            <v>86.1</v>
          </cell>
          <cell r="Q14">
            <v>33326.666666666664</v>
          </cell>
          <cell r="R14">
            <v>499.9</v>
          </cell>
          <cell r="S14">
            <v>38820</v>
          </cell>
          <cell r="T14">
            <v>582.29999999999995</v>
          </cell>
          <cell r="U14">
            <v>11233.333333333336</v>
          </cell>
          <cell r="V14">
            <v>168.5</v>
          </cell>
          <cell r="W14">
            <v>34593.333333333336</v>
          </cell>
          <cell r="X14">
            <v>518.9</v>
          </cell>
          <cell r="Y14">
            <v>29115</v>
          </cell>
          <cell r="Z14">
            <v>436.72500000000002</v>
          </cell>
          <cell r="AA14">
            <v>5755</v>
          </cell>
          <cell r="AB14">
            <v>86.325000000000003</v>
          </cell>
          <cell r="AC14">
            <v>48006.666666666664</v>
          </cell>
          <cell r="AD14">
            <v>720.1</v>
          </cell>
          <cell r="AE14">
            <v>48525</v>
          </cell>
          <cell r="AF14">
            <v>727.875</v>
          </cell>
          <cell r="AG14">
            <v>6273.3333333333358</v>
          </cell>
          <cell r="AH14">
            <v>94.1</v>
          </cell>
          <cell r="AI14">
            <v>35173.333333333336</v>
          </cell>
          <cell r="AJ14">
            <v>527.6</v>
          </cell>
          <cell r="AK14">
            <v>38820</v>
          </cell>
          <cell r="AL14">
            <v>582.29999999999995</v>
          </cell>
          <cell r="AM14">
            <v>9920</v>
          </cell>
          <cell r="AN14">
            <v>148.80000000000001</v>
          </cell>
          <cell r="AO14">
            <v>25206.666666666668</v>
          </cell>
          <cell r="AP14">
            <v>378.1</v>
          </cell>
          <cell r="AQ14">
            <v>29115</v>
          </cell>
          <cell r="AR14">
            <v>436.72500000000002</v>
          </cell>
          <cell r="AS14">
            <v>13828.333333333332</v>
          </cell>
          <cell r="AT14">
            <v>207.42500000000001</v>
          </cell>
          <cell r="AV14">
            <v>268215</v>
          </cell>
          <cell r="AW14">
            <v>4023.2249999999999</v>
          </cell>
          <cell r="AY14">
            <v>45000</v>
          </cell>
          <cell r="AZ14">
            <v>3348.2249999999999</v>
          </cell>
        </row>
        <row r="15">
          <cell r="A15" t="str">
            <v>13003</v>
          </cell>
          <cell r="B15" t="str">
            <v>NEW LAGARTO AZUL               250Gx60UN</v>
          </cell>
          <cell r="C15">
            <v>0</v>
          </cell>
          <cell r="D15">
            <v>0</v>
          </cell>
          <cell r="E15">
            <v>14580</v>
          </cell>
          <cell r="F15">
            <v>218.7</v>
          </cell>
          <cell r="G15">
            <v>20000</v>
          </cell>
          <cell r="H15">
            <v>300</v>
          </cell>
          <cell r="I15">
            <v>5420</v>
          </cell>
          <cell r="J15">
            <v>81.3</v>
          </cell>
          <cell r="K15">
            <v>23273.333333333332</v>
          </cell>
          <cell r="L15">
            <v>349.1</v>
          </cell>
          <cell r="M15">
            <v>23732</v>
          </cell>
          <cell r="N15">
            <v>355.98</v>
          </cell>
          <cell r="O15">
            <v>5878.6666666666679</v>
          </cell>
          <cell r="P15">
            <v>88.18</v>
          </cell>
          <cell r="Q15">
            <v>17773.333333333332</v>
          </cell>
          <cell r="R15">
            <v>266.60000000000002</v>
          </cell>
          <cell r="S15">
            <v>17799</v>
          </cell>
          <cell r="T15">
            <v>266.98500000000001</v>
          </cell>
          <cell r="U15">
            <v>5904.3333333333358</v>
          </cell>
          <cell r="V15">
            <v>88.564999999999998</v>
          </cell>
          <cell r="W15">
            <v>18446.666666666668</v>
          </cell>
          <cell r="X15">
            <v>276.7</v>
          </cell>
          <cell r="Y15">
            <v>17799</v>
          </cell>
          <cell r="Z15">
            <v>266.98500000000001</v>
          </cell>
          <cell r="AA15">
            <v>5256.6666666666679</v>
          </cell>
          <cell r="AB15">
            <v>78.849999999999994</v>
          </cell>
          <cell r="AC15">
            <v>25020</v>
          </cell>
          <cell r="AD15">
            <v>375.3</v>
          </cell>
          <cell r="AE15">
            <v>23732</v>
          </cell>
          <cell r="AF15">
            <v>355.98</v>
          </cell>
          <cell r="AG15">
            <v>3968.6666666666679</v>
          </cell>
          <cell r="AH15">
            <v>59.53</v>
          </cell>
          <cell r="AI15">
            <v>19013.333333333332</v>
          </cell>
          <cell r="AJ15">
            <v>285.2</v>
          </cell>
          <cell r="AK15">
            <v>23732</v>
          </cell>
          <cell r="AL15">
            <v>355.98</v>
          </cell>
          <cell r="AM15">
            <v>8687.3333333333358</v>
          </cell>
          <cell r="AN15">
            <v>130.31</v>
          </cell>
          <cell r="AO15">
            <v>13426.666666666666</v>
          </cell>
          <cell r="AP15">
            <v>201.4</v>
          </cell>
          <cell r="AQ15">
            <v>11866</v>
          </cell>
          <cell r="AR15">
            <v>177.99</v>
          </cell>
          <cell r="AS15">
            <v>7126.6666666666697</v>
          </cell>
          <cell r="AT15">
            <v>106.9</v>
          </cell>
          <cell r="AV15">
            <v>138660</v>
          </cell>
          <cell r="AW15">
            <v>2079.9</v>
          </cell>
          <cell r="AY15">
            <v>20000</v>
          </cell>
          <cell r="AZ15">
            <v>1779.9</v>
          </cell>
        </row>
        <row r="16">
          <cell r="A16" t="str">
            <v>13005</v>
          </cell>
          <cell r="B16" t="str">
            <v>NEW LAGARTO LIMON            250Gx60UN</v>
          </cell>
          <cell r="C16">
            <v>0</v>
          </cell>
          <cell r="D16">
            <v>0</v>
          </cell>
          <cell r="E16">
            <v>2513.3333333333335</v>
          </cell>
          <cell r="F16">
            <v>37.700000000000003</v>
          </cell>
          <cell r="G16">
            <v>3863</v>
          </cell>
          <cell r="H16">
            <v>57.945</v>
          </cell>
          <cell r="I16">
            <v>1349.6666666666665</v>
          </cell>
          <cell r="J16">
            <v>20.245000000000001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V16">
            <v>3863</v>
          </cell>
          <cell r="AW16">
            <v>57.945</v>
          </cell>
          <cell r="AY16">
            <v>3863</v>
          </cell>
          <cell r="AZ16">
            <v>0</v>
          </cell>
        </row>
        <row r="17">
          <cell r="A17" t="str">
            <v>13004</v>
          </cell>
          <cell r="B17" t="str">
            <v>NEW LAGARTO DELICADO  250Gx60UN</v>
          </cell>
          <cell r="C17">
            <v>4780</v>
          </cell>
          <cell r="D17">
            <v>71.7</v>
          </cell>
          <cell r="E17">
            <v>4240</v>
          </cell>
          <cell r="F17">
            <v>63.6</v>
          </cell>
          <cell r="G17">
            <v>4000</v>
          </cell>
          <cell r="H17">
            <v>60</v>
          </cell>
          <cell r="I17">
            <v>4540</v>
          </cell>
          <cell r="J17">
            <v>68.099999999999994</v>
          </cell>
          <cell r="K17">
            <v>5166.666666666667</v>
          </cell>
          <cell r="L17">
            <v>77.5</v>
          </cell>
          <cell r="M17">
            <v>5644</v>
          </cell>
          <cell r="N17">
            <v>84.66</v>
          </cell>
          <cell r="O17">
            <v>5017.333333333333</v>
          </cell>
          <cell r="P17">
            <v>75.260000000000005</v>
          </cell>
          <cell r="Q17">
            <v>4000</v>
          </cell>
          <cell r="R17">
            <v>60</v>
          </cell>
          <cell r="S17">
            <v>5644</v>
          </cell>
          <cell r="T17">
            <v>84.66</v>
          </cell>
          <cell r="U17">
            <v>6661.3333333333321</v>
          </cell>
          <cell r="V17">
            <v>99.92</v>
          </cell>
          <cell r="W17">
            <v>4153.333333333333</v>
          </cell>
          <cell r="X17">
            <v>62.3</v>
          </cell>
          <cell r="Y17">
            <v>5644</v>
          </cell>
          <cell r="Z17">
            <v>84.66</v>
          </cell>
          <cell r="AA17">
            <v>8152</v>
          </cell>
          <cell r="AB17">
            <v>122.28</v>
          </cell>
          <cell r="AC17">
            <v>5706.666666666667</v>
          </cell>
          <cell r="AD17">
            <v>85.6</v>
          </cell>
          <cell r="AE17">
            <v>5644</v>
          </cell>
          <cell r="AF17">
            <v>84.66</v>
          </cell>
          <cell r="AG17">
            <v>8089.333333333333</v>
          </cell>
          <cell r="AH17">
            <v>121.34</v>
          </cell>
          <cell r="AI17">
            <v>4266.666666666667</v>
          </cell>
          <cell r="AJ17">
            <v>64</v>
          </cell>
          <cell r="AK17">
            <v>0</v>
          </cell>
          <cell r="AL17">
            <v>0</v>
          </cell>
          <cell r="AM17">
            <v>3822.6666666666661</v>
          </cell>
          <cell r="AN17">
            <v>57.34</v>
          </cell>
          <cell r="AO17">
            <v>3040</v>
          </cell>
          <cell r="AP17">
            <v>45.6</v>
          </cell>
          <cell r="AQ17">
            <v>5644</v>
          </cell>
          <cell r="AR17">
            <v>84.66</v>
          </cell>
          <cell r="AS17">
            <v>6426.6666666666661</v>
          </cell>
          <cell r="AT17">
            <v>96.4</v>
          </cell>
          <cell r="AV17">
            <v>32220</v>
          </cell>
          <cell r="AW17">
            <v>483.3</v>
          </cell>
          <cell r="AY17">
            <v>4000</v>
          </cell>
          <cell r="AZ17">
            <v>423.3</v>
          </cell>
        </row>
        <row r="18">
          <cell r="B18" t="str">
            <v xml:space="preserve">*** Subtotal (Tons.)   </v>
          </cell>
          <cell r="D18">
            <v>223.35</v>
          </cell>
          <cell r="F18">
            <v>1145</v>
          </cell>
          <cell r="H18">
            <v>1332.9449999999999</v>
          </cell>
          <cell r="J18">
            <v>409.3</v>
          </cell>
          <cell r="L18">
            <v>1321</v>
          </cell>
          <cell r="N18">
            <v>1271.8800000000001</v>
          </cell>
          <cell r="P18">
            <v>339.935</v>
          </cell>
          <cell r="R18">
            <v>1031.5</v>
          </cell>
          <cell r="T18">
            <v>1120.6500000000001</v>
          </cell>
          <cell r="V18">
            <v>429.08499999999998</v>
          </cell>
          <cell r="X18">
            <v>1062.9000000000001</v>
          </cell>
          <cell r="Z18">
            <v>975.07500000000005</v>
          </cell>
          <cell r="AB18">
            <v>341.26</v>
          </cell>
          <cell r="AD18">
            <v>1461</v>
          </cell>
          <cell r="AF18">
            <v>1479.69</v>
          </cell>
          <cell r="AH18">
            <v>359.95</v>
          </cell>
          <cell r="AJ18">
            <v>1074.8</v>
          </cell>
          <cell r="AL18">
            <v>1124.9849999999999</v>
          </cell>
          <cell r="AN18">
            <v>410.13499999999999</v>
          </cell>
          <cell r="AP18">
            <v>765.1</v>
          </cell>
          <cell r="AR18">
            <v>823.84500000000003</v>
          </cell>
          <cell r="AT18">
            <v>468.88</v>
          </cell>
          <cell r="AW18">
            <v>8129.07</v>
          </cell>
          <cell r="AZ18">
            <v>6796.125</v>
          </cell>
        </row>
        <row r="21">
          <cell r="B21" t="str">
            <v>JABONES DE LAVAR EXPORTACION</v>
          </cell>
        </row>
        <row r="22">
          <cell r="A22" t="str">
            <v>12820</v>
          </cell>
          <cell r="B22" t="str">
            <v>BRISA VERDE 24x250G EXPORT</v>
          </cell>
          <cell r="C22">
            <v>0</v>
          </cell>
          <cell r="D22">
            <v>0</v>
          </cell>
          <cell r="E22">
            <v>22500</v>
          </cell>
          <cell r="F22">
            <v>135</v>
          </cell>
          <cell r="G22">
            <v>22500</v>
          </cell>
          <cell r="H22">
            <v>135</v>
          </cell>
          <cell r="I22">
            <v>0</v>
          </cell>
          <cell r="J22">
            <v>0</v>
          </cell>
          <cell r="K22">
            <v>27000</v>
          </cell>
          <cell r="L22">
            <v>162</v>
          </cell>
          <cell r="M22">
            <v>27000</v>
          </cell>
          <cell r="N22">
            <v>162</v>
          </cell>
          <cell r="O22">
            <v>0</v>
          </cell>
          <cell r="P22">
            <v>0</v>
          </cell>
          <cell r="Q22">
            <v>27000</v>
          </cell>
          <cell r="R22">
            <v>162</v>
          </cell>
          <cell r="S22">
            <v>27000</v>
          </cell>
          <cell r="T22">
            <v>162</v>
          </cell>
          <cell r="U22">
            <v>0</v>
          </cell>
          <cell r="V22">
            <v>0</v>
          </cell>
          <cell r="W22">
            <v>22500</v>
          </cell>
          <cell r="X22">
            <v>135</v>
          </cell>
          <cell r="Y22">
            <v>22500</v>
          </cell>
          <cell r="Z22">
            <v>135</v>
          </cell>
          <cell r="AA22">
            <v>0</v>
          </cell>
          <cell r="AB22">
            <v>0</v>
          </cell>
          <cell r="AC22">
            <v>13500</v>
          </cell>
          <cell r="AD22">
            <v>81</v>
          </cell>
          <cell r="AE22">
            <v>13500</v>
          </cell>
          <cell r="AF22">
            <v>81</v>
          </cell>
          <cell r="AG22">
            <v>0</v>
          </cell>
          <cell r="AH22">
            <v>0</v>
          </cell>
          <cell r="AI22">
            <v>13500</v>
          </cell>
          <cell r="AJ22">
            <v>81</v>
          </cell>
          <cell r="AK22">
            <v>13500</v>
          </cell>
          <cell r="AL22">
            <v>81</v>
          </cell>
          <cell r="AM22">
            <v>0</v>
          </cell>
          <cell r="AN22">
            <v>0</v>
          </cell>
          <cell r="AO22">
            <v>18000</v>
          </cell>
          <cell r="AP22">
            <v>108</v>
          </cell>
          <cell r="AQ22">
            <v>18000</v>
          </cell>
          <cell r="AR22">
            <v>108</v>
          </cell>
          <cell r="AS22">
            <v>0</v>
          </cell>
          <cell r="AT22">
            <v>0</v>
          </cell>
          <cell r="AV22">
            <v>144000</v>
          </cell>
          <cell r="AW22">
            <v>864</v>
          </cell>
          <cell r="AY22">
            <v>22500</v>
          </cell>
          <cell r="AZ22">
            <v>729</v>
          </cell>
        </row>
        <row r="23">
          <cell r="A23" t="str">
            <v>12821</v>
          </cell>
          <cell r="B23" t="str">
            <v>BRISA AZUL  24x250G EXPORT</v>
          </cell>
          <cell r="C23">
            <v>240</v>
          </cell>
          <cell r="D23">
            <v>1.44</v>
          </cell>
          <cell r="E23">
            <v>4500</v>
          </cell>
          <cell r="F23">
            <v>27</v>
          </cell>
          <cell r="G23">
            <v>4500</v>
          </cell>
          <cell r="H23">
            <v>27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V23">
            <v>4500</v>
          </cell>
          <cell r="AW23">
            <v>27</v>
          </cell>
          <cell r="AY23">
            <v>4500</v>
          </cell>
          <cell r="AZ23">
            <v>0</v>
          </cell>
        </row>
        <row r="24">
          <cell r="A24" t="str">
            <v>12822</v>
          </cell>
          <cell r="B24" t="str">
            <v>BRISA MIEL   24x250G EXPORT</v>
          </cell>
          <cell r="C24">
            <v>0</v>
          </cell>
          <cell r="D24">
            <v>0</v>
          </cell>
          <cell r="E24">
            <v>13500</v>
          </cell>
          <cell r="F24">
            <v>81</v>
          </cell>
          <cell r="G24">
            <v>13500</v>
          </cell>
          <cell r="H24">
            <v>81</v>
          </cell>
          <cell r="I24">
            <v>0</v>
          </cell>
          <cell r="J24">
            <v>0</v>
          </cell>
          <cell r="K24">
            <v>13500</v>
          </cell>
          <cell r="L24">
            <v>81</v>
          </cell>
          <cell r="M24">
            <v>13500</v>
          </cell>
          <cell r="N24">
            <v>81</v>
          </cell>
          <cell r="O24">
            <v>0</v>
          </cell>
          <cell r="P24">
            <v>0</v>
          </cell>
          <cell r="Q24">
            <v>13500</v>
          </cell>
          <cell r="R24">
            <v>81</v>
          </cell>
          <cell r="S24">
            <v>13500</v>
          </cell>
          <cell r="T24">
            <v>81</v>
          </cell>
          <cell r="U24">
            <v>0</v>
          </cell>
          <cell r="V24">
            <v>0</v>
          </cell>
          <cell r="W24">
            <v>13500</v>
          </cell>
          <cell r="X24">
            <v>81</v>
          </cell>
          <cell r="Y24">
            <v>13500</v>
          </cell>
          <cell r="Z24">
            <v>81</v>
          </cell>
          <cell r="AA24">
            <v>0</v>
          </cell>
          <cell r="AB24">
            <v>0</v>
          </cell>
          <cell r="AC24">
            <v>4500</v>
          </cell>
          <cell r="AD24">
            <v>27</v>
          </cell>
          <cell r="AE24">
            <v>4500</v>
          </cell>
          <cell r="AF24">
            <v>27</v>
          </cell>
          <cell r="AG24">
            <v>0</v>
          </cell>
          <cell r="AH24">
            <v>0</v>
          </cell>
          <cell r="AI24">
            <v>4500</v>
          </cell>
          <cell r="AJ24">
            <v>27</v>
          </cell>
          <cell r="AK24">
            <v>4500</v>
          </cell>
          <cell r="AL24">
            <v>27</v>
          </cell>
          <cell r="AM24">
            <v>0</v>
          </cell>
          <cell r="AN24">
            <v>0</v>
          </cell>
          <cell r="AO24">
            <v>9000</v>
          </cell>
          <cell r="AP24">
            <v>54</v>
          </cell>
          <cell r="AQ24">
            <v>9000</v>
          </cell>
          <cell r="AR24">
            <v>54</v>
          </cell>
          <cell r="AS24">
            <v>0</v>
          </cell>
          <cell r="AT24">
            <v>0</v>
          </cell>
          <cell r="AV24">
            <v>72000</v>
          </cell>
          <cell r="AW24">
            <v>432</v>
          </cell>
          <cell r="AY24">
            <v>13500</v>
          </cell>
          <cell r="AZ24">
            <v>351</v>
          </cell>
        </row>
        <row r="25">
          <cell r="B25" t="str">
            <v xml:space="preserve">*** Subtotal (Tons.)   </v>
          </cell>
          <cell r="D25">
            <v>1.44</v>
          </cell>
          <cell r="F25">
            <v>243</v>
          </cell>
          <cell r="H25">
            <v>243</v>
          </cell>
          <cell r="J25">
            <v>0</v>
          </cell>
          <cell r="L25">
            <v>243</v>
          </cell>
          <cell r="N25">
            <v>243</v>
          </cell>
          <cell r="P25">
            <v>0</v>
          </cell>
          <cell r="R25">
            <v>243</v>
          </cell>
          <cell r="T25">
            <v>243</v>
          </cell>
          <cell r="V25">
            <v>0</v>
          </cell>
          <cell r="X25">
            <v>216</v>
          </cell>
          <cell r="Z25">
            <v>216</v>
          </cell>
          <cell r="AB25">
            <v>0</v>
          </cell>
          <cell r="AD25">
            <v>108</v>
          </cell>
          <cell r="AF25">
            <v>108</v>
          </cell>
          <cell r="AH25">
            <v>0</v>
          </cell>
          <cell r="AJ25">
            <v>108</v>
          </cell>
          <cell r="AL25">
            <v>108</v>
          </cell>
          <cell r="AN25">
            <v>0</v>
          </cell>
          <cell r="AP25">
            <v>162</v>
          </cell>
          <cell r="AR25">
            <v>162</v>
          </cell>
          <cell r="AT25">
            <v>0</v>
          </cell>
          <cell r="AW25">
            <v>1323</v>
          </cell>
          <cell r="AZ25">
            <v>1080</v>
          </cell>
        </row>
        <row r="26">
          <cell r="B26" t="str">
            <v>TOTAL JABONES DE LAVAR+EXPORTACION</v>
          </cell>
          <cell r="D26">
            <v>224.79</v>
          </cell>
          <cell r="F26">
            <v>1388</v>
          </cell>
          <cell r="H26">
            <v>1575.9449999999999</v>
          </cell>
          <cell r="J26">
            <v>409.3</v>
          </cell>
          <cell r="L26">
            <v>1564</v>
          </cell>
          <cell r="N26">
            <v>1514.88</v>
          </cell>
          <cell r="P26">
            <v>339.935</v>
          </cell>
          <cell r="R26">
            <v>1274.5</v>
          </cell>
          <cell r="T26">
            <v>1363.65</v>
          </cell>
          <cell r="V26">
            <v>429.08499999999998</v>
          </cell>
          <cell r="X26">
            <v>1278.9000000000001</v>
          </cell>
          <cell r="Z26">
            <v>1191.075</v>
          </cell>
          <cell r="AB26">
            <v>341.26</v>
          </cell>
          <cell r="AD26">
            <v>1569</v>
          </cell>
          <cell r="AF26">
            <v>1587.69</v>
          </cell>
          <cell r="AH26">
            <v>359.95</v>
          </cell>
          <cell r="AJ26">
            <v>1182.8</v>
          </cell>
          <cell r="AL26">
            <v>1232.9849999999999</v>
          </cell>
          <cell r="AN26">
            <v>410.13499999999999</v>
          </cell>
          <cell r="AP26">
            <v>927.1</v>
          </cell>
          <cell r="AR26">
            <v>985.84500000000003</v>
          </cell>
          <cell r="AT26">
            <v>468.88</v>
          </cell>
          <cell r="AW26">
            <v>9452.07</v>
          </cell>
          <cell r="AZ26">
            <v>7876.125</v>
          </cell>
        </row>
        <row r="28">
          <cell r="B28" t="str">
            <v>POLVOS DETERGENTES LOCALES</v>
          </cell>
        </row>
        <row r="30">
          <cell r="A30" t="str">
            <v>12981</v>
          </cell>
          <cell r="B30" t="str">
            <v>DEJA RAMSES FL  50Gx100UN</v>
          </cell>
          <cell r="C30">
            <v>3145</v>
          </cell>
          <cell r="D30">
            <v>15.725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V30">
            <v>0</v>
          </cell>
          <cell r="AW30">
            <v>0</v>
          </cell>
          <cell r="AY30">
            <v>0</v>
          </cell>
          <cell r="AZ30">
            <v>0</v>
          </cell>
        </row>
        <row r="31">
          <cell r="A31" t="str">
            <v>12977</v>
          </cell>
          <cell r="B31" t="str">
            <v>DEJA RAMSES FL 100Gx100UN</v>
          </cell>
          <cell r="C31">
            <v>9295</v>
          </cell>
          <cell r="D31">
            <v>92.95</v>
          </cell>
          <cell r="E31">
            <v>28330</v>
          </cell>
          <cell r="F31">
            <v>283.3</v>
          </cell>
          <cell r="G31">
            <v>26104</v>
          </cell>
          <cell r="H31">
            <v>261.04000000000002</v>
          </cell>
          <cell r="I31">
            <v>7069</v>
          </cell>
          <cell r="J31">
            <v>70.69</v>
          </cell>
          <cell r="K31">
            <v>33150</v>
          </cell>
          <cell r="L31">
            <v>331.5</v>
          </cell>
          <cell r="M31">
            <v>45946.840254848656</v>
          </cell>
          <cell r="N31">
            <v>459.46840254848655</v>
          </cell>
          <cell r="O31">
            <v>19865.840254848656</v>
          </cell>
          <cell r="P31">
            <v>198.65840254848655</v>
          </cell>
          <cell r="Q31">
            <v>25970</v>
          </cell>
          <cell r="R31">
            <v>259.7</v>
          </cell>
          <cell r="S31">
            <v>24740.606291072352</v>
          </cell>
          <cell r="T31">
            <v>247.40606291072353</v>
          </cell>
          <cell r="U31">
            <v>18636.446545921004</v>
          </cell>
          <cell r="V31">
            <v>186.36446545921004</v>
          </cell>
          <cell r="W31">
            <v>24310</v>
          </cell>
          <cell r="X31">
            <v>243.1</v>
          </cell>
          <cell r="Y31">
            <v>21206.2339637763</v>
          </cell>
          <cell r="Z31">
            <v>212.06233963776299</v>
          </cell>
          <cell r="AA31">
            <v>15532.680509697304</v>
          </cell>
          <cell r="AB31">
            <v>155.32680509697303</v>
          </cell>
          <cell r="AC31">
            <v>35410</v>
          </cell>
          <cell r="AD31">
            <v>354.1</v>
          </cell>
          <cell r="AE31">
            <v>42412.4679275526</v>
          </cell>
          <cell r="AF31">
            <v>424.12467927552598</v>
          </cell>
          <cell r="AG31">
            <v>22535.148437249904</v>
          </cell>
          <cell r="AH31">
            <v>225.35148437249904</v>
          </cell>
          <cell r="AI31">
            <v>26040</v>
          </cell>
          <cell r="AJ31">
            <v>260.39999999999998</v>
          </cell>
          <cell r="AK31">
            <v>14137.4893091842</v>
          </cell>
          <cell r="AL31">
            <v>141.37489309184201</v>
          </cell>
          <cell r="AM31">
            <v>10632.637746434109</v>
          </cell>
          <cell r="AN31">
            <v>106.32637746434109</v>
          </cell>
          <cell r="AO31">
            <v>20020</v>
          </cell>
          <cell r="AP31">
            <v>200.2</v>
          </cell>
          <cell r="AQ31">
            <v>14137.4893091842</v>
          </cell>
          <cell r="AR31">
            <v>141.37489309184201</v>
          </cell>
          <cell r="AS31">
            <v>4750.1270556183081</v>
          </cell>
          <cell r="AT31">
            <v>47.50127055618308</v>
          </cell>
          <cell r="AV31">
            <v>188685.12705561827</v>
          </cell>
          <cell r="AW31">
            <v>1886.8512705561834</v>
          </cell>
          <cell r="AY31">
            <v>26104</v>
          </cell>
          <cell r="AZ31">
            <v>1625.8112705561834</v>
          </cell>
        </row>
        <row r="32">
          <cell r="A32" t="str">
            <v>12978</v>
          </cell>
          <cell r="B32" t="str">
            <v>DEJA RAMSES FL 200Gx50UN</v>
          </cell>
          <cell r="C32">
            <v>1647</v>
          </cell>
          <cell r="D32">
            <v>16.47</v>
          </cell>
          <cell r="E32">
            <v>38430</v>
          </cell>
          <cell r="F32">
            <v>384.3</v>
          </cell>
          <cell r="G32">
            <v>44683</v>
          </cell>
          <cell r="H32">
            <v>446.83</v>
          </cell>
          <cell r="I32">
            <v>7900</v>
          </cell>
          <cell r="J32">
            <v>79</v>
          </cell>
          <cell r="K32">
            <v>44850</v>
          </cell>
          <cell r="L32">
            <v>448.5</v>
          </cell>
          <cell r="M32">
            <v>61617.394516639681</v>
          </cell>
          <cell r="N32">
            <v>616.17394516639683</v>
          </cell>
          <cell r="O32">
            <v>24667.394516639673</v>
          </cell>
          <cell r="P32">
            <v>246.67394516639672</v>
          </cell>
          <cell r="Q32">
            <v>35220</v>
          </cell>
          <cell r="R32">
            <v>352.2</v>
          </cell>
          <cell r="S32">
            <v>41473.246309276714</v>
          </cell>
          <cell r="T32">
            <v>414.73246309276715</v>
          </cell>
          <cell r="U32">
            <v>30920.640825916387</v>
          </cell>
          <cell r="V32">
            <v>309.20640825916382</v>
          </cell>
          <cell r="W32">
            <v>32980</v>
          </cell>
          <cell r="X32">
            <v>329.8</v>
          </cell>
          <cell r="Y32">
            <v>23698.997891015264</v>
          </cell>
          <cell r="Z32">
            <v>236.98997891015262</v>
          </cell>
          <cell r="AA32">
            <v>21639.638716931651</v>
          </cell>
          <cell r="AB32">
            <v>216.39638716931654</v>
          </cell>
          <cell r="AC32">
            <v>48080</v>
          </cell>
          <cell r="AD32">
            <v>480.8</v>
          </cell>
          <cell r="AE32">
            <v>63197.327709374033</v>
          </cell>
          <cell r="AF32">
            <v>631.97327709374031</v>
          </cell>
          <cell r="AG32">
            <v>36756.966426305677</v>
          </cell>
          <cell r="AH32">
            <v>367.56966426305678</v>
          </cell>
          <cell r="AI32">
            <v>35220</v>
          </cell>
          <cell r="AJ32">
            <v>352.2</v>
          </cell>
          <cell r="AK32">
            <v>7899.6659636717541</v>
          </cell>
          <cell r="AL32">
            <v>78.996659636717538</v>
          </cell>
          <cell r="AM32">
            <v>9436.6323899774288</v>
          </cell>
          <cell r="AN32">
            <v>94.366323899774287</v>
          </cell>
          <cell r="AO32">
            <v>27200</v>
          </cell>
          <cell r="AP32">
            <v>272</v>
          </cell>
          <cell r="AQ32">
            <v>23698.997891015264</v>
          </cell>
          <cell r="AR32">
            <v>236.98997891015262</v>
          </cell>
          <cell r="AS32">
            <v>5935.6302809926929</v>
          </cell>
          <cell r="AT32">
            <v>59.35630280992693</v>
          </cell>
          <cell r="AV32">
            <v>266268.63028099266</v>
          </cell>
          <cell r="AW32">
            <v>2662.6863028099269</v>
          </cell>
          <cell r="AY32">
            <v>44683</v>
          </cell>
          <cell r="AZ32">
            <v>2215.856302809927</v>
          </cell>
        </row>
        <row r="33">
          <cell r="A33" t="str">
            <v>12979</v>
          </cell>
          <cell r="B33" t="str">
            <v>DEJA RAMSES FL  1KGx12UN</v>
          </cell>
          <cell r="C33">
            <v>723</v>
          </cell>
          <cell r="D33">
            <v>8.6760000000000002</v>
          </cell>
          <cell r="E33">
            <v>5975</v>
          </cell>
          <cell r="F33">
            <v>71.7</v>
          </cell>
          <cell r="G33">
            <v>8201</v>
          </cell>
          <cell r="H33">
            <v>98.412000000000006</v>
          </cell>
          <cell r="I33">
            <v>2949</v>
          </cell>
          <cell r="J33">
            <v>35.387999999999998</v>
          </cell>
          <cell r="K33">
            <v>10516.666666666666</v>
          </cell>
          <cell r="L33">
            <v>126.2</v>
          </cell>
          <cell r="M33">
            <v>15337.267373622586</v>
          </cell>
          <cell r="N33">
            <v>184.04720848347105</v>
          </cell>
          <cell r="O33">
            <v>7769.6007069559182</v>
          </cell>
          <cell r="P33">
            <v>93.235208483471013</v>
          </cell>
          <cell r="Q33">
            <v>8300</v>
          </cell>
          <cell r="R33">
            <v>99.6</v>
          </cell>
          <cell r="S33">
            <v>8848.4234847822609</v>
          </cell>
          <cell r="T33">
            <v>106.18108181738714</v>
          </cell>
          <cell r="U33">
            <v>8318.0241917381791</v>
          </cell>
          <cell r="V33">
            <v>99.816290300858142</v>
          </cell>
          <cell r="W33">
            <v>7775</v>
          </cell>
          <cell r="X33">
            <v>93.3</v>
          </cell>
          <cell r="Y33">
            <v>4424.2117423911304</v>
          </cell>
          <cell r="Z33">
            <v>53.090540908693569</v>
          </cell>
          <cell r="AA33">
            <v>4967.2359341293086</v>
          </cell>
          <cell r="AB33">
            <v>59.6068312095517</v>
          </cell>
          <cell r="AC33">
            <v>11325</v>
          </cell>
          <cell r="AD33">
            <v>135.9</v>
          </cell>
          <cell r="AE33">
            <v>17696.846969564522</v>
          </cell>
          <cell r="AF33">
            <v>212.36216363477428</v>
          </cell>
          <cell r="AG33">
            <v>11339.08290369383</v>
          </cell>
          <cell r="AH33">
            <v>136.06899484432597</v>
          </cell>
          <cell r="AI33">
            <v>8258.3333333333339</v>
          </cell>
          <cell r="AJ33">
            <v>99.1</v>
          </cell>
          <cell r="AK33">
            <v>0</v>
          </cell>
          <cell r="AL33">
            <v>0</v>
          </cell>
          <cell r="AM33">
            <v>3080.7495703604964</v>
          </cell>
          <cell r="AN33">
            <v>36.968994844325955</v>
          </cell>
          <cell r="AO33">
            <v>6375</v>
          </cell>
          <cell r="AP33">
            <v>76.5</v>
          </cell>
          <cell r="AQ33">
            <v>5898.9489898548409</v>
          </cell>
          <cell r="AR33">
            <v>70.787387878258087</v>
          </cell>
          <cell r="AS33">
            <v>2604.6985602153363</v>
          </cell>
          <cell r="AT33">
            <v>31.256382722584036</v>
          </cell>
          <cell r="AV33">
            <v>60406.698560215336</v>
          </cell>
          <cell r="AW33">
            <v>724.88038272258416</v>
          </cell>
          <cell r="AY33">
            <v>8201</v>
          </cell>
          <cell r="AZ33">
            <v>626.46838272258412</v>
          </cell>
        </row>
        <row r="34">
          <cell r="A34" t="str">
            <v>12980</v>
          </cell>
          <cell r="B34" t="str">
            <v>DEJA RAMSES FL  2KGx6UN</v>
          </cell>
          <cell r="C34">
            <v>1890</v>
          </cell>
          <cell r="D34">
            <v>22.68</v>
          </cell>
          <cell r="E34">
            <v>4850</v>
          </cell>
          <cell r="F34">
            <v>58.2</v>
          </cell>
          <cell r="G34">
            <v>4977</v>
          </cell>
          <cell r="H34">
            <v>59.723999999999997</v>
          </cell>
          <cell r="I34">
            <v>2017</v>
          </cell>
          <cell r="J34">
            <v>24.204000000000001</v>
          </cell>
          <cell r="K34">
            <v>5641.666666666667</v>
          </cell>
          <cell r="L34">
            <v>67.7</v>
          </cell>
          <cell r="M34">
            <v>7866.401179997587</v>
          </cell>
          <cell r="N34">
            <v>94.396814159971058</v>
          </cell>
          <cell r="O34">
            <v>4241.73451333092</v>
          </cell>
          <cell r="P34">
            <v>50.900814159971034</v>
          </cell>
          <cell r="Q34">
            <v>4441.666666666667</v>
          </cell>
          <cell r="R34">
            <v>53.3</v>
          </cell>
          <cell r="S34">
            <v>6051.0778307673745</v>
          </cell>
          <cell r="T34">
            <v>72.612933969208484</v>
          </cell>
          <cell r="U34">
            <v>5851.1456774316275</v>
          </cell>
          <cell r="V34">
            <v>70.213748129179521</v>
          </cell>
          <cell r="W34">
            <v>4158.333333333333</v>
          </cell>
          <cell r="X34">
            <v>49.9</v>
          </cell>
          <cell r="Y34">
            <v>3025.5389153836873</v>
          </cell>
          <cell r="Z34">
            <v>36.306466984604242</v>
          </cell>
          <cell r="AA34">
            <v>4718.3512594819813</v>
          </cell>
          <cell r="AB34">
            <v>56.620215113783779</v>
          </cell>
          <cell r="AC34">
            <v>5991.666666666667</v>
          </cell>
          <cell r="AD34">
            <v>71.900000000000006</v>
          </cell>
          <cell r="AE34">
            <v>6000</v>
          </cell>
          <cell r="AF34">
            <v>72</v>
          </cell>
          <cell r="AG34">
            <v>4726.6845928153134</v>
          </cell>
          <cell r="AH34">
            <v>56.720215113783766</v>
          </cell>
          <cell r="AI34">
            <v>4500</v>
          </cell>
          <cell r="AJ34">
            <v>54</v>
          </cell>
          <cell r="AK34">
            <v>2017.0259435891248</v>
          </cell>
          <cell r="AL34">
            <v>24.204311323069497</v>
          </cell>
          <cell r="AM34">
            <v>2243.7105364044382</v>
          </cell>
          <cell r="AN34">
            <v>26.92452643685326</v>
          </cell>
          <cell r="AO34">
            <v>3466.6666666666665</v>
          </cell>
          <cell r="AP34">
            <v>41.6</v>
          </cell>
          <cell r="AQ34">
            <v>2017.0259435891248</v>
          </cell>
          <cell r="AR34">
            <v>24.204311323069497</v>
          </cell>
          <cell r="AS34">
            <v>794.06981332689656</v>
          </cell>
          <cell r="AT34">
            <v>9.5288377599227587</v>
          </cell>
          <cell r="AV34">
            <v>31954.069813326896</v>
          </cell>
          <cell r="AW34">
            <v>383.44883775992275</v>
          </cell>
          <cell r="AY34">
            <v>4977</v>
          </cell>
          <cell r="AZ34">
            <v>323.72483775992276</v>
          </cell>
        </row>
        <row r="35">
          <cell r="A35" t="str">
            <v>12992</v>
          </cell>
          <cell r="B35" t="str">
            <v>DEJA FL 3FUx1KG+BALON GRATIS</v>
          </cell>
          <cell r="C35">
            <v>2619</v>
          </cell>
          <cell r="D35">
            <v>31.428000000000001</v>
          </cell>
          <cell r="E35">
            <v>3083.3333333333335</v>
          </cell>
          <cell r="F35">
            <v>37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V35">
            <v>0</v>
          </cell>
          <cell r="AW35">
            <v>0</v>
          </cell>
          <cell r="AY35">
            <v>0</v>
          </cell>
          <cell r="AZ35">
            <v>0</v>
          </cell>
        </row>
        <row r="36">
          <cell r="A36" t="str">
            <v>09619</v>
          </cell>
          <cell r="B36" t="str">
            <v xml:space="preserve">*** Subtotal (Tons.)   </v>
          </cell>
          <cell r="D36">
            <v>187.929</v>
          </cell>
          <cell r="F36">
            <v>834.5</v>
          </cell>
          <cell r="H36">
            <v>866.00600000000009</v>
          </cell>
          <cell r="J36">
            <v>209.28200000000001</v>
          </cell>
          <cell r="L36">
            <v>973.9</v>
          </cell>
          <cell r="N36">
            <v>1354.0863703583252</v>
          </cell>
          <cell r="P36">
            <v>589.46837035832527</v>
          </cell>
          <cell r="R36">
            <v>764.8</v>
          </cell>
          <cell r="T36">
            <v>840.93254179008636</v>
          </cell>
          <cell r="V36">
            <v>665.60091214841145</v>
          </cell>
          <cell r="X36">
            <v>716.1</v>
          </cell>
          <cell r="Z36">
            <v>538.44932644121343</v>
          </cell>
          <cell r="AB36">
            <v>487.95023858962503</v>
          </cell>
          <cell r="AD36">
            <v>1042.7</v>
          </cell>
          <cell r="AF36">
            <v>1340.4601200040406</v>
          </cell>
          <cell r="AH36">
            <v>785.71035859366555</v>
          </cell>
          <cell r="AJ36">
            <v>765.7</v>
          </cell>
          <cell r="AL36">
            <v>244.57586405162905</v>
          </cell>
          <cell r="AN36">
            <v>264.58622264529458</v>
          </cell>
          <cell r="AP36">
            <v>590.29999999999995</v>
          </cell>
          <cell r="AR36">
            <v>473.35657120332218</v>
          </cell>
          <cell r="AT36">
            <v>147.64279384861683</v>
          </cell>
          <cell r="AW36">
            <v>5657.8667938486169</v>
          </cell>
          <cell r="AZ36">
            <v>4791.8607938486166</v>
          </cell>
        </row>
        <row r="38">
          <cell r="A38" t="str">
            <v>12982</v>
          </cell>
          <cell r="B38" t="str">
            <v>DEJA RAMSES LM  1KGx12UN</v>
          </cell>
          <cell r="C38">
            <v>2446</v>
          </cell>
          <cell r="D38">
            <v>29.352</v>
          </cell>
          <cell r="E38">
            <v>3508.3333333333335</v>
          </cell>
          <cell r="F38">
            <v>42.1</v>
          </cell>
          <cell r="G38">
            <v>4400</v>
          </cell>
          <cell r="H38">
            <v>52.8</v>
          </cell>
          <cell r="I38">
            <v>3337.6666666666665</v>
          </cell>
          <cell r="J38">
            <v>40.052</v>
          </cell>
          <cell r="K38">
            <v>4108.333333333333</v>
          </cell>
          <cell r="L38">
            <v>49.3</v>
          </cell>
          <cell r="M38">
            <v>4400</v>
          </cell>
          <cell r="N38">
            <v>52.8</v>
          </cell>
          <cell r="O38">
            <v>3629.333333333333</v>
          </cell>
          <cell r="P38">
            <v>43.552</v>
          </cell>
          <cell r="Q38">
            <v>3358.3333333333335</v>
          </cell>
          <cell r="R38">
            <v>40.299999999999997</v>
          </cell>
          <cell r="S38">
            <v>6764.307521951644</v>
          </cell>
          <cell r="T38">
            <v>81.171690263419734</v>
          </cell>
          <cell r="U38">
            <v>7035.3075219516431</v>
          </cell>
          <cell r="V38">
            <v>84.423690263419715</v>
          </cell>
          <cell r="W38">
            <v>3141.6666666666665</v>
          </cell>
          <cell r="X38">
            <v>37.700000000000003</v>
          </cell>
          <cell r="Y38">
            <v>0</v>
          </cell>
          <cell r="Z38">
            <v>0</v>
          </cell>
          <cell r="AA38">
            <v>3893.6408552849766</v>
          </cell>
          <cell r="AB38">
            <v>46.723690263419719</v>
          </cell>
          <cell r="AC38">
            <v>4575</v>
          </cell>
          <cell r="AD38">
            <v>54.9</v>
          </cell>
          <cell r="AE38">
            <v>6764.307521951644</v>
          </cell>
          <cell r="AF38">
            <v>81.171690263419734</v>
          </cell>
          <cell r="AG38">
            <v>6082.9483772366202</v>
          </cell>
          <cell r="AH38">
            <v>72.99538052683944</v>
          </cell>
          <cell r="AI38">
            <v>3116.6666666666665</v>
          </cell>
          <cell r="AJ38">
            <v>37.4</v>
          </cell>
          <cell r="AK38">
            <v>6764.307521951644</v>
          </cell>
          <cell r="AL38">
            <v>81.171690263419734</v>
          </cell>
          <cell r="AM38">
            <v>9730.5892325215991</v>
          </cell>
          <cell r="AN38">
            <v>116.7670707902592</v>
          </cell>
          <cell r="AO38">
            <v>2675</v>
          </cell>
          <cell r="AP38">
            <v>32.1</v>
          </cell>
          <cell r="AQ38">
            <v>0</v>
          </cell>
          <cell r="AR38">
            <v>0</v>
          </cell>
          <cell r="AS38">
            <v>7055.5892325215991</v>
          </cell>
          <cell r="AT38">
            <v>84.667070790259203</v>
          </cell>
          <cell r="AV38">
            <v>29092.922565854929</v>
          </cell>
          <cell r="AW38">
            <v>349.11507079025921</v>
          </cell>
          <cell r="AY38">
            <v>4400</v>
          </cell>
          <cell r="AZ38">
            <v>296.3150707902592</v>
          </cell>
        </row>
        <row r="39">
          <cell r="A39" t="str">
            <v>12995</v>
          </cell>
          <cell r="B39" t="str">
            <v>DEJA LM 3FUx1KG+BALON GRATIS</v>
          </cell>
          <cell r="C39">
            <v>124</v>
          </cell>
          <cell r="D39">
            <v>1.488</v>
          </cell>
          <cell r="E39">
            <v>150</v>
          </cell>
          <cell r="F39">
            <v>1.8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V39">
            <v>0</v>
          </cell>
          <cell r="AW39">
            <v>0</v>
          </cell>
          <cell r="AY39">
            <v>0</v>
          </cell>
          <cell r="AZ39">
            <v>0</v>
          </cell>
        </row>
        <row r="40">
          <cell r="A40" t="str">
            <v>09621</v>
          </cell>
          <cell r="B40" t="str">
            <v xml:space="preserve">*** Subtotal (Tons.)   </v>
          </cell>
          <cell r="D40">
            <v>30.84</v>
          </cell>
          <cell r="F40">
            <v>43.9</v>
          </cell>
          <cell r="H40">
            <v>52.8</v>
          </cell>
          <cell r="J40">
            <v>40.052</v>
          </cell>
          <cell r="L40">
            <v>49.3</v>
          </cell>
          <cell r="N40">
            <v>52.8</v>
          </cell>
          <cell r="P40">
            <v>43.552</v>
          </cell>
          <cell r="R40">
            <v>40.299999999999997</v>
          </cell>
          <cell r="T40">
            <v>81.171690263419734</v>
          </cell>
          <cell r="V40">
            <v>84.423690263419715</v>
          </cell>
          <cell r="X40">
            <v>37.700000000000003</v>
          </cell>
          <cell r="Z40">
            <v>0</v>
          </cell>
          <cell r="AB40">
            <v>46.723690263419719</v>
          </cell>
          <cell r="AD40">
            <v>54.9</v>
          </cell>
          <cell r="AF40">
            <v>81.171690263419734</v>
          </cell>
          <cell r="AH40">
            <v>72.99538052683944</v>
          </cell>
          <cell r="AJ40">
            <v>37.4</v>
          </cell>
          <cell r="AL40">
            <v>81.171690263419734</v>
          </cell>
          <cell r="AN40">
            <v>116.7670707902592</v>
          </cell>
          <cell r="AP40">
            <v>32.1</v>
          </cell>
          <cell r="AR40">
            <v>0</v>
          </cell>
          <cell r="AT40">
            <v>84.667070790259203</v>
          </cell>
          <cell r="AW40">
            <v>349.11507079025921</v>
          </cell>
          <cell r="AZ40">
            <v>296.3150707902592</v>
          </cell>
        </row>
        <row r="42">
          <cell r="A42" t="str">
            <v>12983</v>
          </cell>
          <cell r="B42" t="str">
            <v>DEJA RAMSES FRESH 200Gx50UN</v>
          </cell>
          <cell r="C42">
            <v>17960</v>
          </cell>
          <cell r="D42">
            <v>179.6</v>
          </cell>
          <cell r="E42">
            <v>19540</v>
          </cell>
          <cell r="F42">
            <v>195.4</v>
          </cell>
          <cell r="G42">
            <v>7015</v>
          </cell>
          <cell r="H42">
            <v>70.150000000000006</v>
          </cell>
          <cell r="I42">
            <v>5435</v>
          </cell>
          <cell r="J42">
            <v>54.35</v>
          </cell>
          <cell r="K42">
            <v>22890</v>
          </cell>
          <cell r="L42">
            <v>228.9</v>
          </cell>
          <cell r="M42">
            <v>27181</v>
          </cell>
          <cell r="N42">
            <v>271.81</v>
          </cell>
          <cell r="O42">
            <v>9726</v>
          </cell>
          <cell r="P42">
            <v>97.26</v>
          </cell>
          <cell r="Q42">
            <v>17910</v>
          </cell>
          <cell r="R42">
            <v>179.1</v>
          </cell>
          <cell r="S42">
            <v>24455.663919209921</v>
          </cell>
          <cell r="T42">
            <v>244.55663919209923</v>
          </cell>
          <cell r="U42">
            <v>16271.663919209925</v>
          </cell>
          <cell r="V42">
            <v>162.71663919209925</v>
          </cell>
          <cell r="W42">
            <v>16770</v>
          </cell>
          <cell r="X42">
            <v>167.7</v>
          </cell>
          <cell r="Y42">
            <v>16303.775946139947</v>
          </cell>
          <cell r="Z42">
            <v>163.03775946139945</v>
          </cell>
          <cell r="AA42">
            <v>15805.439865349872</v>
          </cell>
          <cell r="AB42">
            <v>158.05439865349874</v>
          </cell>
          <cell r="AC42">
            <v>24430</v>
          </cell>
          <cell r="AD42">
            <v>244.3</v>
          </cell>
          <cell r="AE42">
            <v>21738.367928186595</v>
          </cell>
          <cell r="AF42">
            <v>217.38367928186594</v>
          </cell>
          <cell r="AG42">
            <v>13113.807793536471</v>
          </cell>
          <cell r="AH42">
            <v>131.13807793536472</v>
          </cell>
          <cell r="AI42">
            <v>17980</v>
          </cell>
          <cell r="AJ42">
            <v>179.8</v>
          </cell>
          <cell r="AK42">
            <v>10869.183964093298</v>
          </cell>
          <cell r="AL42">
            <v>108.69183964093297</v>
          </cell>
          <cell r="AM42">
            <v>6002.9917576297667</v>
          </cell>
          <cell r="AN42">
            <v>60.029917576297663</v>
          </cell>
          <cell r="AO42">
            <v>13790</v>
          </cell>
          <cell r="AP42">
            <v>137.9</v>
          </cell>
          <cell r="AQ42">
            <v>16303.775946139947</v>
          </cell>
          <cell r="AR42">
            <v>163.03775946139945</v>
          </cell>
          <cell r="AS42">
            <v>8516.767703769714</v>
          </cell>
          <cell r="AT42">
            <v>85.167677037697146</v>
          </cell>
          <cell r="AV42">
            <v>123866.76770376973</v>
          </cell>
          <cell r="AW42">
            <v>1238.6676770376971</v>
          </cell>
          <cell r="AY42">
            <v>7015</v>
          </cell>
          <cell r="AZ42">
            <v>1168.517677037697</v>
          </cell>
        </row>
        <row r="43">
          <cell r="A43" t="str">
            <v>12984</v>
          </cell>
          <cell r="B43" t="str">
            <v>DEJA RAMSES FRESH 1KGx12UN</v>
          </cell>
          <cell r="C43">
            <v>4089</v>
          </cell>
          <cell r="D43">
            <v>49.067999999999998</v>
          </cell>
          <cell r="E43">
            <v>9266.6666666666661</v>
          </cell>
          <cell r="F43">
            <v>111.2</v>
          </cell>
          <cell r="G43">
            <v>8993</v>
          </cell>
          <cell r="H43">
            <v>107.916</v>
          </cell>
          <cell r="I43">
            <v>3815.3333333333339</v>
          </cell>
          <cell r="J43">
            <v>45.784000000000006</v>
          </cell>
          <cell r="K43">
            <v>12316.666666666666</v>
          </cell>
          <cell r="L43">
            <v>147.80000000000001</v>
          </cell>
          <cell r="M43">
            <v>15400</v>
          </cell>
          <cell r="N43">
            <v>184.8</v>
          </cell>
          <cell r="O43">
            <v>6898.6666666666697</v>
          </cell>
          <cell r="P43">
            <v>82.784000000000034</v>
          </cell>
          <cell r="Q43">
            <v>9641.6666666666661</v>
          </cell>
          <cell r="R43">
            <v>115.7</v>
          </cell>
          <cell r="S43">
            <v>11445.904220674016</v>
          </cell>
          <cell r="T43">
            <v>137.3508506480882</v>
          </cell>
          <cell r="U43">
            <v>8702.9042206740178</v>
          </cell>
          <cell r="V43">
            <v>104.4348506480882</v>
          </cell>
          <cell r="W43">
            <v>9033.3333333333339</v>
          </cell>
          <cell r="X43">
            <v>108.4</v>
          </cell>
          <cell r="Y43">
            <v>11445.904220674016</v>
          </cell>
          <cell r="Z43">
            <v>137.3508506480882</v>
          </cell>
          <cell r="AA43">
            <v>11115.475108014698</v>
          </cell>
          <cell r="AB43">
            <v>133.38570129617639</v>
          </cell>
          <cell r="AC43">
            <v>13175</v>
          </cell>
          <cell r="AD43">
            <v>158.1</v>
          </cell>
          <cell r="AE43">
            <v>7630.602813782677</v>
          </cell>
          <cell r="AF43">
            <v>91.567233765392132</v>
          </cell>
          <cell r="AG43">
            <v>5571.0779217973759</v>
          </cell>
          <cell r="AH43">
            <v>66.852935061568516</v>
          </cell>
          <cell r="AI43">
            <v>9750</v>
          </cell>
          <cell r="AJ43">
            <v>117</v>
          </cell>
          <cell r="AK43">
            <v>11445.904220674016</v>
          </cell>
          <cell r="AL43">
            <v>137.3508506480882</v>
          </cell>
          <cell r="AM43">
            <v>7266.9821424713919</v>
          </cell>
          <cell r="AN43">
            <v>87.2037857096567</v>
          </cell>
          <cell r="AO43">
            <v>7475</v>
          </cell>
          <cell r="AP43">
            <v>89.7</v>
          </cell>
          <cell r="AQ43">
            <v>7630.602813782677</v>
          </cell>
          <cell r="AR43">
            <v>91.567233765392132</v>
          </cell>
          <cell r="AS43">
            <v>7422.5849562540679</v>
          </cell>
          <cell r="AT43">
            <v>89.071019475048814</v>
          </cell>
          <cell r="AV43">
            <v>73991.918289587396</v>
          </cell>
          <cell r="AW43">
            <v>887.90301947504895</v>
          </cell>
          <cell r="AY43">
            <v>8993</v>
          </cell>
          <cell r="AZ43">
            <v>779.98701947504901</v>
          </cell>
        </row>
        <row r="44">
          <cell r="A44" t="str">
            <v>12996</v>
          </cell>
          <cell r="B44" t="str">
            <v>DEJA FR 3FUx1KG+BALON GRATIS</v>
          </cell>
          <cell r="C44">
            <v>1100</v>
          </cell>
          <cell r="D44">
            <v>13.2</v>
          </cell>
          <cell r="E44">
            <v>1250</v>
          </cell>
          <cell r="F44">
            <v>15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V44">
            <v>0</v>
          </cell>
          <cell r="AW44">
            <v>0</v>
          </cell>
          <cell r="AY44">
            <v>0</v>
          </cell>
          <cell r="AZ44">
            <v>0</v>
          </cell>
        </row>
        <row r="45">
          <cell r="A45" t="str">
            <v>09622</v>
          </cell>
          <cell r="B45" t="str">
            <v xml:space="preserve">*** Subtotal (Tons.)   </v>
          </cell>
          <cell r="D45">
            <v>241.86799999999999</v>
          </cell>
          <cell r="F45">
            <v>321.60000000000002</v>
          </cell>
          <cell r="H45">
            <v>178.066</v>
          </cell>
          <cell r="J45">
            <v>100.13400000000001</v>
          </cell>
          <cell r="L45">
            <v>376.7</v>
          </cell>
          <cell r="N45">
            <v>456.61</v>
          </cell>
          <cell r="P45">
            <v>180.04400000000004</v>
          </cell>
          <cell r="R45">
            <v>294.8</v>
          </cell>
          <cell r="T45">
            <v>381.9074898401874</v>
          </cell>
          <cell r="V45">
            <v>267.15148984018742</v>
          </cell>
          <cell r="X45">
            <v>276.10000000000002</v>
          </cell>
          <cell r="Z45">
            <v>300.38861010948767</v>
          </cell>
          <cell r="AB45">
            <v>291.44009994967513</v>
          </cell>
          <cell r="AD45">
            <v>402.4</v>
          </cell>
          <cell r="AF45">
            <v>308.95091304725804</v>
          </cell>
          <cell r="AH45">
            <v>197.99101299693325</v>
          </cell>
          <cell r="AJ45">
            <v>296.8</v>
          </cell>
          <cell r="AL45">
            <v>246.04269028902115</v>
          </cell>
          <cell r="AN45">
            <v>147.23370328595436</v>
          </cell>
          <cell r="AP45">
            <v>227.6</v>
          </cell>
          <cell r="AR45">
            <v>254.60499322679158</v>
          </cell>
          <cell r="AT45">
            <v>174.23869651274595</v>
          </cell>
          <cell r="AW45">
            <v>2126.5706965127461</v>
          </cell>
          <cell r="AZ45">
            <v>1948.504696512746</v>
          </cell>
        </row>
        <row r="46">
          <cell r="B46" t="str">
            <v>TOTAL DEJA</v>
          </cell>
          <cell r="D46">
            <v>460.637</v>
          </cell>
          <cell r="F46">
            <v>1200</v>
          </cell>
          <cell r="H46">
            <v>1096.8720000000001</v>
          </cell>
          <cell r="J46">
            <v>349.46800000000002</v>
          </cell>
          <cell r="L46">
            <v>1399.9</v>
          </cell>
          <cell r="N46">
            <v>1863.4963703583253</v>
          </cell>
          <cell r="P46">
            <v>813.06437035832528</v>
          </cell>
          <cell r="R46">
            <v>1099.9000000000001</v>
          </cell>
          <cell r="T46">
            <v>1304.0117218936934</v>
          </cell>
          <cell r="V46">
            <v>1017.1760922520186</v>
          </cell>
          <cell r="X46">
            <v>1029.9000000000001</v>
          </cell>
          <cell r="Z46">
            <v>838.8379365507011</v>
          </cell>
          <cell r="AB46">
            <v>826.11402880271999</v>
          </cell>
          <cell r="AD46">
            <v>1500</v>
          </cell>
          <cell r="AF46">
            <v>1730.5827233147184</v>
          </cell>
          <cell r="AH46">
            <v>1056.6967521174383</v>
          </cell>
          <cell r="AJ46">
            <v>1099.9000000000001</v>
          </cell>
          <cell r="AL46">
            <v>571.79024460406993</v>
          </cell>
          <cell r="AN46">
            <v>528.58699672150817</v>
          </cell>
          <cell r="AP46">
            <v>850</v>
          </cell>
          <cell r="AR46">
            <v>727.96156443011375</v>
          </cell>
          <cell r="AT46">
            <v>406.54856115162198</v>
          </cell>
          <cell r="AW46">
            <v>8133.5525611516214</v>
          </cell>
          <cell r="AZ46">
            <v>7036.6805611516211</v>
          </cell>
        </row>
        <row r="48">
          <cell r="A48" t="str">
            <v>12935</v>
          </cell>
          <cell r="B48" t="str">
            <v xml:space="preserve"> OMO BIOACC FL 100Gx100UN</v>
          </cell>
          <cell r="C48">
            <v>1656</v>
          </cell>
          <cell r="D48">
            <v>16.559999999999999</v>
          </cell>
          <cell r="E48">
            <v>1980</v>
          </cell>
          <cell r="F48">
            <v>19.8</v>
          </cell>
          <cell r="G48">
            <v>2258</v>
          </cell>
          <cell r="H48">
            <v>22.58</v>
          </cell>
          <cell r="I48">
            <v>1934</v>
          </cell>
          <cell r="J48">
            <v>19.34</v>
          </cell>
          <cell r="K48">
            <v>2540</v>
          </cell>
          <cell r="L48">
            <v>25.4</v>
          </cell>
          <cell r="M48">
            <v>3868.8208843881393</v>
          </cell>
          <cell r="N48">
            <v>38.688208843881398</v>
          </cell>
          <cell r="O48">
            <v>3262.8208843881393</v>
          </cell>
          <cell r="P48">
            <v>32.628208843881396</v>
          </cell>
          <cell r="Q48">
            <v>1840</v>
          </cell>
          <cell r="R48">
            <v>18.399999999999999</v>
          </cell>
          <cell r="S48">
            <v>1934.4104421940697</v>
          </cell>
          <cell r="T48">
            <v>19.344104421940699</v>
          </cell>
          <cell r="U48">
            <v>3357.2313265822086</v>
          </cell>
          <cell r="V48">
            <v>33.572313265822089</v>
          </cell>
          <cell r="W48">
            <v>1990</v>
          </cell>
          <cell r="X48">
            <v>19.899999999999999</v>
          </cell>
          <cell r="Y48">
            <v>1934.4104421940697</v>
          </cell>
          <cell r="Z48">
            <v>19.344104421940699</v>
          </cell>
          <cell r="AA48">
            <v>3301.6417687762787</v>
          </cell>
          <cell r="AB48">
            <v>33.01641768776279</v>
          </cell>
          <cell r="AC48">
            <v>3010</v>
          </cell>
          <cell r="AD48">
            <v>30.1</v>
          </cell>
          <cell r="AE48">
            <v>1934.4104421940697</v>
          </cell>
          <cell r="AF48">
            <v>19.344104421940699</v>
          </cell>
          <cell r="AG48">
            <v>2226.0522109703488</v>
          </cell>
          <cell r="AH48">
            <v>22.260522109703487</v>
          </cell>
          <cell r="AI48">
            <v>2100</v>
          </cell>
          <cell r="AJ48">
            <v>21</v>
          </cell>
          <cell r="AK48">
            <v>1934.4104421940697</v>
          </cell>
          <cell r="AL48">
            <v>19.344104421940699</v>
          </cell>
          <cell r="AM48">
            <v>2060.462653164419</v>
          </cell>
          <cell r="AN48">
            <v>20.60462653164419</v>
          </cell>
          <cell r="AO48">
            <v>1470</v>
          </cell>
          <cell r="AP48">
            <v>14.7</v>
          </cell>
          <cell r="AQ48">
            <v>1934.4104421940697</v>
          </cell>
          <cell r="AR48">
            <v>19.344104421940699</v>
          </cell>
          <cell r="AS48">
            <v>2524.8730953584886</v>
          </cell>
          <cell r="AT48">
            <v>25.248730953584886</v>
          </cell>
          <cell r="AV48">
            <v>15798.873095358489</v>
          </cell>
          <cell r="AW48">
            <v>157.98873095358488</v>
          </cell>
          <cell r="AY48">
            <v>2258</v>
          </cell>
          <cell r="AZ48">
            <v>135.40873095358489</v>
          </cell>
        </row>
        <row r="49">
          <cell r="A49" t="str">
            <v>12936</v>
          </cell>
          <cell r="B49" t="str">
            <v xml:space="preserve"> OMO BIOACC FL 200Gx50UN</v>
          </cell>
          <cell r="C49">
            <v>363</v>
          </cell>
          <cell r="D49">
            <v>3.63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363</v>
          </cell>
          <cell r="J49">
            <v>3.63</v>
          </cell>
          <cell r="K49">
            <v>700</v>
          </cell>
          <cell r="L49">
            <v>7</v>
          </cell>
          <cell r="M49">
            <v>5040.8146820268676</v>
          </cell>
          <cell r="N49">
            <v>50.408146820268676</v>
          </cell>
          <cell r="O49">
            <v>4703.8146820268676</v>
          </cell>
          <cell r="P49">
            <v>47.038146820268672</v>
          </cell>
          <cell r="Q49">
            <v>4840</v>
          </cell>
          <cell r="R49">
            <v>48.4</v>
          </cell>
          <cell r="S49">
            <v>5040.8146820268676</v>
          </cell>
          <cell r="T49">
            <v>50.408146820268676</v>
          </cell>
          <cell r="U49">
            <v>4904.6293640537351</v>
          </cell>
          <cell r="V49">
            <v>49.04629364053735</v>
          </cell>
          <cell r="W49">
            <v>5240</v>
          </cell>
          <cell r="X49">
            <v>52.4</v>
          </cell>
          <cell r="Y49">
            <v>5040.8146820268676</v>
          </cell>
          <cell r="Z49">
            <v>50.408146820268676</v>
          </cell>
          <cell r="AA49">
            <v>4705.4440460806036</v>
          </cell>
          <cell r="AB49">
            <v>47.054440460806035</v>
          </cell>
          <cell r="AC49">
            <v>7990</v>
          </cell>
          <cell r="AD49">
            <v>79.900000000000006</v>
          </cell>
          <cell r="AE49">
            <v>5040.8146820268676</v>
          </cell>
          <cell r="AF49">
            <v>50.408146820268676</v>
          </cell>
          <cell r="AG49">
            <v>1756.2587281074702</v>
          </cell>
          <cell r="AH49">
            <v>17.562587281074702</v>
          </cell>
          <cell r="AI49">
            <v>5430</v>
          </cell>
          <cell r="AJ49">
            <v>54.3</v>
          </cell>
          <cell r="AK49">
            <v>7561.2220230403018</v>
          </cell>
          <cell r="AL49">
            <v>75.612220230403025</v>
          </cell>
          <cell r="AM49">
            <v>3887.480751147772</v>
          </cell>
          <cell r="AN49">
            <v>38.874807511477719</v>
          </cell>
          <cell r="AO49">
            <v>3830</v>
          </cell>
          <cell r="AP49">
            <v>38.299999999999997</v>
          </cell>
          <cell r="AQ49">
            <v>2520.4073410134338</v>
          </cell>
          <cell r="AR49">
            <v>25.204073410134338</v>
          </cell>
          <cell r="AS49">
            <v>2577.8880921612053</v>
          </cell>
          <cell r="AT49">
            <v>25.778880921612053</v>
          </cell>
          <cell r="AV49">
            <v>30244.888092161204</v>
          </cell>
          <cell r="AW49">
            <v>302.4488809216121</v>
          </cell>
          <cell r="AY49">
            <v>0</v>
          </cell>
          <cell r="AZ49">
            <v>302.4488809216121</v>
          </cell>
        </row>
        <row r="50">
          <cell r="A50" t="str">
            <v>12937</v>
          </cell>
          <cell r="B50" t="str">
            <v xml:space="preserve"> OMO BIOACC FL 1KGx12UN</v>
          </cell>
          <cell r="C50">
            <v>2278</v>
          </cell>
          <cell r="D50">
            <v>27.335999999999999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2278</v>
          </cell>
          <cell r="J50">
            <v>27.335999999999999</v>
          </cell>
          <cell r="K50">
            <v>833.33333333333337</v>
          </cell>
          <cell r="L50">
            <v>10</v>
          </cell>
          <cell r="M50">
            <v>3387.8522364542828</v>
          </cell>
          <cell r="N50">
            <v>40.654226837451397</v>
          </cell>
          <cell r="O50">
            <v>4832.5189031209493</v>
          </cell>
          <cell r="P50">
            <v>57.990226837451395</v>
          </cell>
          <cell r="Q50">
            <v>2708.3333333333335</v>
          </cell>
          <cell r="R50">
            <v>32.5</v>
          </cell>
          <cell r="S50">
            <v>3387.8522364542828</v>
          </cell>
          <cell r="T50">
            <v>40.654226837451397</v>
          </cell>
          <cell r="U50">
            <v>5512.0378062418986</v>
          </cell>
          <cell r="V50">
            <v>66.144453674902792</v>
          </cell>
          <cell r="W50">
            <v>2941.6666666666665</v>
          </cell>
          <cell r="X50">
            <v>35.299999999999997</v>
          </cell>
          <cell r="Y50">
            <v>3387.8522364542828</v>
          </cell>
          <cell r="Z50">
            <v>40.654226837451397</v>
          </cell>
          <cell r="AA50">
            <v>5958.2233760295148</v>
          </cell>
          <cell r="AB50">
            <v>71.498680512354184</v>
          </cell>
          <cell r="AC50">
            <v>4541.666666666667</v>
          </cell>
          <cell r="AD50">
            <v>54.5</v>
          </cell>
          <cell r="AE50">
            <v>3387.8522364542828</v>
          </cell>
          <cell r="AF50">
            <v>40.654226837451397</v>
          </cell>
          <cell r="AG50">
            <v>4804.4089458171302</v>
          </cell>
          <cell r="AH50">
            <v>57.652907349805567</v>
          </cell>
          <cell r="AI50">
            <v>3000</v>
          </cell>
          <cell r="AJ50">
            <v>36</v>
          </cell>
          <cell r="AK50">
            <v>3387.8522364542828</v>
          </cell>
          <cell r="AL50">
            <v>40.654226837451397</v>
          </cell>
          <cell r="AM50">
            <v>5192.2611822714134</v>
          </cell>
          <cell r="AN50">
            <v>62.307134187256963</v>
          </cell>
          <cell r="AO50">
            <v>2108.3333333333335</v>
          </cell>
          <cell r="AP50">
            <v>25.3</v>
          </cell>
          <cell r="AQ50">
            <v>3387.8522364542828</v>
          </cell>
          <cell r="AR50">
            <v>40.654226837451397</v>
          </cell>
          <cell r="AS50">
            <v>6471.7800853923618</v>
          </cell>
          <cell r="AT50">
            <v>77.661361024708341</v>
          </cell>
          <cell r="AV50">
            <v>20327.113418725698</v>
          </cell>
          <cell r="AW50">
            <v>243.92536102470839</v>
          </cell>
          <cell r="AY50">
            <v>0</v>
          </cell>
          <cell r="AZ50">
            <v>243.92536102470839</v>
          </cell>
        </row>
        <row r="51">
          <cell r="A51" t="str">
            <v>12938</v>
          </cell>
          <cell r="B51" t="str">
            <v xml:space="preserve"> OMO BIOACC FL 2KGx6UN</v>
          </cell>
          <cell r="C51">
            <v>1339</v>
          </cell>
          <cell r="D51">
            <v>16.068000000000001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1339</v>
          </cell>
          <cell r="J51">
            <v>16.068000000000001</v>
          </cell>
          <cell r="K51">
            <v>1333.3333333333333</v>
          </cell>
          <cell r="L51">
            <v>16</v>
          </cell>
          <cell r="M51">
            <v>2136.9003158434084</v>
          </cell>
          <cell r="N51">
            <v>25.642803790120901</v>
          </cell>
          <cell r="O51">
            <v>2142.5669825100749</v>
          </cell>
          <cell r="P51">
            <v>25.710803790120899</v>
          </cell>
          <cell r="Q51">
            <v>1741.6666666666667</v>
          </cell>
          <cell r="R51">
            <v>20.9</v>
          </cell>
          <cell r="S51">
            <v>2136.9003158434084</v>
          </cell>
          <cell r="T51">
            <v>25.642803790120901</v>
          </cell>
          <cell r="U51">
            <v>2537.8006316868168</v>
          </cell>
          <cell r="V51">
            <v>30.453607580241801</v>
          </cell>
          <cell r="W51">
            <v>1883.3333333333333</v>
          </cell>
          <cell r="X51">
            <v>22.6</v>
          </cell>
          <cell r="Y51">
            <v>2136.9003158434084</v>
          </cell>
          <cell r="Z51">
            <v>25.642803790120901</v>
          </cell>
          <cell r="AA51">
            <v>2791.3676141968926</v>
          </cell>
          <cell r="AB51">
            <v>33.496411370362708</v>
          </cell>
          <cell r="AC51">
            <v>2741.6666666666665</v>
          </cell>
          <cell r="AD51">
            <v>32.9</v>
          </cell>
          <cell r="AE51">
            <v>2136.9003158434084</v>
          </cell>
          <cell r="AF51">
            <v>25.642803790120901</v>
          </cell>
          <cell r="AG51">
            <v>2186.601263373635</v>
          </cell>
          <cell r="AH51">
            <v>26.239215160483617</v>
          </cell>
          <cell r="AI51">
            <v>1866.6666666666667</v>
          </cell>
          <cell r="AJ51">
            <v>22.4</v>
          </cell>
          <cell r="AK51">
            <v>2136.9003158434084</v>
          </cell>
          <cell r="AL51">
            <v>25.642803790120901</v>
          </cell>
          <cell r="AM51">
            <v>2456.8349125503764</v>
          </cell>
          <cell r="AN51">
            <v>29.482018950604516</v>
          </cell>
          <cell r="AO51">
            <v>1358.3333333333333</v>
          </cell>
          <cell r="AP51">
            <v>16.3</v>
          </cell>
          <cell r="AQ51">
            <v>2136.9003158434084</v>
          </cell>
          <cell r="AR51">
            <v>25.642803790120901</v>
          </cell>
          <cell r="AS51">
            <v>3235.4018950604523</v>
          </cell>
          <cell r="AT51">
            <v>38.82482274072543</v>
          </cell>
          <cell r="AV51">
            <v>12821.40189506045</v>
          </cell>
          <cell r="AW51">
            <v>153.85682274072539</v>
          </cell>
          <cell r="AY51">
            <v>0</v>
          </cell>
          <cell r="AZ51">
            <v>153.85682274072539</v>
          </cell>
        </row>
        <row r="52">
          <cell r="A52" t="str">
            <v>13020</v>
          </cell>
          <cell r="B52" t="str">
            <v xml:space="preserve"> OMO BA FL E.T. 50x200G</v>
          </cell>
          <cell r="C52">
            <v>4651</v>
          </cell>
          <cell r="D52">
            <v>46.51</v>
          </cell>
          <cell r="E52">
            <v>5410</v>
          </cell>
          <cell r="F52">
            <v>54.1</v>
          </cell>
          <cell r="G52">
            <v>4000</v>
          </cell>
          <cell r="H52">
            <v>40</v>
          </cell>
          <cell r="I52">
            <v>3241</v>
          </cell>
          <cell r="J52">
            <v>32.409999999999997</v>
          </cell>
          <cell r="K52">
            <v>6100</v>
          </cell>
          <cell r="L52">
            <v>61</v>
          </cell>
          <cell r="M52">
            <v>2859</v>
          </cell>
          <cell r="N52">
            <v>28.59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V52">
            <v>6859</v>
          </cell>
          <cell r="AW52">
            <v>68.59</v>
          </cell>
          <cell r="AY52">
            <v>4000</v>
          </cell>
          <cell r="AZ52">
            <v>28.590000000000003</v>
          </cell>
        </row>
        <row r="53">
          <cell r="A53" t="str">
            <v>13026</v>
          </cell>
          <cell r="B53" t="str">
            <v xml:space="preserve"> OMO BA FL E.T. 12x1KG</v>
          </cell>
          <cell r="C53">
            <v>3287</v>
          </cell>
          <cell r="D53">
            <v>39.444000000000003</v>
          </cell>
          <cell r="E53">
            <v>2933.3333333333335</v>
          </cell>
          <cell r="F53">
            <v>35.200000000000003</v>
          </cell>
          <cell r="G53">
            <v>2513</v>
          </cell>
          <cell r="H53">
            <v>30.155999999999999</v>
          </cell>
          <cell r="I53">
            <v>2866.6666666666665</v>
          </cell>
          <cell r="J53">
            <v>34.4</v>
          </cell>
          <cell r="K53">
            <v>2866.6666666666665</v>
          </cell>
          <cell r="L53">
            <v>34.4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V53">
            <v>2513</v>
          </cell>
          <cell r="AW53">
            <v>30.155999999999999</v>
          </cell>
          <cell r="AY53">
            <v>2513</v>
          </cell>
          <cell r="AZ53">
            <v>0</v>
          </cell>
        </row>
        <row r="54">
          <cell r="A54" t="str">
            <v>13027</v>
          </cell>
          <cell r="B54" t="str">
            <v xml:space="preserve"> OMO BA FL E.T.  6x2KG</v>
          </cell>
          <cell r="C54">
            <v>1089</v>
          </cell>
          <cell r="D54">
            <v>13.068</v>
          </cell>
          <cell r="E54">
            <v>1883.3333333333333</v>
          </cell>
          <cell r="F54">
            <v>22.6</v>
          </cell>
          <cell r="G54">
            <v>1802</v>
          </cell>
          <cell r="H54">
            <v>21.623999999999999</v>
          </cell>
          <cell r="I54">
            <v>1007.6666666666667</v>
          </cell>
          <cell r="J54">
            <v>12.092000000000001</v>
          </cell>
          <cell r="K54">
            <v>1008.3333333333334</v>
          </cell>
          <cell r="L54">
            <v>12.1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V54">
            <v>1802</v>
          </cell>
          <cell r="AW54">
            <v>21.623999999999999</v>
          </cell>
          <cell r="AY54">
            <v>1802</v>
          </cell>
          <cell r="AZ54">
            <v>0</v>
          </cell>
        </row>
        <row r="55">
          <cell r="A55" t="str">
            <v>09458</v>
          </cell>
          <cell r="B55" t="str">
            <v>Total OMO BA FLORAL (Tons)</v>
          </cell>
          <cell r="D55">
            <v>162.61600000000001</v>
          </cell>
          <cell r="F55">
            <v>131.69999999999999</v>
          </cell>
          <cell r="H55">
            <v>114.36</v>
          </cell>
          <cell r="J55">
            <v>145.27600000000001</v>
          </cell>
          <cell r="L55">
            <v>165.9</v>
          </cell>
          <cell r="N55">
            <v>183.98338629172238</v>
          </cell>
          <cell r="P55">
            <v>163.36738629172237</v>
          </cell>
          <cell r="R55">
            <v>120.2</v>
          </cell>
          <cell r="T55">
            <v>136.04928186978168</v>
          </cell>
          <cell r="V55">
            <v>179.21666816150403</v>
          </cell>
          <cell r="X55">
            <v>130.19999999999999</v>
          </cell>
          <cell r="Z55">
            <v>136.04928186978168</v>
          </cell>
          <cell r="AB55">
            <v>185.06595003128569</v>
          </cell>
          <cell r="AD55">
            <v>197.4</v>
          </cell>
          <cell r="AF55">
            <v>136.04928186978168</v>
          </cell>
          <cell r="AH55">
            <v>123.71523190106737</v>
          </cell>
          <cell r="AJ55">
            <v>133.69999999999999</v>
          </cell>
          <cell r="AL55">
            <v>161.25335527991601</v>
          </cell>
          <cell r="AN55">
            <v>151.26858718098339</v>
          </cell>
          <cell r="AP55">
            <v>94.6</v>
          </cell>
          <cell r="AR55">
            <v>110.84520845964732</v>
          </cell>
          <cell r="AT55">
            <v>167.51379564063072</v>
          </cell>
          <cell r="AW55">
            <v>978.58979564063077</v>
          </cell>
          <cell r="AZ55">
            <v>864.22979564063075</v>
          </cell>
        </row>
        <row r="57">
          <cell r="A57" t="str">
            <v>12939</v>
          </cell>
          <cell r="B57" t="str">
            <v xml:space="preserve"> OMO BIOACC LM 200Gx50UN</v>
          </cell>
          <cell r="C57">
            <v>10473</v>
          </cell>
          <cell r="D57">
            <v>104.73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10473</v>
          </cell>
          <cell r="J57">
            <v>104.73</v>
          </cell>
          <cell r="K57">
            <v>540</v>
          </cell>
          <cell r="L57">
            <v>5.4</v>
          </cell>
          <cell r="M57">
            <v>0</v>
          </cell>
          <cell r="N57">
            <v>0</v>
          </cell>
          <cell r="O57">
            <v>9933</v>
          </cell>
          <cell r="P57">
            <v>99.33</v>
          </cell>
          <cell r="Q57">
            <v>3250</v>
          </cell>
          <cell r="R57">
            <v>32.5</v>
          </cell>
          <cell r="S57">
            <v>0</v>
          </cell>
          <cell r="T57">
            <v>0</v>
          </cell>
          <cell r="U57">
            <v>6683</v>
          </cell>
          <cell r="V57">
            <v>66.83</v>
          </cell>
          <cell r="W57">
            <v>3440</v>
          </cell>
          <cell r="X57">
            <v>34.4</v>
          </cell>
          <cell r="Y57">
            <v>0</v>
          </cell>
          <cell r="Z57">
            <v>0</v>
          </cell>
          <cell r="AA57">
            <v>3243</v>
          </cell>
          <cell r="AB57">
            <v>32.43</v>
          </cell>
          <cell r="AC57">
            <v>5240</v>
          </cell>
          <cell r="AD57">
            <v>52.4</v>
          </cell>
          <cell r="AE57">
            <v>2256.0013274617086</v>
          </cell>
          <cell r="AF57">
            <v>22.560013274617084</v>
          </cell>
          <cell r="AG57">
            <v>259.00132746170857</v>
          </cell>
          <cell r="AH57">
            <v>2.5900132746170859</v>
          </cell>
          <cell r="AI57">
            <v>3530</v>
          </cell>
          <cell r="AJ57">
            <v>35.299999999999997</v>
          </cell>
          <cell r="AK57">
            <v>6768.0039823851257</v>
          </cell>
          <cell r="AL57">
            <v>67.68003982385126</v>
          </cell>
          <cell r="AM57">
            <v>3497.0053098468343</v>
          </cell>
          <cell r="AN57">
            <v>34.970053098468341</v>
          </cell>
          <cell r="AO57">
            <v>2610</v>
          </cell>
          <cell r="AP57">
            <v>26.1</v>
          </cell>
          <cell r="AQ57">
            <v>2256.0013274617086</v>
          </cell>
          <cell r="AR57">
            <v>22.560013274617084</v>
          </cell>
          <cell r="AS57">
            <v>3143.0066373085428</v>
          </cell>
          <cell r="AT57">
            <v>31.430066373085428</v>
          </cell>
          <cell r="AV57">
            <v>11280.006637308543</v>
          </cell>
          <cell r="AW57">
            <v>112.80006637308543</v>
          </cell>
          <cell r="AY57">
            <v>0</v>
          </cell>
          <cell r="AZ57">
            <v>112.80006637308543</v>
          </cell>
        </row>
        <row r="58">
          <cell r="A58" t="str">
            <v>12940</v>
          </cell>
          <cell r="B58" t="str">
            <v xml:space="preserve"> OMO BIOACC LM 1KGx12UN</v>
          </cell>
          <cell r="C58">
            <v>1382</v>
          </cell>
          <cell r="D58">
            <v>16.584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1382</v>
          </cell>
          <cell r="J58">
            <v>16.584</v>
          </cell>
          <cell r="K58">
            <v>841.66666666666663</v>
          </cell>
          <cell r="L58">
            <v>10.1</v>
          </cell>
          <cell r="M58">
            <v>3088.1536590671963</v>
          </cell>
          <cell r="N58">
            <v>37.057843908806355</v>
          </cell>
          <cell r="O58">
            <v>3628.4869924005302</v>
          </cell>
          <cell r="P58">
            <v>43.541843908806364</v>
          </cell>
          <cell r="Q58">
            <v>2575</v>
          </cell>
          <cell r="R58">
            <v>30.9</v>
          </cell>
          <cell r="S58">
            <v>0</v>
          </cell>
          <cell r="T58">
            <v>0</v>
          </cell>
          <cell r="U58">
            <v>1053.4869924005302</v>
          </cell>
          <cell r="V58">
            <v>12.641843908806363</v>
          </cell>
          <cell r="W58">
            <v>2791.6666666666665</v>
          </cell>
          <cell r="X58">
            <v>33.5</v>
          </cell>
          <cell r="Y58">
            <v>6176.3073181343925</v>
          </cell>
          <cell r="Z58">
            <v>74.115687817612709</v>
          </cell>
          <cell r="AA58">
            <v>4438.1276438682562</v>
          </cell>
          <cell r="AB58">
            <v>53.257531726419074</v>
          </cell>
          <cell r="AC58">
            <v>4375</v>
          </cell>
          <cell r="AD58">
            <v>52.5</v>
          </cell>
          <cell r="AE58">
            <v>3088.1536590671963</v>
          </cell>
          <cell r="AF58">
            <v>37.057843908806355</v>
          </cell>
          <cell r="AG58">
            <v>3151.2813029354529</v>
          </cell>
          <cell r="AH58">
            <v>37.815375635225436</v>
          </cell>
          <cell r="AI58">
            <v>2825</v>
          </cell>
          <cell r="AJ58">
            <v>33.9</v>
          </cell>
          <cell r="AK58">
            <v>3088.1536590671963</v>
          </cell>
          <cell r="AL58">
            <v>37.057843908806355</v>
          </cell>
          <cell r="AM58">
            <v>3414.4349620026496</v>
          </cell>
          <cell r="AN58">
            <v>40.973219544031792</v>
          </cell>
          <cell r="AO58">
            <v>2108.3333333333335</v>
          </cell>
          <cell r="AP58">
            <v>25.3</v>
          </cell>
          <cell r="AQ58">
            <v>3088.1536590671963</v>
          </cell>
          <cell r="AR58">
            <v>37.057843908806355</v>
          </cell>
          <cell r="AS58">
            <v>4394.2552877365124</v>
          </cell>
          <cell r="AT58">
            <v>52.73106345283815</v>
          </cell>
          <cell r="AV58">
            <v>18528.921954403177</v>
          </cell>
          <cell r="AW58">
            <v>222.34706345283811</v>
          </cell>
          <cell r="AY58">
            <v>0</v>
          </cell>
          <cell r="AZ58">
            <v>222.34706345283811</v>
          </cell>
        </row>
        <row r="59">
          <cell r="A59" t="str">
            <v>12941</v>
          </cell>
          <cell r="B59" t="str">
            <v xml:space="preserve"> OMO BIOACC LM 2KGx6UN</v>
          </cell>
          <cell r="C59">
            <v>1089</v>
          </cell>
          <cell r="D59">
            <v>13.068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1089</v>
          </cell>
          <cell r="J59">
            <v>13.068</v>
          </cell>
          <cell r="K59">
            <v>1666.6666666666667</v>
          </cell>
          <cell r="L59">
            <v>20</v>
          </cell>
          <cell r="M59">
            <v>5358.5035832794556</v>
          </cell>
          <cell r="N59">
            <v>64.302042999353461</v>
          </cell>
          <cell r="O59">
            <v>4780.8369166127886</v>
          </cell>
          <cell r="P59">
            <v>57.370042999353466</v>
          </cell>
          <cell r="Q59">
            <v>1808.3333333333333</v>
          </cell>
          <cell r="R59">
            <v>21.7</v>
          </cell>
          <cell r="S59">
            <v>0</v>
          </cell>
          <cell r="T59">
            <v>0</v>
          </cell>
          <cell r="U59">
            <v>2972.5035832794556</v>
          </cell>
          <cell r="V59">
            <v>35.670042999353463</v>
          </cell>
          <cell r="W59">
            <v>1958.3333333333333</v>
          </cell>
          <cell r="X59">
            <v>23.5</v>
          </cell>
          <cell r="Y59">
            <v>2679.2517916397278</v>
          </cell>
          <cell r="Z59">
            <v>32.15102149967673</v>
          </cell>
          <cell r="AA59">
            <v>3693.4220415858499</v>
          </cell>
          <cell r="AB59">
            <v>44.321064499030193</v>
          </cell>
          <cell r="AC59">
            <v>2950</v>
          </cell>
          <cell r="AD59">
            <v>35.4</v>
          </cell>
          <cell r="AE59">
            <v>2679.2517916397278</v>
          </cell>
          <cell r="AF59">
            <v>32.15102149967673</v>
          </cell>
          <cell r="AG59">
            <v>3422.6738332255773</v>
          </cell>
          <cell r="AH59">
            <v>41.072085998706925</v>
          </cell>
          <cell r="AI59">
            <v>1983.3333333333333</v>
          </cell>
          <cell r="AJ59">
            <v>23.8</v>
          </cell>
          <cell r="AK59">
            <v>2679.2517916397278</v>
          </cell>
          <cell r="AL59">
            <v>32.15102149967673</v>
          </cell>
          <cell r="AM59">
            <v>4118.5922915319725</v>
          </cell>
          <cell r="AN59">
            <v>49.423107498383672</v>
          </cell>
          <cell r="AO59">
            <v>1491.6666666666667</v>
          </cell>
          <cell r="AP59">
            <v>17.899999999999999</v>
          </cell>
          <cell r="AQ59">
            <v>2679.2517916397278</v>
          </cell>
          <cell r="AR59">
            <v>32.15102149967673</v>
          </cell>
          <cell r="AS59">
            <v>5306.1774165050329</v>
          </cell>
          <cell r="AT59">
            <v>63.67412899806039</v>
          </cell>
          <cell r="AV59">
            <v>16075.510749838368</v>
          </cell>
          <cell r="AW59">
            <v>192.90612899806041</v>
          </cell>
          <cell r="AY59">
            <v>0</v>
          </cell>
          <cell r="AZ59">
            <v>192.90612899806041</v>
          </cell>
        </row>
        <row r="60">
          <cell r="A60" t="str">
            <v>13028</v>
          </cell>
          <cell r="B60" t="str">
            <v xml:space="preserve"> OMO BA LM E.T. 50x200G</v>
          </cell>
          <cell r="C60">
            <v>1792</v>
          </cell>
          <cell r="D60">
            <v>17.920000000000002</v>
          </cell>
          <cell r="E60">
            <v>3520</v>
          </cell>
          <cell r="F60">
            <v>35.200000000000003</v>
          </cell>
          <cell r="G60">
            <v>4000</v>
          </cell>
          <cell r="H60">
            <v>40</v>
          </cell>
          <cell r="I60">
            <v>2272</v>
          </cell>
          <cell r="J60">
            <v>22.72</v>
          </cell>
          <cell r="K60">
            <v>3810</v>
          </cell>
          <cell r="L60">
            <v>38.1</v>
          </cell>
          <cell r="M60">
            <v>1538</v>
          </cell>
          <cell r="N60">
            <v>15.38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V60">
            <v>5538</v>
          </cell>
          <cell r="AW60">
            <v>55.38</v>
          </cell>
          <cell r="AY60">
            <v>4000</v>
          </cell>
          <cell r="AZ60">
            <v>15.380000000000003</v>
          </cell>
        </row>
        <row r="61">
          <cell r="A61" t="str">
            <v>13029</v>
          </cell>
          <cell r="B61" t="str">
            <v xml:space="preserve"> OMO BA LM E.T. 12x1KG</v>
          </cell>
          <cell r="C61">
            <v>998</v>
          </cell>
          <cell r="D61">
            <v>11.976000000000001</v>
          </cell>
          <cell r="E61">
            <v>2783.3333333333335</v>
          </cell>
          <cell r="F61">
            <v>33.4</v>
          </cell>
          <cell r="G61">
            <v>4430</v>
          </cell>
          <cell r="H61">
            <v>53.16</v>
          </cell>
          <cell r="I61">
            <v>2644.6666666666665</v>
          </cell>
          <cell r="J61">
            <v>31.736000000000001</v>
          </cell>
          <cell r="K61">
            <v>2641.6666666666665</v>
          </cell>
          <cell r="L61">
            <v>31.7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V61">
            <v>4430</v>
          </cell>
          <cell r="AW61">
            <v>53.16</v>
          </cell>
          <cell r="AY61">
            <v>4430</v>
          </cell>
          <cell r="AZ61">
            <v>0</v>
          </cell>
        </row>
        <row r="62">
          <cell r="A62" t="str">
            <v>13030</v>
          </cell>
          <cell r="B62" t="str">
            <v xml:space="preserve"> OMO BA LM E.T.  6x2KG</v>
          </cell>
          <cell r="C62">
            <v>0</v>
          </cell>
          <cell r="D62">
            <v>0</v>
          </cell>
          <cell r="E62">
            <v>1958.3333333333333</v>
          </cell>
          <cell r="F62">
            <v>23.5</v>
          </cell>
          <cell r="G62">
            <v>2710</v>
          </cell>
          <cell r="H62">
            <v>32.520000000000003</v>
          </cell>
          <cell r="I62">
            <v>751.66666666666674</v>
          </cell>
          <cell r="J62">
            <v>9.02</v>
          </cell>
          <cell r="K62">
            <v>750</v>
          </cell>
          <cell r="L62">
            <v>9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V62">
            <v>2710</v>
          </cell>
          <cell r="AW62">
            <v>32.520000000000003</v>
          </cell>
          <cell r="AY62">
            <v>2710</v>
          </cell>
          <cell r="AZ62">
            <v>0</v>
          </cell>
        </row>
        <row r="63">
          <cell r="A63" t="str">
            <v>09459</v>
          </cell>
          <cell r="B63" t="str">
            <v>Total OMO BA LIMON (Tons)</v>
          </cell>
          <cell r="D63">
            <v>164.27800000000002</v>
          </cell>
          <cell r="F63">
            <v>92.1</v>
          </cell>
          <cell r="H63">
            <v>125.68</v>
          </cell>
          <cell r="J63">
            <v>197.858</v>
          </cell>
          <cell r="L63">
            <v>114.3</v>
          </cell>
          <cell r="N63">
            <v>116.7398869081598</v>
          </cell>
          <cell r="P63">
            <v>200.24188690815984</v>
          </cell>
          <cell r="R63">
            <v>85.1</v>
          </cell>
          <cell r="T63">
            <v>0</v>
          </cell>
          <cell r="V63">
            <v>115.14188690815982</v>
          </cell>
          <cell r="X63">
            <v>91.4</v>
          </cell>
          <cell r="Z63">
            <v>106.26670931728944</v>
          </cell>
          <cell r="AB63">
            <v>130.00859622544928</v>
          </cell>
          <cell r="AD63">
            <v>140.30000000000001</v>
          </cell>
          <cell r="AF63">
            <v>91.768878683100169</v>
          </cell>
          <cell r="AH63">
            <v>81.477474908549453</v>
          </cell>
          <cell r="AJ63">
            <v>93</v>
          </cell>
          <cell r="AL63">
            <v>136.88890523233437</v>
          </cell>
          <cell r="AN63">
            <v>125.36638014088381</v>
          </cell>
          <cell r="AP63">
            <v>69.3</v>
          </cell>
          <cell r="AR63">
            <v>91.768878683100169</v>
          </cell>
          <cell r="AT63">
            <v>147.83525882398396</v>
          </cell>
          <cell r="AW63">
            <v>669.11325882398398</v>
          </cell>
          <cell r="AZ63">
            <v>543.43325882398403</v>
          </cell>
        </row>
        <row r="65">
          <cell r="A65" t="str">
            <v>13006</v>
          </cell>
          <cell r="B65" t="str">
            <v>OMO MAX LIMP.AE 100x100G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V65">
            <v>0</v>
          </cell>
          <cell r="AW65">
            <v>0</v>
          </cell>
          <cell r="AY65">
            <v>0</v>
          </cell>
          <cell r="AZ65">
            <v>0</v>
          </cell>
        </row>
        <row r="66">
          <cell r="A66" t="str">
            <v>13001</v>
          </cell>
          <cell r="B66" t="str">
            <v>OMO MAX LIMP.AE 12x1000G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1208.3333333333333</v>
          </cell>
          <cell r="X66">
            <v>14.5</v>
          </cell>
          <cell r="Y66">
            <v>2200</v>
          </cell>
          <cell r="Z66">
            <v>26.4</v>
          </cell>
          <cell r="AA66">
            <v>991.66666666666674</v>
          </cell>
          <cell r="AB66">
            <v>11.9</v>
          </cell>
          <cell r="AC66">
            <v>1858.3333333333333</v>
          </cell>
          <cell r="AD66">
            <v>22.3</v>
          </cell>
          <cell r="AE66">
            <v>3303.8333333333335</v>
          </cell>
          <cell r="AF66">
            <v>39.646000000000001</v>
          </cell>
          <cell r="AG66">
            <v>2437.166666666667</v>
          </cell>
          <cell r="AH66">
            <v>29.246000000000002</v>
          </cell>
          <cell r="AI66">
            <v>1275</v>
          </cell>
          <cell r="AJ66">
            <v>15.3</v>
          </cell>
          <cell r="AK66">
            <v>3303.8333333333335</v>
          </cell>
          <cell r="AL66">
            <v>39.646000000000001</v>
          </cell>
          <cell r="AM66">
            <v>4466</v>
          </cell>
          <cell r="AN66">
            <v>53.591999999999999</v>
          </cell>
          <cell r="AO66">
            <v>916.66666666666663</v>
          </cell>
          <cell r="AP66">
            <v>11</v>
          </cell>
          <cell r="AQ66">
            <v>0</v>
          </cell>
          <cell r="AR66">
            <v>0</v>
          </cell>
          <cell r="AS66">
            <v>3549.3333333333335</v>
          </cell>
          <cell r="AT66">
            <v>42.591999999999999</v>
          </cell>
          <cell r="AV66">
            <v>8807.6666666666679</v>
          </cell>
          <cell r="AW66">
            <v>105.69199999999999</v>
          </cell>
          <cell r="AY66">
            <v>0</v>
          </cell>
          <cell r="AZ66">
            <v>105.69199999999999</v>
          </cell>
        </row>
        <row r="67">
          <cell r="A67" t="str">
            <v>12851</v>
          </cell>
          <cell r="B67" t="str">
            <v>OMO MAX LIMP.C/BLEACH A.F.CSELLO 12x1000G</v>
          </cell>
          <cell r="C67">
            <v>1077</v>
          </cell>
          <cell r="D67">
            <v>12.923999999999999</v>
          </cell>
          <cell r="E67">
            <v>1350</v>
          </cell>
          <cell r="F67">
            <v>16.2</v>
          </cell>
          <cell r="G67">
            <v>2200</v>
          </cell>
          <cell r="H67">
            <v>26.4</v>
          </cell>
          <cell r="I67">
            <v>1927</v>
          </cell>
          <cell r="J67">
            <v>23.123999999999999</v>
          </cell>
          <cell r="K67">
            <v>1741.6666666666667</v>
          </cell>
          <cell r="L67">
            <v>20.9</v>
          </cell>
          <cell r="M67">
            <v>2200</v>
          </cell>
          <cell r="N67">
            <v>26.4</v>
          </cell>
          <cell r="O67">
            <v>2385.333333333333</v>
          </cell>
          <cell r="P67">
            <v>28.623999999999995</v>
          </cell>
          <cell r="Q67">
            <v>1225</v>
          </cell>
          <cell r="R67">
            <v>14.7</v>
          </cell>
          <cell r="S67">
            <v>0</v>
          </cell>
          <cell r="T67">
            <v>0</v>
          </cell>
          <cell r="U67">
            <v>1160.333333333333</v>
          </cell>
          <cell r="V67">
            <v>13.923999999999996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1160.333333333333</v>
          </cell>
          <cell r="AB67">
            <v>13.923999999999996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V67">
            <v>4400</v>
          </cell>
          <cell r="AW67">
            <v>52.8</v>
          </cell>
          <cell r="AY67">
            <v>2200</v>
          </cell>
          <cell r="AZ67">
            <v>26.4</v>
          </cell>
        </row>
        <row r="68">
          <cell r="A68" t="str">
            <v>09266</v>
          </cell>
          <cell r="B68" t="str">
            <v xml:space="preserve">*** Subtotal Omo ML C/BLEACH (Tons.)   </v>
          </cell>
          <cell r="D68">
            <v>12.923999999999999</v>
          </cell>
          <cell r="F68">
            <v>16.2</v>
          </cell>
          <cell r="H68">
            <v>26.4</v>
          </cell>
          <cell r="J68">
            <v>23.123999999999999</v>
          </cell>
          <cell r="L68">
            <v>20.9</v>
          </cell>
          <cell r="N68">
            <v>26.4</v>
          </cell>
          <cell r="P68">
            <v>28.623999999999995</v>
          </cell>
          <cell r="R68">
            <v>14.7</v>
          </cell>
          <cell r="T68">
            <v>0</v>
          </cell>
          <cell r="V68">
            <v>13.923999999999996</v>
          </cell>
          <cell r="X68">
            <v>14.5</v>
          </cell>
          <cell r="Z68">
            <v>26.4</v>
          </cell>
          <cell r="AB68">
            <v>25.823999999999998</v>
          </cell>
          <cell r="AD68">
            <v>22.3</v>
          </cell>
          <cell r="AF68">
            <v>39.646000000000001</v>
          </cell>
          <cell r="AH68">
            <v>29.246000000000002</v>
          </cell>
          <cell r="AJ68">
            <v>15.3</v>
          </cell>
          <cell r="AL68">
            <v>39.646000000000001</v>
          </cell>
          <cell r="AN68">
            <v>53.591999999999999</v>
          </cell>
          <cell r="AP68">
            <v>11</v>
          </cell>
          <cell r="AR68">
            <v>0</v>
          </cell>
          <cell r="AT68">
            <v>42.591999999999999</v>
          </cell>
          <cell r="AW68">
            <v>158.49199999999999</v>
          </cell>
          <cell r="AZ68">
            <v>132.09199999999998</v>
          </cell>
        </row>
        <row r="69">
          <cell r="B69" t="str">
            <v>*** TOTAL OMO</v>
          </cell>
          <cell r="D69">
            <v>339.81800000000004</v>
          </cell>
          <cell r="F69">
            <v>240</v>
          </cell>
          <cell r="H69">
            <v>266.44</v>
          </cell>
          <cell r="J69">
            <v>366.25800000000004</v>
          </cell>
          <cell r="L69">
            <v>301.10000000000002</v>
          </cell>
          <cell r="N69">
            <v>327.12327319988219</v>
          </cell>
          <cell r="P69">
            <v>392.23327319988221</v>
          </cell>
          <cell r="R69">
            <v>220</v>
          </cell>
          <cell r="T69">
            <v>136.04928186978168</v>
          </cell>
          <cell r="V69">
            <v>308.28255506966389</v>
          </cell>
          <cell r="X69">
            <v>236.1</v>
          </cell>
          <cell r="Z69">
            <v>268.71599118707115</v>
          </cell>
          <cell r="AB69">
            <v>340.89854625673502</v>
          </cell>
          <cell r="AD69">
            <v>360</v>
          </cell>
          <cell r="AF69">
            <v>267.46416055288188</v>
          </cell>
          <cell r="AH69">
            <v>234.43870680961683</v>
          </cell>
          <cell r="AJ69">
            <v>242</v>
          </cell>
          <cell r="AL69">
            <v>337.78826051225036</v>
          </cell>
          <cell r="AN69">
            <v>330.22696732186716</v>
          </cell>
          <cell r="AP69">
            <v>174.9</v>
          </cell>
          <cell r="AR69">
            <v>202.61408714274751</v>
          </cell>
          <cell r="AT69">
            <v>357.94105446461469</v>
          </cell>
          <cell r="AW69">
            <v>1806.1950544646147</v>
          </cell>
          <cell r="AZ69">
            <v>1539.7550544646147</v>
          </cell>
        </row>
        <row r="71">
          <cell r="A71" t="str">
            <v>12991</v>
          </cell>
          <cell r="B71" t="str">
            <v>DET.LAGARTO LIMON 50Gx100UN</v>
          </cell>
          <cell r="C71">
            <v>1018</v>
          </cell>
          <cell r="D71">
            <v>5.09</v>
          </cell>
          <cell r="E71">
            <v>0</v>
          </cell>
          <cell r="F71">
            <v>0</v>
          </cell>
          <cell r="G71">
            <v>20000</v>
          </cell>
          <cell r="H71">
            <v>100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V71">
            <v>20000</v>
          </cell>
          <cell r="AW71">
            <v>100</v>
          </cell>
          <cell r="AY71">
            <v>20000</v>
          </cell>
          <cell r="AZ71">
            <v>0</v>
          </cell>
        </row>
        <row r="72">
          <cell r="A72" t="str">
            <v>13000</v>
          </cell>
          <cell r="B72" t="str">
            <v>DET.LAGARTO LIMON 100Gx100UN</v>
          </cell>
          <cell r="C72">
            <v>4164</v>
          </cell>
          <cell r="D72">
            <v>41.64</v>
          </cell>
          <cell r="E72">
            <v>7100</v>
          </cell>
          <cell r="F72">
            <v>71</v>
          </cell>
          <cell r="G72">
            <v>3679</v>
          </cell>
          <cell r="H72">
            <v>36.79</v>
          </cell>
          <cell r="I72">
            <v>743</v>
          </cell>
          <cell r="J72">
            <v>7.43</v>
          </cell>
          <cell r="K72">
            <v>7710</v>
          </cell>
          <cell r="L72">
            <v>77.099999999999994</v>
          </cell>
          <cell r="M72">
            <v>9880</v>
          </cell>
          <cell r="N72">
            <v>98.8</v>
          </cell>
          <cell r="O72">
            <v>2913</v>
          </cell>
          <cell r="P72">
            <v>29.13</v>
          </cell>
          <cell r="Q72">
            <v>6930</v>
          </cell>
          <cell r="R72">
            <v>69.3</v>
          </cell>
          <cell r="S72">
            <v>10399.307692307693</v>
          </cell>
          <cell r="T72">
            <v>103.99307692307694</v>
          </cell>
          <cell r="U72">
            <v>6382.3076923076933</v>
          </cell>
          <cell r="V72">
            <v>63.82307692307694</v>
          </cell>
          <cell r="W72">
            <v>6560</v>
          </cell>
          <cell r="X72">
            <v>65.599999999999994</v>
          </cell>
          <cell r="Y72">
            <v>1485.6153846153848</v>
          </cell>
          <cell r="Z72">
            <v>14.856153846153848</v>
          </cell>
          <cell r="AA72">
            <v>1307.923076923078</v>
          </cell>
          <cell r="AB72">
            <v>13.079230769230781</v>
          </cell>
          <cell r="AC72">
            <v>7720</v>
          </cell>
          <cell r="AD72">
            <v>77.2</v>
          </cell>
          <cell r="AE72">
            <v>6685.2692307692314</v>
          </cell>
          <cell r="AF72">
            <v>66.852692307692308</v>
          </cell>
          <cell r="AG72">
            <v>273.19230769230944</v>
          </cell>
          <cell r="AH72">
            <v>2.7319230769230942</v>
          </cell>
          <cell r="AI72">
            <v>6510</v>
          </cell>
          <cell r="AJ72">
            <v>65.099999999999994</v>
          </cell>
          <cell r="AK72">
            <v>7428.0769230769238</v>
          </cell>
          <cell r="AL72">
            <v>74.280769230769238</v>
          </cell>
          <cell r="AM72">
            <v>1191.2692307692341</v>
          </cell>
          <cell r="AN72">
            <v>11.912692307692341</v>
          </cell>
          <cell r="AO72">
            <v>5000</v>
          </cell>
          <cell r="AP72">
            <v>50</v>
          </cell>
          <cell r="AQ72">
            <v>5199.6538461538466</v>
          </cell>
          <cell r="AR72">
            <v>51.996538461538471</v>
          </cell>
          <cell r="AS72">
            <v>1390.9230769230808</v>
          </cell>
          <cell r="AT72">
            <v>13.909230769230808</v>
          </cell>
          <cell r="AV72">
            <v>44756.923076923078</v>
          </cell>
          <cell r="AW72">
            <v>447.56923076923084</v>
          </cell>
          <cell r="AY72">
            <v>3679</v>
          </cell>
          <cell r="AZ72">
            <v>410.77923076923082</v>
          </cell>
        </row>
        <row r="73">
          <cell r="A73" t="str">
            <v>12993</v>
          </cell>
          <cell r="B73" t="str">
            <v>DET.LAGARTO LIMON 200Gx50UN</v>
          </cell>
          <cell r="C73">
            <v>8638</v>
          </cell>
          <cell r="D73">
            <v>86.38</v>
          </cell>
          <cell r="E73">
            <v>9980</v>
          </cell>
          <cell r="F73">
            <v>99.8</v>
          </cell>
          <cell r="G73">
            <v>2361</v>
          </cell>
          <cell r="H73">
            <v>23.61</v>
          </cell>
          <cell r="I73">
            <v>1019</v>
          </cell>
          <cell r="J73">
            <v>10.19</v>
          </cell>
          <cell r="K73">
            <v>10840</v>
          </cell>
          <cell r="L73">
            <v>108.4</v>
          </cell>
          <cell r="M73">
            <v>16470</v>
          </cell>
          <cell r="N73">
            <v>164.7</v>
          </cell>
          <cell r="O73">
            <v>6649</v>
          </cell>
          <cell r="P73">
            <v>66.489999999999995</v>
          </cell>
          <cell r="Q73">
            <v>8730</v>
          </cell>
          <cell r="R73">
            <v>87.3</v>
          </cell>
          <cell r="S73">
            <v>8154.7692307692296</v>
          </cell>
          <cell r="T73">
            <v>81.547692307692301</v>
          </cell>
          <cell r="U73">
            <v>6073.7692307692305</v>
          </cell>
          <cell r="V73">
            <v>60.737692307692306</v>
          </cell>
          <cell r="W73">
            <v>9190</v>
          </cell>
          <cell r="X73">
            <v>91.9</v>
          </cell>
          <cell r="Y73">
            <v>5096.7307692307686</v>
          </cell>
          <cell r="Z73">
            <v>50.967307692307685</v>
          </cell>
          <cell r="AA73">
            <v>1980.5</v>
          </cell>
          <cell r="AB73">
            <v>19.805</v>
          </cell>
          <cell r="AC73">
            <v>10810</v>
          </cell>
          <cell r="AD73">
            <v>108.1</v>
          </cell>
          <cell r="AE73">
            <v>9174.1153846153829</v>
          </cell>
          <cell r="AF73">
            <v>91.741153846153836</v>
          </cell>
          <cell r="AG73">
            <v>344.61538461538294</v>
          </cell>
          <cell r="AH73">
            <v>3.4461538461538295</v>
          </cell>
          <cell r="AI73">
            <v>8890</v>
          </cell>
          <cell r="AJ73">
            <v>88.9</v>
          </cell>
          <cell r="AK73">
            <v>10193.461538461537</v>
          </cell>
          <cell r="AL73">
            <v>101.93461538461537</v>
          </cell>
          <cell r="AM73">
            <v>1648.0769230769201</v>
          </cell>
          <cell r="AN73">
            <v>16.480769230769202</v>
          </cell>
          <cell r="AO73">
            <v>6900</v>
          </cell>
          <cell r="AP73">
            <v>69</v>
          </cell>
          <cell r="AQ73">
            <v>7135.4230769230753</v>
          </cell>
          <cell r="AR73">
            <v>71.354230769230753</v>
          </cell>
          <cell r="AS73">
            <v>1883.5</v>
          </cell>
          <cell r="AT73">
            <v>18.835000000000001</v>
          </cell>
          <cell r="AV73">
            <v>58585.5</v>
          </cell>
          <cell r="AW73">
            <v>585.85500000000002</v>
          </cell>
          <cell r="AY73">
            <v>2361</v>
          </cell>
          <cell r="AZ73">
            <v>562.245</v>
          </cell>
        </row>
        <row r="74">
          <cell r="A74" t="str">
            <v>12994</v>
          </cell>
          <cell r="B74" t="str">
            <v>DET.LAGARTO LIMON 1KGx12UN</v>
          </cell>
          <cell r="C74">
            <v>5050</v>
          </cell>
          <cell r="D74">
            <v>60.6</v>
          </cell>
          <cell r="E74">
            <v>4933.333333333333</v>
          </cell>
          <cell r="F74">
            <v>59.2</v>
          </cell>
          <cell r="G74">
            <v>1000</v>
          </cell>
          <cell r="H74">
            <v>12</v>
          </cell>
          <cell r="I74">
            <v>1116.666666666667</v>
          </cell>
          <cell r="J74">
            <v>13.4</v>
          </cell>
          <cell r="K74">
            <v>6616.666666666667</v>
          </cell>
          <cell r="L74">
            <v>79.400000000000006</v>
          </cell>
          <cell r="M74">
            <v>10000</v>
          </cell>
          <cell r="N74">
            <v>120</v>
          </cell>
          <cell r="O74">
            <v>4500</v>
          </cell>
          <cell r="P74">
            <v>54</v>
          </cell>
          <cell r="Q74">
            <v>5700</v>
          </cell>
          <cell r="R74">
            <v>68.400000000000006</v>
          </cell>
          <cell r="S74">
            <v>3697.2307692307691</v>
          </cell>
          <cell r="T74">
            <v>44.366769230769229</v>
          </cell>
          <cell r="U74">
            <v>2497.2307692307695</v>
          </cell>
          <cell r="V74">
            <v>29.966769230769234</v>
          </cell>
          <cell r="W74">
            <v>5625</v>
          </cell>
          <cell r="X74">
            <v>67.5</v>
          </cell>
          <cell r="Y74">
            <v>4313.4358974358975</v>
          </cell>
          <cell r="Z74">
            <v>51.761230769230764</v>
          </cell>
          <cell r="AA74">
            <v>1185.666666666667</v>
          </cell>
          <cell r="AB74">
            <v>14.228000000000003</v>
          </cell>
          <cell r="AC74">
            <v>6616.666666666667</v>
          </cell>
          <cell r="AD74">
            <v>79.400000000000006</v>
          </cell>
          <cell r="AE74">
            <v>5545.8461538461534</v>
          </cell>
          <cell r="AF74">
            <v>66.550153846153847</v>
          </cell>
          <cell r="AG74">
            <v>114.84615384615336</v>
          </cell>
          <cell r="AH74">
            <v>1.3781538461538403</v>
          </cell>
          <cell r="AI74">
            <v>5500</v>
          </cell>
          <cell r="AJ74">
            <v>66</v>
          </cell>
          <cell r="AK74">
            <v>6162.0512820512813</v>
          </cell>
          <cell r="AL74">
            <v>73.944615384615375</v>
          </cell>
          <cell r="AM74">
            <v>776.89743589743466</v>
          </cell>
          <cell r="AN74">
            <v>9.3227692307692163</v>
          </cell>
          <cell r="AO74">
            <v>4250</v>
          </cell>
          <cell r="AP74">
            <v>51</v>
          </cell>
          <cell r="AQ74">
            <v>4313.4358974358975</v>
          </cell>
          <cell r="AR74">
            <v>51.761230769230764</v>
          </cell>
          <cell r="AS74">
            <v>840.33333333333212</v>
          </cell>
          <cell r="AT74">
            <v>10.083999999999985</v>
          </cell>
          <cell r="AV74">
            <v>35032</v>
          </cell>
          <cell r="AW74">
            <v>420.3839999999999</v>
          </cell>
          <cell r="AY74">
            <v>1000</v>
          </cell>
          <cell r="AZ74">
            <v>408.3839999999999</v>
          </cell>
        </row>
        <row r="75">
          <cell r="A75" t="str">
            <v>09623</v>
          </cell>
          <cell r="B75" t="str">
            <v>Total LAGARTO LIMON (Tons)</v>
          </cell>
          <cell r="D75">
            <v>193.71</v>
          </cell>
          <cell r="F75">
            <v>230</v>
          </cell>
          <cell r="H75">
            <v>172.4</v>
          </cell>
          <cell r="J75">
            <v>31.02</v>
          </cell>
          <cell r="L75">
            <v>264.89999999999998</v>
          </cell>
          <cell r="N75">
            <v>383.5</v>
          </cell>
          <cell r="P75">
            <v>149.62</v>
          </cell>
          <cell r="R75">
            <v>225</v>
          </cell>
          <cell r="T75">
            <v>229.90753846153845</v>
          </cell>
          <cell r="V75">
            <v>154.52753846153848</v>
          </cell>
          <cell r="X75">
            <v>225</v>
          </cell>
          <cell r="Z75">
            <v>117.58469230769229</v>
          </cell>
          <cell r="AB75">
            <v>47.112230769230784</v>
          </cell>
          <cell r="AD75">
            <v>264.7</v>
          </cell>
          <cell r="AF75">
            <v>225.14399999999998</v>
          </cell>
          <cell r="AH75">
            <v>7.5562307692307646</v>
          </cell>
          <cell r="AJ75">
            <v>220</v>
          </cell>
          <cell r="AL75">
            <v>250.16</v>
          </cell>
          <cell r="AN75">
            <v>37.716230769230762</v>
          </cell>
          <cell r="AP75">
            <v>170</v>
          </cell>
          <cell r="AR75">
            <v>175.11199999999999</v>
          </cell>
          <cell r="AT75">
            <v>42.828230769230757</v>
          </cell>
          <cell r="AW75">
            <v>1553.8082307692307</v>
          </cell>
          <cell r="AZ75">
            <v>1381.4082307692306</v>
          </cell>
        </row>
        <row r="76">
          <cell r="B76" t="str">
            <v>TOTAL DETERGENTES POLVOS (LOCAL)</v>
          </cell>
          <cell r="D76">
            <v>994.16499999999996</v>
          </cell>
          <cell r="F76">
            <v>1670</v>
          </cell>
          <cell r="H76">
            <v>1535.712</v>
          </cell>
          <cell r="J76">
            <v>746.74600000000009</v>
          </cell>
          <cell r="L76">
            <v>1965.9</v>
          </cell>
          <cell r="N76">
            <v>2574.1196435582074</v>
          </cell>
          <cell r="P76">
            <v>1354.9176435582076</v>
          </cell>
          <cell r="R76">
            <v>1544.9</v>
          </cell>
          <cell r="T76">
            <v>1669.9685422250136</v>
          </cell>
          <cell r="V76">
            <v>1479.9861857832211</v>
          </cell>
          <cell r="X76">
            <v>1491</v>
          </cell>
          <cell r="Z76">
            <v>1225.1386200454644</v>
          </cell>
          <cell r="AB76">
            <v>1214.1248058286858</v>
          </cell>
          <cell r="AD76">
            <v>2124.6999999999998</v>
          </cell>
          <cell r="AF76">
            <v>2223.1908838676</v>
          </cell>
          <cell r="AH76">
            <v>1298.6916896962859</v>
          </cell>
          <cell r="AJ76">
            <v>1561.9</v>
          </cell>
          <cell r="AL76">
            <v>1159.7385051163201</v>
          </cell>
          <cell r="AN76">
            <v>896.53019481260606</v>
          </cell>
          <cell r="AP76">
            <v>1194.9000000000001</v>
          </cell>
          <cell r="AR76">
            <v>1105.6876515728613</v>
          </cell>
          <cell r="AT76">
            <v>807.31784638546753</v>
          </cell>
          <cell r="AW76">
            <v>11493.555846385467</v>
          </cell>
          <cell r="AZ76">
            <v>9957.8438463854673</v>
          </cell>
        </row>
        <row r="78">
          <cell r="B78" t="str">
            <v>POLVOS DETERGENTES EXPORTACION</v>
          </cell>
        </row>
        <row r="79">
          <cell r="A79" t="str">
            <v>12959</v>
          </cell>
          <cell r="B79" t="str">
            <v>OPAL BLANCURA 72FDAX50G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1388.8888888888889</v>
          </cell>
          <cell r="R79">
            <v>5</v>
          </cell>
          <cell r="S79">
            <v>1388.8888888888889</v>
          </cell>
          <cell r="T79">
            <v>5</v>
          </cell>
          <cell r="U79">
            <v>0</v>
          </cell>
          <cell r="V79">
            <v>0</v>
          </cell>
          <cell r="W79">
            <v>2777.7777777777778</v>
          </cell>
          <cell r="X79">
            <v>10</v>
          </cell>
          <cell r="Y79">
            <v>3402.7777777777778</v>
          </cell>
          <cell r="Z79">
            <v>12.25</v>
          </cell>
          <cell r="AA79">
            <v>625</v>
          </cell>
          <cell r="AB79">
            <v>2.25</v>
          </cell>
          <cell r="AC79">
            <v>2500</v>
          </cell>
          <cell r="AD79">
            <v>9</v>
          </cell>
          <cell r="AE79">
            <v>2777.7777777777778</v>
          </cell>
          <cell r="AF79">
            <v>10</v>
          </cell>
          <cell r="AG79">
            <v>902.77777777777783</v>
          </cell>
          <cell r="AH79">
            <v>3.25</v>
          </cell>
          <cell r="AI79">
            <v>3611.1111111111109</v>
          </cell>
          <cell r="AJ79">
            <v>13</v>
          </cell>
          <cell r="AK79">
            <v>3541.6666666666661</v>
          </cell>
          <cell r="AL79">
            <v>12.75</v>
          </cell>
          <cell r="AM79">
            <v>833.33333333333258</v>
          </cell>
          <cell r="AN79">
            <v>3</v>
          </cell>
          <cell r="AO79">
            <v>3333.333333333333</v>
          </cell>
          <cell r="AP79">
            <v>12</v>
          </cell>
          <cell r="AQ79">
            <v>3402.7777777777783</v>
          </cell>
          <cell r="AR79">
            <v>12.25</v>
          </cell>
          <cell r="AS79">
            <v>902.77777777777828</v>
          </cell>
          <cell r="AT79">
            <v>3.25</v>
          </cell>
          <cell r="AV79">
            <v>14513.888888888891</v>
          </cell>
          <cell r="AW79">
            <v>52.25</v>
          </cell>
          <cell r="AY79">
            <v>0</v>
          </cell>
          <cell r="AZ79">
            <v>52.25</v>
          </cell>
        </row>
        <row r="80">
          <cell r="A80" t="str">
            <v>12960</v>
          </cell>
          <cell r="B80" t="str">
            <v>OPAL BLANCURA 60FDAX100G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1166.6666666666667</v>
          </cell>
          <cell r="R80">
            <v>7</v>
          </cell>
          <cell r="S80">
            <v>1166.6666666666667</v>
          </cell>
          <cell r="T80">
            <v>7</v>
          </cell>
          <cell r="U80">
            <v>0</v>
          </cell>
          <cell r="V80">
            <v>0</v>
          </cell>
          <cell r="W80">
            <v>3833.3333333333335</v>
          </cell>
          <cell r="X80">
            <v>23</v>
          </cell>
          <cell r="Y80">
            <v>4750</v>
          </cell>
          <cell r="Z80">
            <v>28.5</v>
          </cell>
          <cell r="AA80">
            <v>916.66666666666652</v>
          </cell>
          <cell r="AB80">
            <v>5.5</v>
          </cell>
          <cell r="AC80">
            <v>3666.6666666666665</v>
          </cell>
          <cell r="AD80">
            <v>22</v>
          </cell>
          <cell r="AE80">
            <v>4041.666666666667</v>
          </cell>
          <cell r="AF80">
            <v>24.25</v>
          </cell>
          <cell r="AG80">
            <v>1291.6666666666674</v>
          </cell>
          <cell r="AH80">
            <v>7.75</v>
          </cell>
          <cell r="AI80">
            <v>5166.666666666667</v>
          </cell>
          <cell r="AJ80">
            <v>31</v>
          </cell>
          <cell r="AK80">
            <v>5000</v>
          </cell>
          <cell r="AL80">
            <v>30</v>
          </cell>
          <cell r="AM80">
            <v>1125</v>
          </cell>
          <cell r="AN80">
            <v>6.7500000000000053</v>
          </cell>
          <cell r="AO80">
            <v>4500</v>
          </cell>
          <cell r="AP80">
            <v>27</v>
          </cell>
          <cell r="AQ80">
            <v>4583.3333333333321</v>
          </cell>
          <cell r="AR80">
            <v>27.5</v>
          </cell>
          <cell r="AS80">
            <v>1208.333333333333</v>
          </cell>
          <cell r="AT80">
            <v>7.25</v>
          </cell>
          <cell r="AV80">
            <v>19541.666666666664</v>
          </cell>
          <cell r="AW80">
            <v>117.25</v>
          </cell>
          <cell r="AY80">
            <v>0</v>
          </cell>
          <cell r="AZ80">
            <v>117.25</v>
          </cell>
        </row>
        <row r="81">
          <cell r="A81" t="str">
            <v>12961</v>
          </cell>
          <cell r="B81" t="str">
            <v>OPAL BLANCURA 60FDAX225G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2962.962962962963</v>
          </cell>
          <cell r="R81">
            <v>40</v>
          </cell>
          <cell r="S81">
            <v>2962.962962962963</v>
          </cell>
          <cell r="T81">
            <v>40</v>
          </cell>
          <cell r="U81">
            <v>0</v>
          </cell>
          <cell r="V81">
            <v>0</v>
          </cell>
          <cell r="W81">
            <v>12740.740740740741</v>
          </cell>
          <cell r="X81">
            <v>172</v>
          </cell>
          <cell r="Y81">
            <v>15722.222222222223</v>
          </cell>
          <cell r="Z81">
            <v>212.25</v>
          </cell>
          <cell r="AA81">
            <v>2981.4814814814818</v>
          </cell>
          <cell r="AB81">
            <v>40.25</v>
          </cell>
          <cell r="AC81">
            <v>11925.925925925925</v>
          </cell>
          <cell r="AD81">
            <v>161</v>
          </cell>
          <cell r="AE81">
            <v>13129.629629629628</v>
          </cell>
          <cell r="AF81">
            <v>177.25</v>
          </cell>
          <cell r="AG81">
            <v>4185.1851851851843</v>
          </cell>
          <cell r="AH81">
            <v>56.5</v>
          </cell>
          <cell r="AI81">
            <v>16740.740740740741</v>
          </cell>
          <cell r="AJ81">
            <v>226</v>
          </cell>
          <cell r="AK81">
            <v>16222.222222222223</v>
          </cell>
          <cell r="AL81">
            <v>219</v>
          </cell>
          <cell r="AM81">
            <v>3666.6666666666679</v>
          </cell>
          <cell r="AN81">
            <v>49.5</v>
          </cell>
          <cell r="AO81">
            <v>14666.666666666666</v>
          </cell>
          <cell r="AP81">
            <v>198</v>
          </cell>
          <cell r="AQ81">
            <v>14981.48148148148</v>
          </cell>
          <cell r="AR81">
            <v>202.25</v>
          </cell>
          <cell r="AS81">
            <v>3981.4814814814799</v>
          </cell>
          <cell r="AT81">
            <v>53.75</v>
          </cell>
          <cell r="AV81">
            <v>63018.518518518518</v>
          </cell>
          <cell r="AW81">
            <v>850.75</v>
          </cell>
          <cell r="AY81">
            <v>0</v>
          </cell>
          <cell r="AZ81">
            <v>850.75</v>
          </cell>
        </row>
        <row r="82">
          <cell r="A82" t="str">
            <v>12962</v>
          </cell>
          <cell r="B82" t="str">
            <v>OPAL BLANCURA 15FDAX900G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222.22222222222223</v>
          </cell>
          <cell r="R82">
            <v>3</v>
          </cell>
          <cell r="S82">
            <v>222.22222222222223</v>
          </cell>
          <cell r="T82">
            <v>3</v>
          </cell>
          <cell r="U82">
            <v>0</v>
          </cell>
          <cell r="V82">
            <v>0</v>
          </cell>
          <cell r="W82">
            <v>814.81481481481478</v>
          </cell>
          <cell r="X82">
            <v>11</v>
          </cell>
          <cell r="Y82">
            <v>1000</v>
          </cell>
          <cell r="Z82">
            <v>13.5</v>
          </cell>
          <cell r="AA82">
            <v>185.18518518518522</v>
          </cell>
          <cell r="AB82">
            <v>2.5</v>
          </cell>
          <cell r="AC82">
            <v>740.74074074074076</v>
          </cell>
          <cell r="AD82">
            <v>10</v>
          </cell>
          <cell r="AE82">
            <v>814.81481481481478</v>
          </cell>
          <cell r="AF82">
            <v>11</v>
          </cell>
          <cell r="AG82">
            <v>259.25925925925924</v>
          </cell>
          <cell r="AH82">
            <v>3.5</v>
          </cell>
          <cell r="AI82">
            <v>1037.037037037037</v>
          </cell>
          <cell r="AJ82">
            <v>14</v>
          </cell>
          <cell r="AK82">
            <v>1018.5185185185185</v>
          </cell>
          <cell r="AL82">
            <v>13.75</v>
          </cell>
          <cell r="AM82">
            <v>240.74074074074088</v>
          </cell>
          <cell r="AN82">
            <v>3.25</v>
          </cell>
          <cell r="AO82">
            <v>962.96296296296293</v>
          </cell>
          <cell r="AP82">
            <v>13</v>
          </cell>
          <cell r="AQ82">
            <v>981.4814814814813</v>
          </cell>
          <cell r="AR82">
            <v>13.25</v>
          </cell>
          <cell r="AS82">
            <v>259.25925925925924</v>
          </cell>
          <cell r="AT82">
            <v>3.5</v>
          </cell>
          <cell r="AV82">
            <v>4037.037037037037</v>
          </cell>
          <cell r="AW82">
            <v>54.5</v>
          </cell>
          <cell r="AY82">
            <v>0</v>
          </cell>
          <cell r="AZ82">
            <v>54.5</v>
          </cell>
        </row>
        <row r="83">
          <cell r="A83" t="str">
            <v>09465</v>
          </cell>
          <cell r="B83" t="str">
            <v>TOTAL OPAL BL (TON)</v>
          </cell>
          <cell r="D83">
            <v>0</v>
          </cell>
          <cell r="F83">
            <v>0</v>
          </cell>
          <cell r="H83">
            <v>0</v>
          </cell>
          <cell r="J83">
            <v>0</v>
          </cell>
          <cell r="L83">
            <v>0</v>
          </cell>
          <cell r="N83">
            <v>0</v>
          </cell>
          <cell r="P83">
            <v>0</v>
          </cell>
          <cell r="R83">
            <v>55</v>
          </cell>
          <cell r="T83">
            <v>55</v>
          </cell>
          <cell r="V83">
            <v>0</v>
          </cell>
          <cell r="X83">
            <v>216</v>
          </cell>
          <cell r="Z83">
            <v>266.5</v>
          </cell>
          <cell r="AB83">
            <v>50.5</v>
          </cell>
          <cell r="AD83">
            <v>202</v>
          </cell>
          <cell r="AF83">
            <v>222.5</v>
          </cell>
          <cell r="AH83">
            <v>71</v>
          </cell>
          <cell r="AJ83">
            <v>284</v>
          </cell>
          <cell r="AL83">
            <v>275.5</v>
          </cell>
          <cell r="AN83">
            <v>62.5</v>
          </cell>
          <cell r="AP83">
            <v>250</v>
          </cell>
          <cell r="AR83">
            <v>255.25</v>
          </cell>
          <cell r="AT83">
            <v>67.75</v>
          </cell>
          <cell r="AW83">
            <v>1074.75</v>
          </cell>
          <cell r="AZ83">
            <v>1074.75</v>
          </cell>
        </row>
        <row r="85">
          <cell r="A85" t="str">
            <v>12950</v>
          </cell>
          <cell r="B85" t="str">
            <v>OPAL FLORAL 72FDAX50G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1666.6666666666665</v>
          </cell>
          <cell r="R85">
            <v>6</v>
          </cell>
          <cell r="S85">
            <v>1666.6666666666665</v>
          </cell>
          <cell r="T85">
            <v>6</v>
          </cell>
          <cell r="U85">
            <v>0</v>
          </cell>
          <cell r="V85">
            <v>0</v>
          </cell>
          <cell r="W85">
            <v>3611.1111111111109</v>
          </cell>
          <cell r="X85">
            <v>13</v>
          </cell>
          <cell r="Y85">
            <v>4444.4444444444443</v>
          </cell>
          <cell r="Z85">
            <v>16</v>
          </cell>
          <cell r="AA85">
            <v>833.33333333333348</v>
          </cell>
          <cell r="AB85">
            <v>3</v>
          </cell>
          <cell r="AC85">
            <v>3333.333333333333</v>
          </cell>
          <cell r="AD85">
            <v>12</v>
          </cell>
          <cell r="AE85">
            <v>3680.5555555555547</v>
          </cell>
          <cell r="AF85">
            <v>13.25</v>
          </cell>
          <cell r="AG85">
            <v>1180.5555555555557</v>
          </cell>
          <cell r="AH85">
            <v>4.25</v>
          </cell>
          <cell r="AI85">
            <v>4722.2222222222217</v>
          </cell>
          <cell r="AJ85">
            <v>17</v>
          </cell>
          <cell r="AK85">
            <v>4583.333333333333</v>
          </cell>
          <cell r="AL85">
            <v>16.5</v>
          </cell>
          <cell r="AM85">
            <v>1041.666666666667</v>
          </cell>
          <cell r="AN85">
            <v>3.75</v>
          </cell>
          <cell r="AO85">
            <v>4166.666666666667</v>
          </cell>
          <cell r="AP85">
            <v>15</v>
          </cell>
          <cell r="AQ85">
            <v>4236.1111111111113</v>
          </cell>
          <cell r="AR85">
            <v>15.25</v>
          </cell>
          <cell r="AS85">
            <v>1111.1111111111113</v>
          </cell>
          <cell r="AT85">
            <v>4</v>
          </cell>
          <cell r="AV85">
            <v>18611.111111111109</v>
          </cell>
          <cell r="AW85">
            <v>67</v>
          </cell>
          <cell r="AY85">
            <v>0</v>
          </cell>
          <cell r="AZ85">
            <v>67</v>
          </cell>
        </row>
        <row r="86">
          <cell r="A86" t="str">
            <v>12951</v>
          </cell>
          <cell r="B86" t="str">
            <v>OPAL FLORAL 60FDAX100G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1166.6666666666667</v>
          </cell>
          <cell r="R86">
            <v>7</v>
          </cell>
          <cell r="S86">
            <v>1166.6666666666667</v>
          </cell>
          <cell r="T86">
            <v>7</v>
          </cell>
          <cell r="U86">
            <v>0</v>
          </cell>
          <cell r="V86">
            <v>0</v>
          </cell>
          <cell r="W86">
            <v>5666.666666666667</v>
          </cell>
          <cell r="X86">
            <v>34</v>
          </cell>
          <cell r="Y86">
            <v>7000</v>
          </cell>
          <cell r="Z86">
            <v>42</v>
          </cell>
          <cell r="AA86">
            <v>1333.333333333333</v>
          </cell>
          <cell r="AB86">
            <v>8</v>
          </cell>
          <cell r="AC86">
            <v>5333.333333333333</v>
          </cell>
          <cell r="AD86">
            <v>32</v>
          </cell>
          <cell r="AE86">
            <v>5875</v>
          </cell>
          <cell r="AF86">
            <v>35.25</v>
          </cell>
          <cell r="AG86">
            <v>1875</v>
          </cell>
          <cell r="AH86">
            <v>11.25</v>
          </cell>
          <cell r="AI86">
            <v>7500</v>
          </cell>
          <cell r="AJ86">
            <v>45</v>
          </cell>
          <cell r="AK86">
            <v>7250</v>
          </cell>
          <cell r="AL86">
            <v>43.5</v>
          </cell>
          <cell r="AM86">
            <v>1625</v>
          </cell>
          <cell r="AN86">
            <v>9.75</v>
          </cell>
          <cell r="AO86">
            <v>6500</v>
          </cell>
          <cell r="AP86">
            <v>39</v>
          </cell>
          <cell r="AQ86">
            <v>6666.666666666667</v>
          </cell>
          <cell r="AR86">
            <v>40</v>
          </cell>
          <cell r="AS86">
            <v>1791.6666666666679</v>
          </cell>
          <cell r="AT86">
            <v>10.75</v>
          </cell>
          <cell r="AV86">
            <v>27958.333333333336</v>
          </cell>
          <cell r="AW86">
            <v>167.75</v>
          </cell>
          <cell r="AY86">
            <v>0</v>
          </cell>
          <cell r="AZ86">
            <v>167.75</v>
          </cell>
        </row>
        <row r="87">
          <cell r="A87" t="str">
            <v>12952</v>
          </cell>
          <cell r="B87" t="str">
            <v>OPAL FLORAL 60FDAX225G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4444.4444444444443</v>
          </cell>
          <cell r="R87">
            <v>60</v>
          </cell>
          <cell r="S87">
            <v>4444.4444444444443</v>
          </cell>
          <cell r="T87">
            <v>60</v>
          </cell>
          <cell r="U87">
            <v>0</v>
          </cell>
          <cell r="V87">
            <v>0</v>
          </cell>
          <cell r="W87">
            <v>20518.518518518518</v>
          </cell>
          <cell r="X87">
            <v>277</v>
          </cell>
          <cell r="Y87">
            <v>25333.333333333332</v>
          </cell>
          <cell r="Z87">
            <v>342</v>
          </cell>
          <cell r="AA87">
            <v>4814.8148148148139</v>
          </cell>
          <cell r="AB87">
            <v>65</v>
          </cell>
          <cell r="AC87">
            <v>19259.259259259259</v>
          </cell>
          <cell r="AD87">
            <v>260</v>
          </cell>
          <cell r="AE87">
            <v>21166.666666666668</v>
          </cell>
          <cell r="AF87">
            <v>285.75</v>
          </cell>
          <cell r="AG87">
            <v>6722.2222222222226</v>
          </cell>
          <cell r="AH87">
            <v>90.75</v>
          </cell>
          <cell r="AI87">
            <v>26888.888888888891</v>
          </cell>
          <cell r="AJ87">
            <v>363</v>
          </cell>
          <cell r="AK87">
            <v>26055.555555555555</v>
          </cell>
          <cell r="AL87">
            <v>351.75</v>
          </cell>
          <cell r="AM87">
            <v>5888.8888888888905</v>
          </cell>
          <cell r="AN87">
            <v>79.5</v>
          </cell>
          <cell r="AO87">
            <v>23555.555555555555</v>
          </cell>
          <cell r="AP87">
            <v>318</v>
          </cell>
          <cell r="AQ87">
            <v>24074.074074074073</v>
          </cell>
          <cell r="AR87">
            <v>325</v>
          </cell>
          <cell r="AS87">
            <v>6407.4074074074088</v>
          </cell>
          <cell r="AT87">
            <v>86.5</v>
          </cell>
          <cell r="AV87">
            <v>101074.07407407407</v>
          </cell>
          <cell r="AW87">
            <v>1364.5</v>
          </cell>
          <cell r="AY87">
            <v>0</v>
          </cell>
          <cell r="AZ87">
            <v>1364.5</v>
          </cell>
        </row>
        <row r="88">
          <cell r="A88" t="str">
            <v>12953</v>
          </cell>
          <cell r="B88" t="str">
            <v>OPAL FLORAL 15FDAX900G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222.22222222222223</v>
          </cell>
          <cell r="R88">
            <v>3</v>
          </cell>
          <cell r="S88">
            <v>222.22222222222223</v>
          </cell>
          <cell r="T88">
            <v>3</v>
          </cell>
          <cell r="U88">
            <v>0</v>
          </cell>
          <cell r="V88">
            <v>0</v>
          </cell>
          <cell r="W88">
            <v>888.88888888888891</v>
          </cell>
          <cell r="X88">
            <v>12</v>
          </cell>
          <cell r="Y88">
            <v>1111.1111111111111</v>
          </cell>
          <cell r="Z88">
            <v>15</v>
          </cell>
          <cell r="AA88">
            <v>222.22222222222217</v>
          </cell>
          <cell r="AB88">
            <v>3</v>
          </cell>
          <cell r="AC88">
            <v>888.88888888888891</v>
          </cell>
          <cell r="AD88">
            <v>12</v>
          </cell>
          <cell r="AE88">
            <v>962.96296296296305</v>
          </cell>
          <cell r="AF88">
            <v>13</v>
          </cell>
          <cell r="AG88">
            <v>296.2962962962963</v>
          </cell>
          <cell r="AH88">
            <v>4</v>
          </cell>
          <cell r="AI88">
            <v>1185.1851851851852</v>
          </cell>
          <cell r="AJ88">
            <v>16</v>
          </cell>
          <cell r="AK88">
            <v>1148.1481481481483</v>
          </cell>
          <cell r="AL88">
            <v>15.5</v>
          </cell>
          <cell r="AM88">
            <v>259.25925925925935</v>
          </cell>
          <cell r="AN88">
            <v>3.5</v>
          </cell>
          <cell r="AO88">
            <v>1037.037037037037</v>
          </cell>
          <cell r="AP88">
            <v>14</v>
          </cell>
          <cell r="AQ88">
            <v>1055.5555555555554</v>
          </cell>
          <cell r="AR88">
            <v>14.25</v>
          </cell>
          <cell r="AS88">
            <v>277.77777777777783</v>
          </cell>
          <cell r="AT88">
            <v>3.75</v>
          </cell>
          <cell r="AV88">
            <v>4500</v>
          </cell>
          <cell r="AW88">
            <v>60.75</v>
          </cell>
          <cell r="AY88">
            <v>0</v>
          </cell>
          <cell r="AZ88">
            <v>60.75</v>
          </cell>
        </row>
        <row r="89">
          <cell r="A89" t="str">
            <v>09463</v>
          </cell>
          <cell r="B89" t="str">
            <v>TOTAL OPAL FL (TON)</v>
          </cell>
          <cell r="D89">
            <v>0</v>
          </cell>
          <cell r="F89">
            <v>0</v>
          </cell>
          <cell r="H89">
            <v>0</v>
          </cell>
          <cell r="J89">
            <v>0</v>
          </cell>
          <cell r="L89">
            <v>0</v>
          </cell>
          <cell r="N89">
            <v>0</v>
          </cell>
          <cell r="P89">
            <v>0</v>
          </cell>
          <cell r="R89">
            <v>76</v>
          </cell>
          <cell r="T89">
            <v>76</v>
          </cell>
          <cell r="V89">
            <v>0</v>
          </cell>
          <cell r="X89">
            <v>336</v>
          </cell>
          <cell r="Z89">
            <v>415</v>
          </cell>
          <cell r="AB89">
            <v>79</v>
          </cell>
          <cell r="AD89">
            <v>316</v>
          </cell>
          <cell r="AF89">
            <v>347.25</v>
          </cell>
          <cell r="AH89">
            <v>110.25</v>
          </cell>
          <cell r="AJ89">
            <v>441</v>
          </cell>
          <cell r="AL89">
            <v>427.25</v>
          </cell>
          <cell r="AN89">
            <v>96.5</v>
          </cell>
          <cell r="AP89">
            <v>386</v>
          </cell>
          <cell r="AR89">
            <v>394.5</v>
          </cell>
          <cell r="AT89">
            <v>105</v>
          </cell>
          <cell r="AW89">
            <v>1660</v>
          </cell>
          <cell r="AZ89">
            <v>1660</v>
          </cell>
        </row>
        <row r="91">
          <cell r="A91" t="str">
            <v>12954</v>
          </cell>
          <cell r="B91" t="str">
            <v>OPAL LIMON 72FDAX50G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1388.8888888888889</v>
          </cell>
          <cell r="R91">
            <v>5</v>
          </cell>
          <cell r="S91">
            <v>1388.8888888888889</v>
          </cell>
          <cell r="T91">
            <v>5</v>
          </cell>
          <cell r="U91">
            <v>0</v>
          </cell>
          <cell r="V91">
            <v>0</v>
          </cell>
          <cell r="W91">
            <v>2777.7777777777778</v>
          </cell>
          <cell r="X91">
            <v>10</v>
          </cell>
          <cell r="Y91">
            <v>3402.7777777777778</v>
          </cell>
          <cell r="Z91">
            <v>12.25</v>
          </cell>
          <cell r="AA91">
            <v>625</v>
          </cell>
          <cell r="AB91">
            <v>2.25</v>
          </cell>
          <cell r="AC91">
            <v>2500</v>
          </cell>
          <cell r="AD91">
            <v>9</v>
          </cell>
          <cell r="AE91">
            <v>2777.7777777777778</v>
          </cell>
          <cell r="AF91">
            <v>10</v>
          </cell>
          <cell r="AG91">
            <v>902.77777777777783</v>
          </cell>
          <cell r="AH91">
            <v>3.25</v>
          </cell>
          <cell r="AI91">
            <v>3611.1111111111109</v>
          </cell>
          <cell r="AJ91">
            <v>13</v>
          </cell>
          <cell r="AK91">
            <v>3541.6666666666661</v>
          </cell>
          <cell r="AL91">
            <v>12.75</v>
          </cell>
          <cell r="AM91">
            <v>833.33333333333258</v>
          </cell>
          <cell r="AN91">
            <v>3</v>
          </cell>
          <cell r="AO91">
            <v>3333.333333333333</v>
          </cell>
          <cell r="AP91">
            <v>12</v>
          </cell>
          <cell r="AQ91">
            <v>3402.7777777777783</v>
          </cell>
          <cell r="AR91">
            <v>12.25</v>
          </cell>
          <cell r="AS91">
            <v>902.77777777777828</v>
          </cell>
          <cell r="AT91">
            <v>3.25</v>
          </cell>
          <cell r="AV91">
            <v>14513.888888888891</v>
          </cell>
          <cell r="AW91">
            <v>52.25</v>
          </cell>
          <cell r="AY91">
            <v>0</v>
          </cell>
          <cell r="AZ91">
            <v>52.25</v>
          </cell>
        </row>
        <row r="92">
          <cell r="A92" t="str">
            <v>12956</v>
          </cell>
          <cell r="B92" t="str">
            <v>OPAL LIMON 60FDAX100G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1166.6666666666667</v>
          </cell>
          <cell r="R92">
            <v>7</v>
          </cell>
          <cell r="S92">
            <v>1166.6666666666667</v>
          </cell>
          <cell r="T92">
            <v>7</v>
          </cell>
          <cell r="U92">
            <v>0</v>
          </cell>
          <cell r="V92">
            <v>0</v>
          </cell>
          <cell r="W92">
            <v>4666.666666666667</v>
          </cell>
          <cell r="X92">
            <v>28</v>
          </cell>
          <cell r="Y92">
            <v>5750</v>
          </cell>
          <cell r="Z92">
            <v>34.5</v>
          </cell>
          <cell r="AA92">
            <v>1083.333333333333</v>
          </cell>
          <cell r="AB92">
            <v>6.5</v>
          </cell>
          <cell r="AC92">
            <v>4333.333333333333</v>
          </cell>
          <cell r="AD92">
            <v>26</v>
          </cell>
          <cell r="AE92">
            <v>4791.666666666667</v>
          </cell>
          <cell r="AF92">
            <v>28.75</v>
          </cell>
          <cell r="AG92">
            <v>1541.666666666667</v>
          </cell>
          <cell r="AH92">
            <v>9.25</v>
          </cell>
          <cell r="AI92">
            <v>6166.666666666667</v>
          </cell>
          <cell r="AJ92">
            <v>37</v>
          </cell>
          <cell r="AK92">
            <v>5958.333333333333</v>
          </cell>
          <cell r="AL92">
            <v>35.75</v>
          </cell>
          <cell r="AM92">
            <v>1333.333333333333</v>
          </cell>
          <cell r="AN92">
            <v>8</v>
          </cell>
          <cell r="AO92">
            <v>5333.333333333333</v>
          </cell>
          <cell r="AP92">
            <v>32</v>
          </cell>
          <cell r="AQ92">
            <v>5458.333333333333</v>
          </cell>
          <cell r="AR92">
            <v>32.75</v>
          </cell>
          <cell r="AS92">
            <v>1458.333333333333</v>
          </cell>
          <cell r="AT92">
            <v>8.75</v>
          </cell>
          <cell r="AV92">
            <v>23125</v>
          </cell>
          <cell r="AW92">
            <v>138.75</v>
          </cell>
          <cell r="AY92">
            <v>0</v>
          </cell>
          <cell r="AZ92">
            <v>138.75</v>
          </cell>
        </row>
        <row r="93">
          <cell r="A93" t="str">
            <v>12957</v>
          </cell>
          <cell r="B93" t="str">
            <v>OPAL LIMON 60FDAX225G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3703.7037037037039</v>
          </cell>
          <cell r="R93">
            <v>50</v>
          </cell>
          <cell r="S93">
            <v>3703.7037037037039</v>
          </cell>
          <cell r="T93">
            <v>50</v>
          </cell>
          <cell r="U93">
            <v>0</v>
          </cell>
          <cell r="V93">
            <v>0</v>
          </cell>
          <cell r="W93">
            <v>14962.962962962964</v>
          </cell>
          <cell r="X93">
            <v>202</v>
          </cell>
          <cell r="Y93">
            <v>18481.481481481482</v>
          </cell>
          <cell r="Z93">
            <v>249.5</v>
          </cell>
          <cell r="AA93">
            <v>3518.5185185185182</v>
          </cell>
          <cell r="AB93">
            <v>47.5</v>
          </cell>
          <cell r="AC93">
            <v>14074.074074074075</v>
          </cell>
          <cell r="AD93">
            <v>190</v>
          </cell>
          <cell r="AE93">
            <v>15462.962962962964</v>
          </cell>
          <cell r="AF93">
            <v>208.75</v>
          </cell>
          <cell r="AG93">
            <v>4907.4074074074069</v>
          </cell>
          <cell r="AH93">
            <v>66.25</v>
          </cell>
          <cell r="AI93">
            <v>19629.629629629631</v>
          </cell>
          <cell r="AJ93">
            <v>265</v>
          </cell>
          <cell r="AK93">
            <v>19037.03703703704</v>
          </cell>
          <cell r="AL93">
            <v>257</v>
          </cell>
          <cell r="AM93">
            <v>4314.8148148148139</v>
          </cell>
          <cell r="AN93">
            <v>58.25</v>
          </cell>
          <cell r="AO93">
            <v>17259.259259259259</v>
          </cell>
          <cell r="AP93">
            <v>233</v>
          </cell>
          <cell r="AQ93">
            <v>17629.629629629631</v>
          </cell>
          <cell r="AR93">
            <v>238</v>
          </cell>
          <cell r="AS93">
            <v>4685.1851851851861</v>
          </cell>
          <cell r="AT93">
            <v>63.25</v>
          </cell>
          <cell r="AV93">
            <v>74314.814814814818</v>
          </cell>
          <cell r="AW93">
            <v>1003.25</v>
          </cell>
          <cell r="AY93">
            <v>0</v>
          </cell>
          <cell r="AZ93">
            <v>1003.25</v>
          </cell>
        </row>
        <row r="94">
          <cell r="A94" t="str">
            <v>12958</v>
          </cell>
          <cell r="B94" t="str">
            <v>OPAL LIMON 15FDAX900G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222.22222222222223</v>
          </cell>
          <cell r="R94">
            <v>3</v>
          </cell>
          <cell r="S94">
            <v>222.22222222222223</v>
          </cell>
          <cell r="T94">
            <v>3</v>
          </cell>
          <cell r="U94">
            <v>0</v>
          </cell>
          <cell r="V94">
            <v>0</v>
          </cell>
          <cell r="W94">
            <v>814.81481481481478</v>
          </cell>
          <cell r="X94">
            <v>11</v>
          </cell>
          <cell r="Y94">
            <v>1018.5185185185185</v>
          </cell>
          <cell r="Z94">
            <v>13.75</v>
          </cell>
          <cell r="AA94">
            <v>203.7037037037037</v>
          </cell>
          <cell r="AB94">
            <v>2.75</v>
          </cell>
          <cell r="AC94">
            <v>814.81481481481478</v>
          </cell>
          <cell r="AD94">
            <v>11</v>
          </cell>
          <cell r="AE94">
            <v>888.88888888888891</v>
          </cell>
          <cell r="AF94">
            <v>12</v>
          </cell>
          <cell r="AG94">
            <v>277.77777777777783</v>
          </cell>
          <cell r="AH94">
            <v>3.75</v>
          </cell>
          <cell r="AI94">
            <v>1111.1111111111111</v>
          </cell>
          <cell r="AJ94">
            <v>15</v>
          </cell>
          <cell r="AK94">
            <v>1074.0740740740739</v>
          </cell>
          <cell r="AL94">
            <v>14.5</v>
          </cell>
          <cell r="AM94">
            <v>240.74074074074065</v>
          </cell>
          <cell r="AN94">
            <v>3.25</v>
          </cell>
          <cell r="AO94">
            <v>962.96296296296293</v>
          </cell>
          <cell r="AP94">
            <v>13</v>
          </cell>
          <cell r="AQ94">
            <v>981.48148148148152</v>
          </cell>
          <cell r="AR94">
            <v>13.25</v>
          </cell>
          <cell r="AS94">
            <v>259.25925925925924</v>
          </cell>
          <cell r="AT94">
            <v>3.5</v>
          </cell>
          <cell r="AV94">
            <v>4185.1851851851852</v>
          </cell>
          <cell r="AW94">
            <v>56.5</v>
          </cell>
          <cell r="AY94">
            <v>0</v>
          </cell>
          <cell r="AZ94">
            <v>56.5</v>
          </cell>
        </row>
        <row r="95">
          <cell r="A95" t="str">
            <v>09464</v>
          </cell>
          <cell r="B95" t="str">
            <v>TOTAL OPAL LM (TON)</v>
          </cell>
          <cell r="D95">
            <v>0</v>
          </cell>
          <cell r="F95">
            <v>0</v>
          </cell>
          <cell r="H95">
            <v>0</v>
          </cell>
          <cell r="J95">
            <v>0</v>
          </cell>
          <cell r="L95">
            <v>0</v>
          </cell>
          <cell r="N95">
            <v>0</v>
          </cell>
          <cell r="P95">
            <v>0</v>
          </cell>
          <cell r="R95">
            <v>65</v>
          </cell>
          <cell r="T95">
            <v>65</v>
          </cell>
          <cell r="V95">
            <v>0</v>
          </cell>
          <cell r="X95">
            <v>251</v>
          </cell>
          <cell r="Z95">
            <v>310</v>
          </cell>
          <cell r="AB95">
            <v>59</v>
          </cell>
          <cell r="AD95">
            <v>236</v>
          </cell>
          <cell r="AF95">
            <v>259.5</v>
          </cell>
          <cell r="AH95">
            <v>82.5</v>
          </cell>
          <cell r="AJ95">
            <v>330</v>
          </cell>
          <cell r="AL95">
            <v>320</v>
          </cell>
          <cell r="AN95">
            <v>72.5</v>
          </cell>
          <cell r="AP95">
            <v>290</v>
          </cell>
          <cell r="AR95">
            <v>296.25</v>
          </cell>
          <cell r="AT95">
            <v>78.75</v>
          </cell>
          <cell r="AW95">
            <v>1250.75</v>
          </cell>
          <cell r="AZ95">
            <v>1250.75</v>
          </cell>
        </row>
        <row r="97">
          <cell r="A97" t="str">
            <v>12964</v>
          </cell>
          <cell r="B97" t="str">
            <v>OPAL TERMINATOR 60FDAX200G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2083.3333333333335</v>
          </cell>
          <cell r="R97">
            <v>25</v>
          </cell>
          <cell r="S97">
            <v>2083.3333333333335</v>
          </cell>
          <cell r="T97">
            <v>25</v>
          </cell>
          <cell r="U97">
            <v>0</v>
          </cell>
          <cell r="V97">
            <v>0</v>
          </cell>
          <cell r="W97">
            <v>8083.333333333333</v>
          </cell>
          <cell r="X97">
            <v>97</v>
          </cell>
          <cell r="Y97">
            <v>9979.1666666666661</v>
          </cell>
          <cell r="Z97">
            <v>119.75</v>
          </cell>
          <cell r="AA97">
            <v>1895.833333333333</v>
          </cell>
          <cell r="AB97">
            <v>22.75</v>
          </cell>
          <cell r="AC97">
            <v>7583.333333333333</v>
          </cell>
          <cell r="AD97">
            <v>91</v>
          </cell>
          <cell r="AE97">
            <v>8354.1666666666661</v>
          </cell>
          <cell r="AF97">
            <v>100.25</v>
          </cell>
          <cell r="AG97">
            <v>2666.666666666667</v>
          </cell>
          <cell r="AH97">
            <v>32</v>
          </cell>
          <cell r="AI97">
            <v>10666.666666666666</v>
          </cell>
          <cell r="AJ97">
            <v>128</v>
          </cell>
          <cell r="AK97">
            <v>10333.333333333332</v>
          </cell>
          <cell r="AL97">
            <v>124</v>
          </cell>
          <cell r="AM97">
            <v>2333.3333333333339</v>
          </cell>
          <cell r="AN97">
            <v>28</v>
          </cell>
          <cell r="AO97">
            <v>9333.3333333333339</v>
          </cell>
          <cell r="AP97">
            <v>112</v>
          </cell>
          <cell r="AQ97">
            <v>9541.6666666666661</v>
          </cell>
          <cell r="AR97">
            <v>114.5</v>
          </cell>
          <cell r="AS97">
            <v>2541.6666666666661</v>
          </cell>
          <cell r="AT97">
            <v>30.5</v>
          </cell>
          <cell r="AV97">
            <v>40291.666666666664</v>
          </cell>
          <cell r="AW97">
            <v>483.5</v>
          </cell>
          <cell r="AY97">
            <v>0</v>
          </cell>
          <cell r="AZ97">
            <v>483.5</v>
          </cell>
        </row>
        <row r="98">
          <cell r="A98" t="str">
            <v>12965</v>
          </cell>
          <cell r="B98" t="str">
            <v>OPAL TERMINATOR 15FDAX850G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235.29411764705881</v>
          </cell>
          <cell r="R98">
            <v>3</v>
          </cell>
          <cell r="S98">
            <v>235.29411764705881</v>
          </cell>
          <cell r="T98">
            <v>3</v>
          </cell>
          <cell r="U98">
            <v>0</v>
          </cell>
          <cell r="V98">
            <v>0</v>
          </cell>
          <cell r="W98">
            <v>784.31372549019613</v>
          </cell>
          <cell r="X98">
            <v>10</v>
          </cell>
          <cell r="Y98">
            <v>960.78431372549028</v>
          </cell>
          <cell r="Z98">
            <v>12.25</v>
          </cell>
          <cell r="AA98">
            <v>176.47058823529414</v>
          </cell>
          <cell r="AB98">
            <v>2.25</v>
          </cell>
          <cell r="AC98">
            <v>705.88235294117646</v>
          </cell>
          <cell r="AD98">
            <v>9</v>
          </cell>
          <cell r="AE98">
            <v>784.31372549019602</v>
          </cell>
          <cell r="AF98">
            <v>10</v>
          </cell>
          <cell r="AG98">
            <v>254.9019607843137</v>
          </cell>
          <cell r="AH98">
            <v>3.25</v>
          </cell>
          <cell r="AI98">
            <v>1019.6078431372549</v>
          </cell>
          <cell r="AJ98">
            <v>13</v>
          </cell>
          <cell r="AK98">
            <v>1000</v>
          </cell>
          <cell r="AL98">
            <v>12.75</v>
          </cell>
          <cell r="AM98">
            <v>235.2941176470589</v>
          </cell>
          <cell r="AN98">
            <v>3</v>
          </cell>
          <cell r="AO98">
            <v>941.17647058823525</v>
          </cell>
          <cell r="AP98">
            <v>12</v>
          </cell>
          <cell r="AQ98">
            <v>960.78431372549005</v>
          </cell>
          <cell r="AR98">
            <v>12.25</v>
          </cell>
          <cell r="AS98">
            <v>254.9019607843137</v>
          </cell>
          <cell r="AT98">
            <v>3.25</v>
          </cell>
          <cell r="AV98">
            <v>3941.1764705882351</v>
          </cell>
          <cell r="AW98">
            <v>50.25</v>
          </cell>
          <cell r="AY98">
            <v>0</v>
          </cell>
          <cell r="AZ98">
            <v>50.25</v>
          </cell>
        </row>
        <row r="99">
          <cell r="A99" t="str">
            <v>09466</v>
          </cell>
          <cell r="B99" t="str">
            <v>TOTAL OPAL TM (TON)</v>
          </cell>
          <cell r="D99">
            <v>0</v>
          </cell>
          <cell r="F99">
            <v>0</v>
          </cell>
          <cell r="H99">
            <v>0</v>
          </cell>
          <cell r="J99">
            <v>0</v>
          </cell>
          <cell r="L99">
            <v>0</v>
          </cell>
          <cell r="N99">
            <v>0</v>
          </cell>
          <cell r="P99">
            <v>0</v>
          </cell>
          <cell r="R99">
            <v>28</v>
          </cell>
          <cell r="T99">
            <v>28</v>
          </cell>
          <cell r="V99">
            <v>0</v>
          </cell>
          <cell r="X99">
            <v>107</v>
          </cell>
          <cell r="Z99">
            <v>132</v>
          </cell>
          <cell r="AB99">
            <v>25</v>
          </cell>
          <cell r="AD99">
            <v>100</v>
          </cell>
          <cell r="AF99">
            <v>110.25</v>
          </cell>
          <cell r="AH99">
            <v>35.25</v>
          </cell>
          <cell r="AJ99">
            <v>141</v>
          </cell>
          <cell r="AL99">
            <v>136.75</v>
          </cell>
          <cell r="AN99">
            <v>31</v>
          </cell>
          <cell r="AP99">
            <v>124</v>
          </cell>
          <cell r="AR99">
            <v>126.75</v>
          </cell>
          <cell r="AT99">
            <v>33.75</v>
          </cell>
          <cell r="AW99">
            <v>533.75</v>
          </cell>
          <cell r="AZ99">
            <v>533.75</v>
          </cell>
        </row>
        <row r="101">
          <cell r="A101" t="str">
            <v>12966</v>
          </cell>
          <cell r="B101" t="str">
            <v>AMIGO GRANEL 15KG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1666.6666666666667</v>
          </cell>
          <cell r="R101">
            <v>25</v>
          </cell>
          <cell r="S101">
            <v>1666.6666666666667</v>
          </cell>
          <cell r="T101">
            <v>25</v>
          </cell>
          <cell r="U101">
            <v>0</v>
          </cell>
          <cell r="V101">
            <v>0</v>
          </cell>
          <cell r="W101">
            <v>7733.333333333333</v>
          </cell>
          <cell r="X101">
            <v>116</v>
          </cell>
          <cell r="Y101">
            <v>9500</v>
          </cell>
          <cell r="Z101">
            <v>142.5</v>
          </cell>
          <cell r="AA101">
            <v>1766.666666666667</v>
          </cell>
          <cell r="AB101">
            <v>26.5</v>
          </cell>
          <cell r="AC101">
            <v>7066.666666666667</v>
          </cell>
          <cell r="AD101">
            <v>106</v>
          </cell>
          <cell r="AE101">
            <v>7066.666666666667</v>
          </cell>
          <cell r="AF101">
            <v>106</v>
          </cell>
          <cell r="AG101">
            <v>1766.666666666667</v>
          </cell>
          <cell r="AH101">
            <v>26.5</v>
          </cell>
          <cell r="AI101">
            <v>7066.666666666667</v>
          </cell>
          <cell r="AJ101">
            <v>106</v>
          </cell>
          <cell r="AK101">
            <v>7233.333333333333</v>
          </cell>
          <cell r="AL101">
            <v>108.5</v>
          </cell>
          <cell r="AM101">
            <v>1933.333333333333</v>
          </cell>
          <cell r="AN101">
            <v>29</v>
          </cell>
          <cell r="AO101">
            <v>7733.333333333333</v>
          </cell>
          <cell r="AP101">
            <v>116</v>
          </cell>
          <cell r="AQ101">
            <v>7566.666666666667</v>
          </cell>
          <cell r="AR101">
            <v>113.5</v>
          </cell>
          <cell r="AS101">
            <v>1766.666666666667</v>
          </cell>
          <cell r="AT101">
            <v>26.5</v>
          </cell>
          <cell r="AV101">
            <v>33033.333333333328</v>
          </cell>
          <cell r="AW101">
            <v>495.5</v>
          </cell>
          <cell r="AY101">
            <v>0</v>
          </cell>
          <cell r="AZ101">
            <v>495.5</v>
          </cell>
        </row>
        <row r="102">
          <cell r="A102" t="str">
            <v>09468</v>
          </cell>
          <cell r="B102" t="str">
            <v>TOTAL AG (TON)</v>
          </cell>
          <cell r="D102">
            <v>0</v>
          </cell>
          <cell r="F102">
            <v>0</v>
          </cell>
          <cell r="H102">
            <v>0</v>
          </cell>
          <cell r="J102">
            <v>0</v>
          </cell>
          <cell r="L102">
            <v>0</v>
          </cell>
          <cell r="N102">
            <v>0</v>
          </cell>
          <cell r="P102">
            <v>0</v>
          </cell>
          <cell r="R102">
            <v>25</v>
          </cell>
          <cell r="T102">
            <v>25</v>
          </cell>
          <cell r="V102">
            <v>0</v>
          </cell>
          <cell r="X102">
            <v>116</v>
          </cell>
          <cell r="Z102">
            <v>142.5</v>
          </cell>
          <cell r="AB102">
            <v>26.5</v>
          </cell>
          <cell r="AD102">
            <v>106</v>
          </cell>
          <cell r="AF102">
            <v>106</v>
          </cell>
          <cell r="AH102">
            <v>26.5</v>
          </cell>
          <cell r="AJ102">
            <v>106</v>
          </cell>
          <cell r="AL102">
            <v>108.5</v>
          </cell>
          <cell r="AN102">
            <v>29</v>
          </cell>
          <cell r="AP102">
            <v>116</v>
          </cell>
          <cell r="AR102">
            <v>113.5</v>
          </cell>
          <cell r="AT102">
            <v>26.5</v>
          </cell>
          <cell r="AW102">
            <v>495.5</v>
          </cell>
          <cell r="AZ102">
            <v>495.5</v>
          </cell>
        </row>
        <row r="104">
          <cell r="A104" t="str">
            <v>12967</v>
          </cell>
          <cell r="B104" t="str">
            <v>AMIGO LIMON 48FDAX180G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1736.1111111111111</v>
          </cell>
          <cell r="R104">
            <v>15</v>
          </cell>
          <cell r="S104">
            <v>1736.1111111111111</v>
          </cell>
          <cell r="T104">
            <v>15</v>
          </cell>
          <cell r="U104">
            <v>0</v>
          </cell>
          <cell r="V104">
            <v>0</v>
          </cell>
          <cell r="W104">
            <v>6712.9629629629626</v>
          </cell>
          <cell r="X104">
            <v>58</v>
          </cell>
          <cell r="Y104">
            <v>8391.2037037037026</v>
          </cell>
          <cell r="Z104">
            <v>72.5</v>
          </cell>
          <cell r="AA104">
            <v>1678.24074074074</v>
          </cell>
          <cell r="AB104">
            <v>14.5</v>
          </cell>
          <cell r="AC104">
            <v>6712.9629629629626</v>
          </cell>
          <cell r="AD104">
            <v>58</v>
          </cell>
          <cell r="AE104">
            <v>6712.9629629629635</v>
          </cell>
          <cell r="AF104">
            <v>58</v>
          </cell>
          <cell r="AG104">
            <v>1678.2407407407418</v>
          </cell>
          <cell r="AH104">
            <v>14.5</v>
          </cell>
          <cell r="AI104">
            <v>6712.9629629629626</v>
          </cell>
          <cell r="AJ104">
            <v>58</v>
          </cell>
          <cell r="AK104">
            <v>6712.9629629629617</v>
          </cell>
          <cell r="AL104">
            <v>58</v>
          </cell>
          <cell r="AM104">
            <v>1678.2407407407418</v>
          </cell>
          <cell r="AN104">
            <v>14.5</v>
          </cell>
          <cell r="AO104">
            <v>6712.9629629629626</v>
          </cell>
          <cell r="AP104">
            <v>58</v>
          </cell>
          <cell r="AQ104">
            <v>6712.9629629629617</v>
          </cell>
          <cell r="AR104">
            <v>58</v>
          </cell>
          <cell r="AS104">
            <v>1678.2407407407418</v>
          </cell>
          <cell r="AT104">
            <v>14.5</v>
          </cell>
          <cell r="AV104">
            <v>30266.203703703701</v>
          </cell>
          <cell r="AW104">
            <v>261.5</v>
          </cell>
          <cell r="AY104">
            <v>0</v>
          </cell>
          <cell r="AZ104">
            <v>261.5</v>
          </cell>
        </row>
        <row r="105">
          <cell r="A105" t="str">
            <v>09467</v>
          </cell>
          <cell r="B105" t="str">
            <v>TOTAL AL (TON)</v>
          </cell>
          <cell r="D105">
            <v>0</v>
          </cell>
          <cell r="F105">
            <v>0</v>
          </cell>
          <cell r="H105">
            <v>0</v>
          </cell>
          <cell r="J105">
            <v>0</v>
          </cell>
          <cell r="L105">
            <v>0</v>
          </cell>
          <cell r="N105">
            <v>0</v>
          </cell>
          <cell r="P105">
            <v>0</v>
          </cell>
          <cell r="R105">
            <v>15</v>
          </cell>
          <cell r="T105">
            <v>15</v>
          </cell>
          <cell r="V105">
            <v>0</v>
          </cell>
          <cell r="X105">
            <v>58</v>
          </cell>
          <cell r="Z105">
            <v>72.5</v>
          </cell>
          <cell r="AB105">
            <v>14.5</v>
          </cell>
          <cell r="AD105">
            <v>58</v>
          </cell>
          <cell r="AF105">
            <v>58</v>
          </cell>
          <cell r="AH105">
            <v>14.5</v>
          </cell>
          <cell r="AJ105">
            <v>58</v>
          </cell>
          <cell r="AL105">
            <v>58</v>
          </cell>
          <cell r="AN105">
            <v>14.5</v>
          </cell>
          <cell r="AP105">
            <v>58</v>
          </cell>
          <cell r="AR105">
            <v>58</v>
          </cell>
          <cell r="AT105">
            <v>14.5</v>
          </cell>
          <cell r="AW105">
            <v>261.5</v>
          </cell>
          <cell r="AZ105">
            <v>261.5</v>
          </cell>
        </row>
        <row r="106">
          <cell r="B106" t="str">
            <v>TOTAL BOLIVAR EXPORT (TON)</v>
          </cell>
          <cell r="D106">
            <v>0</v>
          </cell>
          <cell r="F106">
            <v>0</v>
          </cell>
          <cell r="H106">
            <v>0</v>
          </cell>
          <cell r="J106">
            <v>0</v>
          </cell>
          <cell r="L106">
            <v>0</v>
          </cell>
          <cell r="N106">
            <v>0</v>
          </cell>
          <cell r="P106">
            <v>0</v>
          </cell>
          <cell r="R106">
            <v>264</v>
          </cell>
          <cell r="T106">
            <v>264</v>
          </cell>
          <cell r="V106">
            <v>0</v>
          </cell>
          <cell r="X106">
            <v>1084</v>
          </cell>
          <cell r="Z106">
            <v>1338.5</v>
          </cell>
          <cell r="AB106">
            <v>254.5</v>
          </cell>
          <cell r="AD106">
            <v>1018</v>
          </cell>
          <cell r="AF106">
            <v>1103.5</v>
          </cell>
          <cell r="AH106">
            <v>340</v>
          </cell>
          <cell r="AJ106">
            <v>1360</v>
          </cell>
          <cell r="AL106">
            <v>1326</v>
          </cell>
          <cell r="AN106">
            <v>306</v>
          </cell>
          <cell r="AP106">
            <v>1224</v>
          </cell>
          <cell r="AR106">
            <v>1244.25</v>
          </cell>
          <cell r="AT106">
            <v>326.25</v>
          </cell>
          <cell r="AW106">
            <v>5276.25</v>
          </cell>
          <cell r="AZ106">
            <v>5276.25</v>
          </cell>
        </row>
        <row r="108">
          <cell r="A108" t="str">
            <v>12312</v>
          </cell>
          <cell r="B108" t="str">
            <v>DETERGENTE NOBLA S/PERFUME 20KG</v>
          </cell>
          <cell r="C108">
            <v>0</v>
          </cell>
          <cell r="D108">
            <v>0</v>
          </cell>
          <cell r="E108">
            <v>900</v>
          </cell>
          <cell r="F108">
            <v>18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900</v>
          </cell>
          <cell r="L108">
            <v>18</v>
          </cell>
          <cell r="M108">
            <v>1800</v>
          </cell>
          <cell r="N108">
            <v>36</v>
          </cell>
          <cell r="O108">
            <v>0</v>
          </cell>
          <cell r="P108">
            <v>0</v>
          </cell>
          <cell r="Q108">
            <v>900</v>
          </cell>
          <cell r="R108">
            <v>18</v>
          </cell>
          <cell r="S108">
            <v>900</v>
          </cell>
          <cell r="T108">
            <v>18</v>
          </cell>
          <cell r="U108">
            <v>0</v>
          </cell>
          <cell r="V108">
            <v>0</v>
          </cell>
          <cell r="W108">
            <v>900</v>
          </cell>
          <cell r="X108">
            <v>18</v>
          </cell>
          <cell r="Y108">
            <v>900</v>
          </cell>
          <cell r="Z108">
            <v>18</v>
          </cell>
          <cell r="AA108">
            <v>0</v>
          </cell>
          <cell r="AB108">
            <v>0</v>
          </cell>
          <cell r="AC108">
            <v>900</v>
          </cell>
          <cell r="AD108">
            <v>18</v>
          </cell>
          <cell r="AE108">
            <v>900</v>
          </cell>
          <cell r="AF108">
            <v>18</v>
          </cell>
          <cell r="AG108">
            <v>0</v>
          </cell>
          <cell r="AH108">
            <v>0</v>
          </cell>
          <cell r="AI108">
            <v>900</v>
          </cell>
          <cell r="AJ108">
            <v>18</v>
          </cell>
          <cell r="AK108">
            <v>900</v>
          </cell>
          <cell r="AL108">
            <v>18</v>
          </cell>
          <cell r="AM108">
            <v>0</v>
          </cell>
          <cell r="AN108">
            <v>0</v>
          </cell>
          <cell r="AO108">
            <v>900</v>
          </cell>
          <cell r="AP108">
            <v>18</v>
          </cell>
          <cell r="AQ108">
            <v>900</v>
          </cell>
          <cell r="AR108">
            <v>18</v>
          </cell>
          <cell r="AS108">
            <v>0</v>
          </cell>
          <cell r="AT108">
            <v>0</v>
          </cell>
          <cell r="AV108">
            <v>6300</v>
          </cell>
          <cell r="AW108">
            <v>126</v>
          </cell>
          <cell r="AY108">
            <v>0</v>
          </cell>
          <cell r="AZ108">
            <v>126</v>
          </cell>
        </row>
        <row r="109">
          <cell r="A109" t="str">
            <v>12310</v>
          </cell>
          <cell r="B109" t="str">
            <v>DETERGENTE NOBLA S/PERFUME 20x500G</v>
          </cell>
          <cell r="C109">
            <v>0</v>
          </cell>
          <cell r="D109">
            <v>0</v>
          </cell>
          <cell r="E109">
            <v>600</v>
          </cell>
          <cell r="F109">
            <v>6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600</v>
          </cell>
          <cell r="L109">
            <v>6</v>
          </cell>
          <cell r="M109">
            <v>1200</v>
          </cell>
          <cell r="N109">
            <v>12</v>
          </cell>
          <cell r="O109">
            <v>0</v>
          </cell>
          <cell r="P109">
            <v>0</v>
          </cell>
          <cell r="Q109">
            <v>600</v>
          </cell>
          <cell r="R109">
            <v>6</v>
          </cell>
          <cell r="S109">
            <v>600</v>
          </cell>
          <cell r="T109">
            <v>6</v>
          </cell>
          <cell r="U109">
            <v>0</v>
          </cell>
          <cell r="V109">
            <v>0</v>
          </cell>
          <cell r="W109">
            <v>600</v>
          </cell>
          <cell r="X109">
            <v>6</v>
          </cell>
          <cell r="Y109">
            <v>600</v>
          </cell>
          <cell r="Z109">
            <v>6</v>
          </cell>
          <cell r="AA109">
            <v>0</v>
          </cell>
          <cell r="AB109">
            <v>0</v>
          </cell>
          <cell r="AC109">
            <v>600</v>
          </cell>
          <cell r="AD109">
            <v>6</v>
          </cell>
          <cell r="AE109">
            <v>600</v>
          </cell>
          <cell r="AF109">
            <v>6</v>
          </cell>
          <cell r="AG109">
            <v>0</v>
          </cell>
          <cell r="AH109">
            <v>0</v>
          </cell>
          <cell r="AI109">
            <v>600</v>
          </cell>
          <cell r="AJ109">
            <v>6</v>
          </cell>
          <cell r="AK109">
            <v>600</v>
          </cell>
          <cell r="AL109">
            <v>6</v>
          </cell>
          <cell r="AM109">
            <v>0</v>
          </cell>
          <cell r="AN109">
            <v>0</v>
          </cell>
          <cell r="AO109">
            <v>600</v>
          </cell>
          <cell r="AP109">
            <v>6</v>
          </cell>
          <cell r="AQ109">
            <v>600</v>
          </cell>
          <cell r="AR109">
            <v>6</v>
          </cell>
          <cell r="AS109">
            <v>0</v>
          </cell>
          <cell r="AT109">
            <v>0</v>
          </cell>
          <cell r="AV109">
            <v>4200</v>
          </cell>
          <cell r="AW109">
            <v>42</v>
          </cell>
          <cell r="AY109">
            <v>0</v>
          </cell>
          <cell r="AZ109">
            <v>42</v>
          </cell>
        </row>
        <row r="110">
          <cell r="A110" t="str">
            <v>06646</v>
          </cell>
          <cell r="B110" t="str">
            <v>Subtotal</v>
          </cell>
          <cell r="D110">
            <v>0</v>
          </cell>
          <cell r="F110">
            <v>24</v>
          </cell>
          <cell r="H110">
            <v>0</v>
          </cell>
          <cell r="J110">
            <v>0</v>
          </cell>
          <cell r="L110">
            <v>24</v>
          </cell>
          <cell r="N110">
            <v>48</v>
          </cell>
          <cell r="P110">
            <v>0</v>
          </cell>
          <cell r="R110">
            <v>24</v>
          </cell>
          <cell r="T110">
            <v>24</v>
          </cell>
          <cell r="V110">
            <v>0</v>
          </cell>
          <cell r="X110">
            <v>24</v>
          </cell>
          <cell r="Z110">
            <v>24</v>
          </cell>
          <cell r="AB110">
            <v>0</v>
          </cell>
          <cell r="AD110">
            <v>24</v>
          </cell>
          <cell r="AF110">
            <v>24</v>
          </cell>
          <cell r="AH110">
            <v>0</v>
          </cell>
          <cell r="AJ110">
            <v>24</v>
          </cell>
          <cell r="AL110">
            <v>24</v>
          </cell>
          <cell r="AN110">
            <v>0</v>
          </cell>
          <cell r="AP110">
            <v>24</v>
          </cell>
          <cell r="AR110">
            <v>24</v>
          </cell>
          <cell r="AT110">
            <v>0</v>
          </cell>
          <cell r="AW110">
            <v>168</v>
          </cell>
          <cell r="AZ110">
            <v>168</v>
          </cell>
        </row>
        <row r="112">
          <cell r="A112" t="str">
            <v>12691</v>
          </cell>
          <cell r="B112" t="str">
            <v>DETERGENTE ALKOSTO  4x5KG</v>
          </cell>
          <cell r="C112">
            <v>0</v>
          </cell>
          <cell r="D112">
            <v>0</v>
          </cell>
          <cell r="E112">
            <v>1825</v>
          </cell>
          <cell r="F112">
            <v>36.5</v>
          </cell>
          <cell r="G112">
            <v>1825</v>
          </cell>
          <cell r="H112">
            <v>36.5</v>
          </cell>
          <cell r="I112">
            <v>0</v>
          </cell>
          <cell r="J112">
            <v>0</v>
          </cell>
          <cell r="K112">
            <v>1200</v>
          </cell>
          <cell r="L112">
            <v>24</v>
          </cell>
          <cell r="M112">
            <v>1200</v>
          </cell>
          <cell r="N112">
            <v>24</v>
          </cell>
          <cell r="O112">
            <v>0</v>
          </cell>
          <cell r="P112">
            <v>0</v>
          </cell>
          <cell r="Q112">
            <v>625</v>
          </cell>
          <cell r="R112">
            <v>12.5</v>
          </cell>
          <cell r="S112">
            <v>625</v>
          </cell>
          <cell r="T112">
            <v>12.5</v>
          </cell>
          <cell r="U112">
            <v>0</v>
          </cell>
          <cell r="V112">
            <v>0</v>
          </cell>
          <cell r="W112">
            <v>1825</v>
          </cell>
          <cell r="X112">
            <v>36.5</v>
          </cell>
          <cell r="Y112">
            <v>1825</v>
          </cell>
          <cell r="Z112">
            <v>36.5</v>
          </cell>
          <cell r="AA112">
            <v>0</v>
          </cell>
          <cell r="AB112">
            <v>0</v>
          </cell>
          <cell r="AC112">
            <v>625</v>
          </cell>
          <cell r="AD112">
            <v>12.5</v>
          </cell>
          <cell r="AE112">
            <v>625</v>
          </cell>
          <cell r="AF112">
            <v>12.5</v>
          </cell>
          <cell r="AG112">
            <v>0</v>
          </cell>
          <cell r="AH112">
            <v>0</v>
          </cell>
          <cell r="AI112">
            <v>1200</v>
          </cell>
          <cell r="AJ112">
            <v>24</v>
          </cell>
          <cell r="AK112">
            <v>1200</v>
          </cell>
          <cell r="AL112">
            <v>24</v>
          </cell>
          <cell r="AM112">
            <v>0</v>
          </cell>
          <cell r="AN112">
            <v>0</v>
          </cell>
          <cell r="AO112">
            <v>1825</v>
          </cell>
          <cell r="AP112">
            <v>36.5</v>
          </cell>
          <cell r="AQ112">
            <v>1825</v>
          </cell>
          <cell r="AR112">
            <v>36.5</v>
          </cell>
          <cell r="AS112">
            <v>0</v>
          </cell>
          <cell r="AT112">
            <v>0</v>
          </cell>
          <cell r="AV112">
            <v>9125</v>
          </cell>
          <cell r="AW112">
            <v>182.5</v>
          </cell>
          <cell r="AY112">
            <v>1825</v>
          </cell>
          <cell r="AZ112">
            <v>146</v>
          </cell>
        </row>
        <row r="113">
          <cell r="A113" t="str">
            <v>06647</v>
          </cell>
          <cell r="B113" t="str">
            <v>Subtotal</v>
          </cell>
          <cell r="D113">
            <v>0</v>
          </cell>
          <cell r="F113">
            <v>36.5</v>
          </cell>
          <cell r="H113">
            <v>36.5</v>
          </cell>
          <cell r="J113">
            <v>0</v>
          </cell>
          <cell r="L113">
            <v>24</v>
          </cell>
          <cell r="N113">
            <v>24</v>
          </cell>
          <cell r="P113">
            <v>0</v>
          </cell>
          <cell r="R113">
            <v>12.5</v>
          </cell>
          <cell r="T113">
            <v>12.5</v>
          </cell>
          <cell r="V113">
            <v>0</v>
          </cell>
          <cell r="X113">
            <v>36.5</v>
          </cell>
          <cell r="Z113">
            <v>36.5</v>
          </cell>
          <cell r="AB113">
            <v>0</v>
          </cell>
          <cell r="AD113">
            <v>12.5</v>
          </cell>
          <cell r="AF113">
            <v>12.5</v>
          </cell>
          <cell r="AH113">
            <v>0</v>
          </cell>
          <cell r="AJ113">
            <v>24</v>
          </cell>
          <cell r="AL113">
            <v>24</v>
          </cell>
          <cell r="AN113">
            <v>0</v>
          </cell>
          <cell r="AP113">
            <v>36.5</v>
          </cell>
          <cell r="AR113">
            <v>36.5</v>
          </cell>
          <cell r="AT113">
            <v>0</v>
          </cell>
          <cell r="AW113">
            <v>182.5</v>
          </cell>
          <cell r="AZ113">
            <v>146</v>
          </cell>
        </row>
        <row r="114">
          <cell r="B114" t="str">
            <v>TOTAL DETERGENTES POLVOS (EXPORT)</v>
          </cell>
          <cell r="D114">
            <v>0</v>
          </cell>
          <cell r="F114">
            <v>60.5</v>
          </cell>
          <cell r="H114">
            <v>36.5</v>
          </cell>
          <cell r="J114">
            <v>0</v>
          </cell>
          <cell r="L114">
            <v>48</v>
          </cell>
          <cell r="N114">
            <v>72</v>
          </cell>
          <cell r="P114">
            <v>0</v>
          </cell>
          <cell r="R114">
            <v>300.5</v>
          </cell>
          <cell r="T114">
            <v>300.5</v>
          </cell>
          <cell r="V114">
            <v>0</v>
          </cell>
          <cell r="X114">
            <v>1144.5</v>
          </cell>
          <cell r="Z114">
            <v>1399</v>
          </cell>
          <cell r="AB114">
            <v>254.5</v>
          </cell>
          <cell r="AD114">
            <v>1054.5</v>
          </cell>
          <cell r="AF114">
            <v>1140</v>
          </cell>
          <cell r="AH114">
            <v>340</v>
          </cell>
          <cell r="AJ114">
            <v>1408</v>
          </cell>
          <cell r="AL114">
            <v>1374</v>
          </cell>
          <cell r="AN114">
            <v>306</v>
          </cell>
          <cell r="AP114">
            <v>1284.5</v>
          </cell>
          <cell r="AR114">
            <v>1304.75</v>
          </cell>
          <cell r="AT114">
            <v>326.25</v>
          </cell>
          <cell r="AW114">
            <v>5626.75</v>
          </cell>
          <cell r="AZ114">
            <v>5590.25</v>
          </cell>
        </row>
        <row r="116">
          <cell r="B116" t="str">
            <v>TOTAL POLVOS DETERGENTES LOCAL+EXPORT</v>
          </cell>
          <cell r="D116">
            <v>994.16499999999996</v>
          </cell>
          <cell r="F116">
            <v>1730.5</v>
          </cell>
          <cell r="H116">
            <v>1572.212</v>
          </cell>
          <cell r="J116">
            <v>746.74600000000009</v>
          </cell>
          <cell r="L116">
            <v>2013.9</v>
          </cell>
          <cell r="N116">
            <v>2646.1196435582074</v>
          </cell>
          <cell r="P116">
            <v>1354.9176435582076</v>
          </cell>
          <cell r="R116">
            <v>1845.4</v>
          </cell>
          <cell r="T116">
            <v>1970.4685422250136</v>
          </cell>
          <cell r="V116">
            <v>1479.9861857832211</v>
          </cell>
          <cell r="X116">
            <v>2635.5</v>
          </cell>
          <cell r="Z116">
            <v>2624.1386200454644</v>
          </cell>
          <cell r="AB116">
            <v>1468.6248058286858</v>
          </cell>
          <cell r="AD116">
            <v>3179.2</v>
          </cell>
          <cell r="AF116">
            <v>3363.1908838676</v>
          </cell>
          <cell r="AH116">
            <v>1638.6916896962859</v>
          </cell>
          <cell r="AJ116">
            <v>2969.9</v>
          </cell>
          <cell r="AL116">
            <v>2533.7385051163201</v>
          </cell>
          <cell r="AN116">
            <v>1202.5301948126062</v>
          </cell>
          <cell r="AP116">
            <v>2479.4</v>
          </cell>
          <cell r="AR116">
            <v>2410.4376515728613</v>
          </cell>
          <cell r="AT116">
            <v>1133.5678463854674</v>
          </cell>
          <cell r="AW116">
            <v>17120.305846385469</v>
          </cell>
          <cell r="AY116">
            <v>0</v>
          </cell>
          <cell r="AZ116">
            <v>15548.093846385469</v>
          </cell>
        </row>
        <row r="118">
          <cell r="B118" t="str">
            <v>BARRAS DETERGENTES</v>
          </cell>
        </row>
        <row r="119">
          <cell r="A119" t="str">
            <v>12571</v>
          </cell>
          <cell r="B119" t="str">
            <v>ESTRELLA FRUTAL 28x350G</v>
          </cell>
          <cell r="C119">
            <v>2604</v>
          </cell>
          <cell r="D119">
            <v>25.519199999999998</v>
          </cell>
          <cell r="E119">
            <v>6765.3061224489802</v>
          </cell>
          <cell r="F119">
            <v>66.3</v>
          </cell>
          <cell r="G119">
            <v>7019</v>
          </cell>
          <cell r="H119">
            <v>68.786199999999994</v>
          </cell>
          <cell r="I119">
            <v>2857.6938775510198</v>
          </cell>
          <cell r="J119">
            <v>28.005399999999991</v>
          </cell>
          <cell r="K119">
            <v>8336.7346938775518</v>
          </cell>
          <cell r="L119">
            <v>81.7</v>
          </cell>
          <cell r="M119">
            <v>8572.9285714285725</v>
          </cell>
          <cell r="N119">
            <v>84.014699999999991</v>
          </cell>
          <cell r="O119">
            <v>3093.8877551020414</v>
          </cell>
          <cell r="P119">
            <v>30.320100000000004</v>
          </cell>
          <cell r="Q119">
            <v>6173.4693877551026</v>
          </cell>
          <cell r="R119">
            <v>60.5</v>
          </cell>
          <cell r="S119">
            <v>8572.9285714285725</v>
          </cell>
          <cell r="T119">
            <v>84.014699999999991</v>
          </cell>
          <cell r="U119">
            <v>5493.3469387755113</v>
          </cell>
          <cell r="V119">
            <v>53.834800000000001</v>
          </cell>
          <cell r="W119">
            <v>6785.7142857142862</v>
          </cell>
          <cell r="X119">
            <v>66.5</v>
          </cell>
          <cell r="Y119">
            <v>5715.2857142857147</v>
          </cell>
          <cell r="Z119">
            <v>56.009799999999998</v>
          </cell>
          <cell r="AA119">
            <v>4422.9183673469397</v>
          </cell>
          <cell r="AB119">
            <v>43.344600000000007</v>
          </cell>
          <cell r="AC119">
            <v>8163.2653061224501</v>
          </cell>
          <cell r="AD119">
            <v>80</v>
          </cell>
          <cell r="AE119">
            <v>5715.2857142857147</v>
          </cell>
          <cell r="AF119">
            <v>56.009799999999998</v>
          </cell>
          <cell r="AG119">
            <v>1974.9387755102052</v>
          </cell>
          <cell r="AH119">
            <v>19.354400000000009</v>
          </cell>
          <cell r="AI119">
            <v>6469.3877551020414</v>
          </cell>
          <cell r="AJ119">
            <v>63.4</v>
          </cell>
          <cell r="AK119">
            <v>8572.9285714285725</v>
          </cell>
          <cell r="AL119">
            <v>84.014699999999991</v>
          </cell>
          <cell r="AM119">
            <v>4078.4795918367363</v>
          </cell>
          <cell r="AN119">
            <v>39.969100000000012</v>
          </cell>
          <cell r="AO119">
            <v>5244.8979591836742</v>
          </cell>
          <cell r="AP119">
            <v>51.4</v>
          </cell>
          <cell r="AQ119">
            <v>5715.2857142857147</v>
          </cell>
          <cell r="AR119">
            <v>56.009799999999998</v>
          </cell>
          <cell r="AS119">
            <v>4548.8673469387777</v>
          </cell>
          <cell r="AT119">
            <v>44.578900000000019</v>
          </cell>
          <cell r="AV119">
            <v>49883.642857142862</v>
          </cell>
          <cell r="AW119">
            <v>488.85969999999992</v>
          </cell>
          <cell r="AY119">
            <v>7019</v>
          </cell>
          <cell r="AZ119">
            <v>420.07349999999991</v>
          </cell>
        </row>
        <row r="120">
          <cell r="A120" t="str">
            <v>12103</v>
          </cell>
          <cell r="B120" t="str">
            <v xml:space="preserve">ESTRELLA 28 PAQ. (1X250G) </v>
          </cell>
          <cell r="C120">
            <v>1692</v>
          </cell>
          <cell r="D120">
            <v>11.843999999999999</v>
          </cell>
          <cell r="E120">
            <v>6242.8571428571431</v>
          </cell>
          <cell r="F120">
            <v>43.7</v>
          </cell>
          <cell r="G120">
            <v>7837</v>
          </cell>
          <cell r="H120">
            <v>54.859000000000002</v>
          </cell>
          <cell r="I120">
            <v>3286.1428571428569</v>
          </cell>
          <cell r="J120">
            <v>23.003</v>
          </cell>
          <cell r="K120">
            <v>7614.2857142857147</v>
          </cell>
          <cell r="L120">
            <v>53.3</v>
          </cell>
          <cell r="M120">
            <v>9858.6428571428569</v>
          </cell>
          <cell r="N120">
            <v>69.010499999999993</v>
          </cell>
          <cell r="O120">
            <v>5530.5</v>
          </cell>
          <cell r="P120">
            <v>38.713499999999996</v>
          </cell>
          <cell r="Q120">
            <v>5642.8571428571431</v>
          </cell>
          <cell r="R120">
            <v>39.5</v>
          </cell>
          <cell r="S120">
            <v>6572.4285714285716</v>
          </cell>
          <cell r="T120">
            <v>46.006999999999998</v>
          </cell>
          <cell r="U120">
            <v>6460.0714285714275</v>
          </cell>
          <cell r="V120">
            <v>45.220499999999994</v>
          </cell>
          <cell r="W120">
            <v>6214.2857142857147</v>
          </cell>
          <cell r="X120">
            <v>43.5</v>
          </cell>
          <cell r="Y120">
            <v>3286.2142857142858</v>
          </cell>
          <cell r="Z120">
            <v>23.003499999999999</v>
          </cell>
          <cell r="AA120">
            <v>3532</v>
          </cell>
          <cell r="AB120">
            <v>24.723999999999993</v>
          </cell>
          <cell r="AC120">
            <v>8571.4285714285706</v>
          </cell>
          <cell r="AD120">
            <v>60</v>
          </cell>
          <cell r="AE120">
            <v>6572.4285714285716</v>
          </cell>
          <cell r="AF120">
            <v>46.006999999999998</v>
          </cell>
          <cell r="AG120">
            <v>1533</v>
          </cell>
          <cell r="AH120">
            <v>10.731</v>
          </cell>
          <cell r="AI120">
            <v>6657.1428571428569</v>
          </cell>
          <cell r="AJ120">
            <v>46.6</v>
          </cell>
          <cell r="AK120">
            <v>9858.6428571428569</v>
          </cell>
          <cell r="AL120">
            <v>69.010499999999993</v>
          </cell>
          <cell r="AM120">
            <v>4734.5</v>
          </cell>
          <cell r="AN120">
            <v>33.141500000000001</v>
          </cell>
          <cell r="AO120">
            <v>4085.7142857142858</v>
          </cell>
          <cell r="AP120">
            <v>28.6</v>
          </cell>
          <cell r="AQ120">
            <v>3286.2142857142858</v>
          </cell>
          <cell r="AR120">
            <v>23.003499999999999</v>
          </cell>
          <cell r="AS120">
            <v>3935</v>
          </cell>
          <cell r="AT120">
            <v>27.545000000000002</v>
          </cell>
          <cell r="AV120">
            <v>47271.57142857142</v>
          </cell>
          <cell r="AW120">
            <v>330.90099999999995</v>
          </cell>
          <cell r="AY120">
            <v>7837</v>
          </cell>
          <cell r="AZ120">
            <v>276.04199999999997</v>
          </cell>
        </row>
        <row r="121">
          <cell r="A121" t="str">
            <v>07602</v>
          </cell>
          <cell r="B121" t="str">
            <v>TOTAL DISHWASH</v>
          </cell>
          <cell r="D121">
            <v>37.363199999999999</v>
          </cell>
          <cell r="F121">
            <v>110</v>
          </cell>
          <cell r="H121">
            <v>123.64519999999999</v>
          </cell>
          <cell r="J121">
            <v>51.008399999999995</v>
          </cell>
          <cell r="L121">
            <v>135</v>
          </cell>
          <cell r="N121">
            <v>153.02519999999998</v>
          </cell>
          <cell r="P121">
            <v>69.033600000000007</v>
          </cell>
          <cell r="R121">
            <v>100</v>
          </cell>
          <cell r="T121">
            <v>130.02169999999998</v>
          </cell>
          <cell r="V121">
            <v>99.055299999999988</v>
          </cell>
          <cell r="X121">
            <v>110</v>
          </cell>
          <cell r="Z121">
            <v>79.013300000000001</v>
          </cell>
          <cell r="AB121">
            <v>68.068600000000004</v>
          </cell>
          <cell r="AD121">
            <v>140</v>
          </cell>
          <cell r="AF121">
            <v>102.01679999999999</v>
          </cell>
          <cell r="AH121">
            <v>30.085400000000007</v>
          </cell>
          <cell r="AJ121">
            <v>110</v>
          </cell>
          <cell r="AL121">
            <v>153.02519999999998</v>
          </cell>
          <cell r="AN121">
            <v>73.110600000000005</v>
          </cell>
          <cell r="AP121">
            <v>80</v>
          </cell>
          <cell r="AR121">
            <v>79.013300000000001</v>
          </cell>
          <cell r="AT121">
            <v>72.12390000000002</v>
          </cell>
          <cell r="AW121">
            <v>819.76069999999993</v>
          </cell>
          <cell r="AZ121">
            <v>696.11549999999988</v>
          </cell>
        </row>
        <row r="123">
          <cell r="A123" t="str">
            <v>12756</v>
          </cell>
          <cell r="B123" t="str">
            <v>DEJA BARRA AC BS 28x350G</v>
          </cell>
          <cell r="C123">
            <v>3340</v>
          </cell>
          <cell r="D123">
            <v>32.732000000000006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3340</v>
          </cell>
          <cell r="J123">
            <v>32.732000000000006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V123">
            <v>0</v>
          </cell>
          <cell r="AW123">
            <v>0</v>
          </cell>
          <cell r="AY123">
            <v>0</v>
          </cell>
          <cell r="AZ123">
            <v>0</v>
          </cell>
        </row>
        <row r="124">
          <cell r="A124" t="str">
            <v>12769</v>
          </cell>
          <cell r="B124" t="str">
            <v>DEJA BARRA AC BS 28x250G</v>
          </cell>
          <cell r="C124">
            <v>2939</v>
          </cell>
          <cell r="D124">
            <v>20.573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2939</v>
          </cell>
          <cell r="J124">
            <v>20.573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V124">
            <v>0</v>
          </cell>
          <cell r="AW124">
            <v>0</v>
          </cell>
          <cell r="AY124">
            <v>0</v>
          </cell>
          <cell r="AZ124">
            <v>0</v>
          </cell>
        </row>
        <row r="125">
          <cell r="A125" t="str">
            <v>12997</v>
          </cell>
          <cell r="B125" t="str">
            <v>DEJA BARRA AC BS AB 350Gx28UN</v>
          </cell>
          <cell r="C125">
            <v>0</v>
          </cell>
          <cell r="D125">
            <v>0</v>
          </cell>
          <cell r="E125">
            <v>5918.367346938775</v>
          </cell>
          <cell r="F125">
            <v>58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8673.4693877551017</v>
          </cell>
          <cell r="L125">
            <v>85</v>
          </cell>
          <cell r="M125">
            <v>11635.653061224488</v>
          </cell>
          <cell r="N125">
            <v>114.0294</v>
          </cell>
          <cell r="O125">
            <v>2962.1836734693861</v>
          </cell>
          <cell r="P125">
            <v>29.029399999999988</v>
          </cell>
          <cell r="Q125">
            <v>6122.4489795918362</v>
          </cell>
          <cell r="R125">
            <v>60</v>
          </cell>
          <cell r="S125">
            <v>5817.8265306122448</v>
          </cell>
          <cell r="T125">
            <v>57.014700000000005</v>
          </cell>
          <cell r="U125">
            <v>2657.5612244897948</v>
          </cell>
          <cell r="V125">
            <v>26.04409999999999</v>
          </cell>
          <cell r="W125">
            <v>6938.775510204081</v>
          </cell>
          <cell r="X125">
            <v>68</v>
          </cell>
          <cell r="Y125">
            <v>7757.1020408163258</v>
          </cell>
          <cell r="Z125">
            <v>76.019600000000011</v>
          </cell>
          <cell r="AA125">
            <v>3475.8877551020396</v>
          </cell>
          <cell r="AB125">
            <v>34.06369999999999</v>
          </cell>
          <cell r="AC125">
            <v>10204.08163265306</v>
          </cell>
          <cell r="AD125">
            <v>100</v>
          </cell>
          <cell r="AE125">
            <v>7757.1020408163258</v>
          </cell>
          <cell r="AF125">
            <v>76.019600000000011</v>
          </cell>
          <cell r="AG125">
            <v>1028.9081632653051</v>
          </cell>
          <cell r="AH125">
            <v>10.083299999999991</v>
          </cell>
          <cell r="AI125">
            <v>7142.8571428571422</v>
          </cell>
          <cell r="AJ125">
            <v>70</v>
          </cell>
          <cell r="AK125">
            <v>9696.3775510204068</v>
          </cell>
          <cell r="AL125">
            <v>95.024500000000003</v>
          </cell>
          <cell r="AM125">
            <v>3582.4285714285697</v>
          </cell>
          <cell r="AN125">
            <v>35.10779999999999</v>
          </cell>
          <cell r="AO125">
            <v>4591.8367346938776</v>
          </cell>
          <cell r="AP125">
            <v>45</v>
          </cell>
          <cell r="AQ125">
            <v>3878.5510204081629</v>
          </cell>
          <cell r="AR125">
            <v>38.009800000000006</v>
          </cell>
          <cell r="AS125">
            <v>2869.1428571428551</v>
          </cell>
          <cell r="AT125">
            <v>28.117599999999982</v>
          </cell>
          <cell r="AV125">
            <v>46542.612244897951</v>
          </cell>
          <cell r="AW125">
            <v>456.11760000000004</v>
          </cell>
          <cell r="AY125">
            <v>0</v>
          </cell>
          <cell r="AZ125">
            <v>456.11760000000004</v>
          </cell>
        </row>
        <row r="126">
          <cell r="A126" t="str">
            <v>09362</v>
          </cell>
          <cell r="B126" t="str">
            <v xml:space="preserve">*** Subtotal (Tons.)   </v>
          </cell>
          <cell r="D126">
            <v>53.305</v>
          </cell>
          <cell r="F126">
            <v>58</v>
          </cell>
          <cell r="H126">
            <v>0</v>
          </cell>
          <cell r="J126">
            <v>53.305</v>
          </cell>
          <cell r="L126">
            <v>85</v>
          </cell>
          <cell r="N126">
            <v>114.0294</v>
          </cell>
          <cell r="P126">
            <v>29.029399999999988</v>
          </cell>
          <cell r="R126">
            <v>60</v>
          </cell>
          <cell r="T126">
            <v>57.014700000000005</v>
          </cell>
          <cell r="V126">
            <v>26.04409999999999</v>
          </cell>
          <cell r="X126">
            <v>68</v>
          </cell>
          <cell r="Z126">
            <v>76.019600000000011</v>
          </cell>
          <cell r="AB126">
            <v>34.06369999999999</v>
          </cell>
          <cell r="AD126">
            <v>100</v>
          </cell>
          <cell r="AF126">
            <v>76.019600000000011</v>
          </cell>
          <cell r="AH126">
            <v>10.083299999999991</v>
          </cell>
          <cell r="AJ126">
            <v>70</v>
          </cell>
          <cell r="AL126">
            <v>95.024500000000003</v>
          </cell>
          <cell r="AN126">
            <v>35.10779999999999</v>
          </cell>
          <cell r="AP126">
            <v>45</v>
          </cell>
          <cell r="AR126">
            <v>38.009800000000006</v>
          </cell>
          <cell r="AT126">
            <v>28.117599999999982</v>
          </cell>
          <cell r="AW126">
            <v>456.11760000000004</v>
          </cell>
          <cell r="AZ126">
            <v>456.11760000000004</v>
          </cell>
        </row>
        <row r="128">
          <cell r="A128" t="str">
            <v>12999</v>
          </cell>
          <cell r="B128" t="str">
            <v>OMO BARRA MA BA FL 350Gx28UN</v>
          </cell>
          <cell r="C128">
            <v>2360</v>
          </cell>
          <cell r="D128">
            <v>23.128</v>
          </cell>
          <cell r="E128">
            <v>3530.612244897959</v>
          </cell>
          <cell r="F128">
            <v>34.6</v>
          </cell>
          <cell r="G128">
            <v>4503</v>
          </cell>
          <cell r="H128">
            <v>44.129400000000004</v>
          </cell>
          <cell r="I128">
            <v>3332.387755102041</v>
          </cell>
          <cell r="J128">
            <v>32.657400000000003</v>
          </cell>
          <cell r="K128">
            <v>5469.3877551020405</v>
          </cell>
          <cell r="L128">
            <v>53.6</v>
          </cell>
          <cell r="M128">
            <v>4898.9591836734689</v>
          </cell>
          <cell r="N128">
            <v>48.009799999999998</v>
          </cell>
          <cell r="O128">
            <v>2761.9591836734699</v>
          </cell>
          <cell r="P128">
            <v>27.067200000000007</v>
          </cell>
          <cell r="Q128">
            <v>4153.0612244897957</v>
          </cell>
          <cell r="R128">
            <v>40.700000000000003</v>
          </cell>
          <cell r="S128">
            <v>4898.9591836734689</v>
          </cell>
          <cell r="T128">
            <v>48.009799999999998</v>
          </cell>
          <cell r="U128">
            <v>3507.8571428571431</v>
          </cell>
          <cell r="V128">
            <v>34.37700000000001</v>
          </cell>
          <cell r="W128">
            <v>4897.9591836734689</v>
          </cell>
          <cell r="X128">
            <v>48</v>
          </cell>
          <cell r="Y128">
            <v>4898.9591836734689</v>
          </cell>
          <cell r="Z128">
            <v>48.009799999999998</v>
          </cell>
          <cell r="AA128">
            <v>3508.8571428571431</v>
          </cell>
          <cell r="AB128">
            <v>34.386800000000001</v>
          </cell>
          <cell r="AC128">
            <v>7142.8571428571422</v>
          </cell>
          <cell r="AD128">
            <v>70</v>
          </cell>
          <cell r="AE128">
            <v>4898.9591836734689</v>
          </cell>
          <cell r="AF128">
            <v>48.009799999999998</v>
          </cell>
          <cell r="AG128">
            <v>1264.9591836734699</v>
          </cell>
          <cell r="AH128">
            <v>12.396600000000007</v>
          </cell>
          <cell r="AI128">
            <v>5102.0408163265301</v>
          </cell>
          <cell r="AJ128">
            <v>50</v>
          </cell>
          <cell r="AK128">
            <v>7348.4387755102034</v>
          </cell>
          <cell r="AL128">
            <v>72.014699999999991</v>
          </cell>
          <cell r="AM128">
            <v>3511.3571428571422</v>
          </cell>
          <cell r="AN128">
            <v>34.411299999999997</v>
          </cell>
          <cell r="AO128">
            <v>3571.4285714285711</v>
          </cell>
          <cell r="AP128">
            <v>35</v>
          </cell>
          <cell r="AQ128">
            <v>4898.9591836734689</v>
          </cell>
          <cell r="AR128">
            <v>48.009799999999998</v>
          </cell>
          <cell r="AS128">
            <v>4838.8877551020396</v>
          </cell>
          <cell r="AT128">
            <v>47.421099999999988</v>
          </cell>
          <cell r="AV128">
            <v>36346.234693877544</v>
          </cell>
          <cell r="AW128">
            <v>356.19309999999996</v>
          </cell>
          <cell r="AY128">
            <v>4503</v>
          </cell>
          <cell r="AZ128">
            <v>312.06369999999993</v>
          </cell>
        </row>
        <row r="129">
          <cell r="A129" t="str">
            <v>09359</v>
          </cell>
          <cell r="B129" t="str">
            <v xml:space="preserve">*** Subtotal (Tons.)   </v>
          </cell>
          <cell r="D129">
            <v>23.128</v>
          </cell>
          <cell r="F129">
            <v>34.6</v>
          </cell>
          <cell r="H129">
            <v>44.129400000000004</v>
          </cell>
          <cell r="J129">
            <v>32.657400000000003</v>
          </cell>
          <cell r="L129">
            <v>53.6</v>
          </cell>
          <cell r="N129">
            <v>48.009799999999998</v>
          </cell>
          <cell r="P129">
            <v>27.067200000000007</v>
          </cell>
          <cell r="R129">
            <v>40.700000000000003</v>
          </cell>
          <cell r="T129">
            <v>48.009799999999998</v>
          </cell>
          <cell r="V129">
            <v>34.37700000000001</v>
          </cell>
          <cell r="X129">
            <v>48</v>
          </cell>
          <cell r="Z129">
            <v>48.009799999999998</v>
          </cell>
          <cell r="AB129">
            <v>34.386800000000001</v>
          </cell>
          <cell r="AD129">
            <v>70</v>
          </cell>
          <cell r="AF129">
            <v>48.009799999999998</v>
          </cell>
          <cell r="AH129">
            <v>12.396600000000007</v>
          </cell>
          <cell r="AJ129">
            <v>50</v>
          </cell>
          <cell r="AL129">
            <v>72.014699999999991</v>
          </cell>
          <cell r="AN129">
            <v>34.411299999999997</v>
          </cell>
          <cell r="AP129">
            <v>35</v>
          </cell>
          <cell r="AR129">
            <v>48.009799999999998</v>
          </cell>
          <cell r="AT129">
            <v>47.421099999999988</v>
          </cell>
          <cell r="AW129">
            <v>356.19309999999996</v>
          </cell>
          <cell r="AZ129">
            <v>312.06369999999993</v>
          </cell>
        </row>
        <row r="130">
          <cell r="B130" t="str">
            <v>TOTAL  BARRAS NSD</v>
          </cell>
          <cell r="D130">
            <v>76.433000000000007</v>
          </cell>
          <cell r="F130">
            <v>92.6</v>
          </cell>
          <cell r="H130">
            <v>44.129400000000004</v>
          </cell>
          <cell r="J130">
            <v>85.962400000000002</v>
          </cell>
          <cell r="L130">
            <v>138.6</v>
          </cell>
          <cell r="N130">
            <v>162.03919999999999</v>
          </cell>
          <cell r="P130">
            <v>56.096599999999995</v>
          </cell>
          <cell r="R130">
            <v>100.7</v>
          </cell>
          <cell r="T130">
            <v>105.0245</v>
          </cell>
          <cell r="V130">
            <v>60.421099999999996</v>
          </cell>
          <cell r="X130">
            <v>116</v>
          </cell>
          <cell r="Z130">
            <v>124.02940000000001</v>
          </cell>
          <cell r="AB130">
            <v>68.450499999999991</v>
          </cell>
          <cell r="AD130">
            <v>170</v>
          </cell>
          <cell r="AF130">
            <v>124.02940000000001</v>
          </cell>
          <cell r="AH130">
            <v>22.479899999999997</v>
          </cell>
          <cell r="AJ130">
            <v>120</v>
          </cell>
          <cell r="AL130">
            <v>167.03919999999999</v>
          </cell>
          <cell r="AN130">
            <v>69.51909999999998</v>
          </cell>
          <cell r="AP130">
            <v>80</v>
          </cell>
          <cell r="AR130">
            <v>86.019599999999997</v>
          </cell>
          <cell r="AT130">
            <v>75.538699999999977</v>
          </cell>
          <cell r="AW130">
            <v>812.31069999999988</v>
          </cell>
          <cell r="AZ130">
            <v>768.18129999999985</v>
          </cell>
        </row>
        <row r="131">
          <cell r="B131" t="str">
            <v xml:space="preserve">TOTAL BARRAS LOCALES </v>
          </cell>
          <cell r="D131">
            <v>113.7962</v>
          </cell>
          <cell r="F131">
            <v>202.6</v>
          </cell>
          <cell r="H131">
            <v>167.77459999999999</v>
          </cell>
          <cell r="J131">
            <v>136.9708</v>
          </cell>
          <cell r="L131">
            <v>273.60000000000002</v>
          </cell>
          <cell r="N131">
            <v>315.06439999999998</v>
          </cell>
          <cell r="P131">
            <v>125.1302</v>
          </cell>
          <cell r="R131">
            <v>200.7</v>
          </cell>
          <cell r="T131">
            <v>235.0462</v>
          </cell>
          <cell r="V131">
            <v>159.47639999999998</v>
          </cell>
          <cell r="X131">
            <v>226</v>
          </cell>
          <cell r="Z131">
            <v>203.04270000000002</v>
          </cell>
          <cell r="AB131">
            <v>136.51909999999998</v>
          </cell>
          <cell r="AD131">
            <v>310</v>
          </cell>
          <cell r="AF131">
            <v>226.0462</v>
          </cell>
          <cell r="AH131">
            <v>52.565300000000008</v>
          </cell>
          <cell r="AJ131">
            <v>230</v>
          </cell>
          <cell r="AL131">
            <v>320.06439999999998</v>
          </cell>
          <cell r="AN131">
            <v>142.62969999999999</v>
          </cell>
          <cell r="AP131">
            <v>160</v>
          </cell>
          <cell r="AR131">
            <v>165.03289999999998</v>
          </cell>
          <cell r="AT131">
            <v>147.6626</v>
          </cell>
          <cell r="AW131">
            <v>1632.0713999999998</v>
          </cell>
          <cell r="AZ131">
            <v>1464.2967999999998</v>
          </cell>
        </row>
        <row r="133">
          <cell r="B133" t="str">
            <v>TOTAL HOME CARE</v>
          </cell>
          <cell r="D133">
            <v>1332.7511999999999</v>
          </cell>
          <cell r="F133">
            <v>3321.1</v>
          </cell>
          <cell r="H133">
            <v>3315.9316000000003</v>
          </cell>
          <cell r="J133">
            <v>1293.0168000000001</v>
          </cell>
          <cell r="L133">
            <v>3851.5</v>
          </cell>
          <cell r="N133">
            <v>4476.0640435582072</v>
          </cell>
          <cell r="P133">
            <v>1819.9828435582076</v>
          </cell>
          <cell r="R133">
            <v>3320.6</v>
          </cell>
          <cell r="T133">
            <v>3569.1647422250135</v>
          </cell>
          <cell r="V133">
            <v>2068.5475857832212</v>
          </cell>
          <cell r="X133">
            <v>4140.3999999999996</v>
          </cell>
          <cell r="Z133">
            <v>4018.2563200454642</v>
          </cell>
          <cell r="AB133">
            <v>1946.4039058286858</v>
          </cell>
          <cell r="AD133">
            <v>5058.2</v>
          </cell>
          <cell r="AF133">
            <v>5176.9270838675993</v>
          </cell>
          <cell r="AH133">
            <v>2051.2069896962862</v>
          </cell>
          <cell r="AJ133">
            <v>4382.7</v>
          </cell>
          <cell r="AL133">
            <v>4086.78790511632</v>
          </cell>
          <cell r="AN133">
            <v>1755.2948948126061</v>
          </cell>
          <cell r="AP133">
            <v>3566.5</v>
          </cell>
          <cell r="AR133">
            <v>3561.3155515728613</v>
          </cell>
          <cell r="AT133">
            <v>1750.1104463854672</v>
          </cell>
          <cell r="AW133">
            <v>28204.447246385469</v>
          </cell>
          <cell r="AY133">
            <v>0</v>
          </cell>
          <cell r="AZ133">
            <v>24888.515646385469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9110IC"/>
      <sheetName val="MISCEL10"/>
      <sheetName val="TRANSFERENCIAS"/>
      <sheetName val="MISCELANEOS"/>
      <sheetName val="PRODUC10"/>
      <sheetName val="PRODUCCION"/>
      <sheetName val="CONSUMOS"/>
      <sheetName val="COMPRAS"/>
      <sheetName val="Bottle Rand"/>
      <sheetName val="4Qtr"/>
      <sheetName val="PLAN PROY (PP)"/>
      <sheetName val="Drivers"/>
      <sheetName val="INF. LINEAS PLANTAS"/>
      <sheetName val="METAS"/>
      <sheetName val="PALLETIZADO"/>
    </sheetNames>
    <sheetDataSet>
      <sheetData sheetId="0" refreshError="1">
        <row r="200">
          <cell r="A200" t="str">
            <v>RCT-WO 09001</v>
          </cell>
        </row>
        <row r="201">
          <cell r="A201" t="str">
            <v>12101A-19-0000</v>
          </cell>
          <cell r="B201">
            <v>21530.880000000001</v>
          </cell>
          <cell r="C201">
            <v>247.8</v>
          </cell>
        </row>
        <row r="202">
          <cell r="A202" t="str">
            <v>12101A-40-0000</v>
          </cell>
          <cell r="B202">
            <v>1307.1600000000001</v>
          </cell>
        </row>
        <row r="203">
          <cell r="A203" t="str">
            <v>12105A-16-0000</v>
          </cell>
          <cell r="B203">
            <v>24664.26</v>
          </cell>
        </row>
        <row r="204">
          <cell r="A204" t="str">
            <v>12105A-17-0000</v>
          </cell>
          <cell r="B204">
            <v>67557.19</v>
          </cell>
          <cell r="C204">
            <v>1104.1500000000001</v>
          </cell>
        </row>
        <row r="205">
          <cell r="A205" t="str">
            <v>12105A-20-0000</v>
          </cell>
          <cell r="B205">
            <v>66304.240000000005</v>
          </cell>
        </row>
        <row r="206">
          <cell r="A206" t="str">
            <v>12105A-40-0000</v>
          </cell>
          <cell r="B206">
            <v>40011.550000000003</v>
          </cell>
        </row>
        <row r="207">
          <cell r="A207" t="str">
            <v>12106A-16-0000</v>
          </cell>
          <cell r="B207">
            <v>26985.9</v>
          </cell>
        </row>
        <row r="208">
          <cell r="A208" t="str">
            <v>12106A-17-0000</v>
          </cell>
          <cell r="B208">
            <v>126708.88</v>
          </cell>
        </row>
        <row r="209">
          <cell r="A209" t="str">
            <v>12106A-20-0000</v>
          </cell>
          <cell r="B209">
            <v>193706.44</v>
          </cell>
        </row>
        <row r="210">
          <cell r="A210" t="str">
            <v>12106A-40-0000</v>
          </cell>
          <cell r="B210">
            <v>14997.63</v>
          </cell>
        </row>
        <row r="211">
          <cell r="A211" t="str">
            <v>31001A-23-2205</v>
          </cell>
          <cell r="B211">
            <v>247.8</v>
          </cell>
          <cell r="C211">
            <v>16449</v>
          </cell>
        </row>
        <row r="212">
          <cell r="A212" t="str">
            <v>31001A-25-2205</v>
          </cell>
          <cell r="C212">
            <v>5081.88</v>
          </cell>
        </row>
        <row r="213">
          <cell r="A213" t="str">
            <v>31001A-40-2205</v>
          </cell>
          <cell r="C213">
            <v>1307.1600000000001</v>
          </cell>
        </row>
        <row r="214">
          <cell r="A214" t="str">
            <v>31101A-16-2505</v>
          </cell>
          <cell r="C214">
            <v>26985.9</v>
          </cell>
        </row>
        <row r="215">
          <cell r="A215" t="str">
            <v>31101A-17-2505</v>
          </cell>
          <cell r="C215">
            <v>126708.88</v>
          </cell>
        </row>
        <row r="216">
          <cell r="A216" t="str">
            <v>31101A-22-2505</v>
          </cell>
          <cell r="C216">
            <v>106870.33</v>
          </cell>
        </row>
        <row r="217">
          <cell r="A217" t="str">
            <v>31101A-23-2505</v>
          </cell>
          <cell r="C217">
            <v>17838.990000000002</v>
          </cell>
        </row>
        <row r="218">
          <cell r="A218" t="str">
            <v>31101A-25-2505</v>
          </cell>
          <cell r="C218">
            <v>68997.119999999995</v>
          </cell>
        </row>
        <row r="219">
          <cell r="A219" t="str">
            <v>31101A-40-2505</v>
          </cell>
          <cell r="C219">
            <v>14997.63</v>
          </cell>
        </row>
        <row r="220">
          <cell r="A220" t="str">
            <v>31103A-16-2505</v>
          </cell>
          <cell r="B220">
            <v>1495.73</v>
          </cell>
          <cell r="C220">
            <v>24664.26</v>
          </cell>
        </row>
        <row r="221">
          <cell r="A221" t="str">
            <v>31103A-17-2505</v>
          </cell>
          <cell r="B221">
            <v>5325.72</v>
          </cell>
          <cell r="C221">
            <v>67628.740000000005</v>
          </cell>
        </row>
        <row r="222">
          <cell r="A222" t="str">
            <v>31103A-23-2505</v>
          </cell>
          <cell r="B222">
            <v>3457.29</v>
          </cell>
          <cell r="C222">
            <v>66304.240000000005</v>
          </cell>
        </row>
        <row r="223">
          <cell r="A223" t="str">
            <v>31103A-40-2505</v>
          </cell>
          <cell r="B223">
            <v>5651.7</v>
          </cell>
          <cell r="C223">
            <v>40011.550000000003</v>
          </cell>
        </row>
        <row r="224">
          <cell r="A224" t="str">
            <v>31103G-00-3720</v>
          </cell>
          <cell r="B224">
            <v>71.55</v>
          </cell>
          <cell r="C224">
            <v>9174.59</v>
          </cell>
        </row>
        <row r="225">
          <cell r="A225" t="str">
            <v>31103G-40-3720</v>
          </cell>
          <cell r="C225">
            <v>5651.7</v>
          </cell>
        </row>
        <row r="226">
          <cell r="B226" t="str">
            <v>----------------------</v>
          </cell>
          <cell r="C226" t="str">
            <v>- ----------------------</v>
          </cell>
        </row>
        <row r="227">
          <cell r="A227" t="str">
            <v>Subtotal</v>
          </cell>
          <cell r="B227">
            <v>600023.92000000004</v>
          </cell>
          <cell r="C227">
            <v>600023.92000000004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 List"/>
      <sheetName val="General Info"/>
      <sheetName val="Capacity &amp; Mat. Costs"/>
      <sheetName val="Production 1 - Monthly"/>
      <sheetName val="Production 2 - Line act. &amp; cap."/>
      <sheetName val="DC Shipments"/>
      <sheetName val="VOL.MONTHLY (3)"/>
      <sheetName val="VOL.MONTHLY (4)"/>
      <sheetName val="Hoja2"/>
      <sheetName val="Hoja3"/>
      <sheetName val="INF. LINEAS cereales"/>
      <sheetName val="Format"/>
      <sheetName val="WinMIX"/>
      <sheetName val="Calculator"/>
      <sheetName val="Cierre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>
        <row r="1">
          <cell r="A1" t="str">
            <v>Number</v>
          </cell>
          <cell r="B1" t="str">
            <v>Subcategory</v>
          </cell>
          <cell r="C1" t="str">
            <v>Type</v>
          </cell>
        </row>
        <row r="2">
          <cell r="A2">
            <v>1</v>
          </cell>
          <cell r="B2" t="str">
            <v>Mayonnaise</v>
          </cell>
          <cell r="C2" t="str">
            <v>Regular</v>
          </cell>
        </row>
        <row r="3">
          <cell r="A3">
            <v>2</v>
          </cell>
          <cell r="B3" t="str">
            <v>Mayonnaise</v>
          </cell>
          <cell r="C3" t="str">
            <v>Low Oil</v>
          </cell>
        </row>
        <row r="4">
          <cell r="A4">
            <v>3</v>
          </cell>
          <cell r="B4" t="str">
            <v>Other</v>
          </cell>
          <cell r="C4" t="str">
            <v>All</v>
          </cell>
        </row>
        <row r="5">
          <cell r="A5">
            <v>4</v>
          </cell>
          <cell r="B5" t="str">
            <v>Bouillon</v>
          </cell>
          <cell r="C5" t="str">
            <v>Chicken / beef</v>
          </cell>
        </row>
        <row r="6">
          <cell r="A6">
            <v>5</v>
          </cell>
          <cell r="B6" t="str">
            <v>Soups</v>
          </cell>
          <cell r="C6" t="str">
            <v>Dehydrated</v>
          </cell>
        </row>
        <row r="7">
          <cell r="A7">
            <v>6</v>
          </cell>
          <cell r="B7" t="str">
            <v>Maizena</v>
          </cell>
          <cell r="C7" t="str">
            <v>Regular</v>
          </cell>
        </row>
        <row r="8">
          <cell r="A8">
            <v>7</v>
          </cell>
          <cell r="B8" t="str">
            <v>Maizena</v>
          </cell>
          <cell r="C8" t="str">
            <v>Flavored</v>
          </cell>
        </row>
        <row r="9">
          <cell r="A9">
            <v>8</v>
          </cell>
          <cell r="B9" t="str">
            <v>Other (Specify which)</v>
          </cell>
          <cell r="C9" t="str">
            <v>All</v>
          </cell>
        </row>
      </sheetData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XXXXXXX"/>
      <sheetName val="Majoduck_SK_1"/>
      <sheetName val="RESUMEN EO AC 03"/>
      <sheetName val="INF. LINEAS PLANTAS"/>
      <sheetName val="INF.DIARIO PLANTAS"/>
      <sheetName val="CUMPLIMIENTO FABRICA"/>
      <sheetName val="EFICIENCIAS FABRICA"/>
      <sheetName val="AJUSTE TIEMPO"/>
      <sheetName val="BASE"/>
      <sheetName val="9. Buy - DCF Report"/>
      <sheetName val="Metas"/>
      <sheetName val="Sheet3"/>
      <sheetName val="Hoja3"/>
      <sheetName val="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. LINEAS"/>
      <sheetName val="GLOBAL"/>
      <sheetName val="CUMPLIMIENTO"/>
      <sheetName val="confiabilidad PLANTA "/>
      <sheetName val="INF.DIARIO PLANTAS"/>
      <sheetName val="METAS"/>
      <sheetName val="PLANTRIM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XXXXXXX"/>
      <sheetName val="Majoduck_SK_1"/>
      <sheetName val="REPORTES"/>
      <sheetName val="INF.DIARIO PLANTAS"/>
      <sheetName val="CUMPLIMIENTO FABRICA"/>
      <sheetName val="EFICIENCIAS FABRICA"/>
      <sheetName val="AJUSTE TIEMPO"/>
      <sheetName val="PRODUCTIVIDAD FABRICA"/>
      <sheetName val="CALCULO UTILITIES"/>
      <sheetName val="HH STANDAR-REALES FABRICA"/>
      <sheetName val="consumo fases"/>
      <sheetName val="INF. LINEAS PLANTAS"/>
      <sheetName val="CALCULO HEAD COUNT"/>
      <sheetName val="PRODUCCIÓN MENSUAL Y ACUMULADA"/>
      <sheetName val="CALCULO TURNOSYPRODUNI."/>
      <sheetName val="CUMPLIMIENTO FABRICA FAMILIA"/>
      <sheetName val="EFICIENCIAS FABRICA FAMILIA"/>
      <sheetName val="GLOBAL"/>
      <sheetName val="METAS"/>
      <sheetName val="PALLETIZADO"/>
      <sheetName val="PLAN PROY (PP)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.DIARIO"/>
      <sheetName val="INF. LINEAS PLANTAS"/>
      <sheetName val="CUMPLIMIENTO"/>
      <sheetName val="confiabilidad PLANTA"/>
      <sheetName val="INF. LINEAS cereales"/>
      <sheetName val="INF.DIARIO PLANTAS"/>
      <sheetName val="MAT PRIM"/>
      <sheetName val="259110IC"/>
    </sheetNames>
    <sheetDataSet>
      <sheetData sheetId="0" refreshError="1"/>
      <sheetData sheetId="1" refreshError="1">
        <row r="2">
          <cell r="A2" t="str">
            <v>ITEM</v>
          </cell>
          <cell r="B2" t="str">
            <v>PRESENTACION</v>
          </cell>
          <cell r="C2" t="str">
            <v>PLANTA</v>
          </cell>
          <cell r="D2" t="str">
            <v>LÍNEA</v>
          </cell>
          <cell r="E2" t="str">
            <v>PESO(grs)</v>
          </cell>
          <cell r="F2" t="str">
            <v>TON/CAJA</v>
          </cell>
          <cell r="G2" t="str">
            <v>FORMATO
Unid/Caja</v>
          </cell>
          <cell r="H2" t="str">
            <v>GRUPO TEC</v>
          </cell>
          <cell r="I2" t="str">
            <v>VEL NOMINAL
Unid/Min.</v>
          </cell>
          <cell r="J2" t="str">
            <v>CAJAS NOMINAL</v>
          </cell>
          <cell r="K2" t="str">
            <v>CONFIABILIDAD</v>
          </cell>
          <cell r="L2" t="str">
            <v>VEL REAL
Unid/Min.</v>
          </cell>
          <cell r="M2" t="str">
            <v>CAJAS REAL</v>
          </cell>
          <cell r="N2" t="str">
            <v>NUMERO PERSONAS
LÍNEA</v>
          </cell>
          <cell r="O2" t="str">
            <v>CAMBIO DE 
ROLLO</v>
          </cell>
          <cell r="P2" t="str">
            <v>FAMILIA</v>
          </cell>
          <cell r="Q2" t="str">
            <v>OBJETIVO</v>
          </cell>
          <cell r="R2" t="str">
            <v>TAMAÑO MINIMO DE LOTE (CAJAS)</v>
          </cell>
        </row>
        <row r="3">
          <cell r="A3">
            <v>512</v>
          </cell>
          <cell r="B3" t="str">
            <v>COLADA AREQUIPE M*12x18x30g</v>
          </cell>
          <cell r="C3" t="str">
            <v>BNF</v>
          </cell>
          <cell r="D3" t="str">
            <v>BARTELT-BNF</v>
          </cell>
          <cell r="E3">
            <v>30</v>
          </cell>
          <cell r="F3">
            <v>6.4799999999999996E-3</v>
          </cell>
          <cell r="G3">
            <v>216</v>
          </cell>
          <cell r="H3">
            <v>12</v>
          </cell>
          <cell r="I3">
            <v>110</v>
          </cell>
          <cell r="J3">
            <v>229.16666666666666</v>
          </cell>
          <cell r="K3">
            <v>0.82412915524642771</v>
          </cell>
          <cell r="L3">
            <v>90.654207077107046</v>
          </cell>
          <cell r="M3">
            <v>188.86293141063967</v>
          </cell>
          <cell r="N3">
            <v>3</v>
          </cell>
          <cell r="O3">
            <v>6</v>
          </cell>
          <cell r="P3" t="str">
            <v>COLADAS</v>
          </cell>
          <cell r="Q3">
            <v>3</v>
          </cell>
          <cell r="R3">
            <v>127</v>
          </cell>
        </row>
        <row r="4">
          <cell r="A4">
            <v>515</v>
          </cell>
          <cell r="B4" t="str">
            <v>COLADA VAINILLA M*12x18x30g</v>
          </cell>
          <cell r="C4" t="str">
            <v>BNF</v>
          </cell>
          <cell r="D4" t="str">
            <v>BARTELT-BNF</v>
          </cell>
          <cell r="E4">
            <v>30</v>
          </cell>
          <cell r="F4">
            <v>6.4799999999999996E-3</v>
          </cell>
          <cell r="G4">
            <v>216</v>
          </cell>
          <cell r="H4">
            <v>12</v>
          </cell>
          <cell r="I4">
            <v>110</v>
          </cell>
          <cell r="J4">
            <v>229.16666666666666</v>
          </cell>
          <cell r="K4">
            <v>0.84535847183903234</v>
          </cell>
          <cell r="L4">
            <v>92.98943190229356</v>
          </cell>
          <cell r="M4">
            <v>193.72798312977824</v>
          </cell>
          <cell r="N4">
            <v>3</v>
          </cell>
          <cell r="O4">
            <v>6</v>
          </cell>
          <cell r="P4" t="str">
            <v>COLADAS</v>
          </cell>
          <cell r="Q4">
            <v>3</v>
          </cell>
          <cell r="R4">
            <v>127</v>
          </cell>
        </row>
        <row r="5">
          <cell r="A5">
            <v>516</v>
          </cell>
          <cell r="B5" t="str">
            <v>COLADA FRESA M*12x18x30g</v>
          </cell>
          <cell r="C5" t="str">
            <v>BNF</v>
          </cell>
          <cell r="D5" t="str">
            <v>BARTELT-BNF</v>
          </cell>
          <cell r="E5">
            <v>30</v>
          </cell>
          <cell r="F5">
            <v>6.4799999999999996E-3</v>
          </cell>
          <cell r="G5">
            <v>216</v>
          </cell>
          <cell r="H5">
            <v>12</v>
          </cell>
          <cell r="I5">
            <v>110</v>
          </cell>
          <cell r="J5">
            <v>229.16666666666666</v>
          </cell>
          <cell r="K5">
            <v>0.81687990857326276</v>
          </cell>
          <cell r="L5">
            <v>89.856789943058899</v>
          </cell>
          <cell r="M5">
            <v>187.20164571470605</v>
          </cell>
          <cell r="N5">
            <v>3</v>
          </cell>
          <cell r="O5">
            <v>6</v>
          </cell>
          <cell r="P5" t="str">
            <v>COLADAS</v>
          </cell>
          <cell r="Q5">
            <v>3</v>
          </cell>
          <cell r="R5">
            <v>127</v>
          </cell>
        </row>
        <row r="6">
          <cell r="A6">
            <v>518</v>
          </cell>
          <cell r="B6" t="str">
            <v>COLADA MANZANA M*12x18x30g</v>
          </cell>
          <cell r="C6" t="str">
            <v>BNF</v>
          </cell>
          <cell r="D6" t="str">
            <v>BARTELT-BNF</v>
          </cell>
          <cell r="E6">
            <v>30</v>
          </cell>
          <cell r="F6">
            <v>6.4799999999999996E-3</v>
          </cell>
          <cell r="G6">
            <v>216</v>
          </cell>
          <cell r="H6">
            <v>12</v>
          </cell>
          <cell r="I6">
            <v>110</v>
          </cell>
          <cell r="J6">
            <v>229.16666666666666</v>
          </cell>
          <cell r="K6">
            <v>0.71893331919040593</v>
          </cell>
          <cell r="L6">
            <v>79.082665110944646</v>
          </cell>
          <cell r="M6">
            <v>164.75555231446802</v>
          </cell>
          <cell r="N6">
            <v>3</v>
          </cell>
          <cell r="O6">
            <v>6</v>
          </cell>
          <cell r="P6" t="str">
            <v>COLADAS</v>
          </cell>
          <cell r="Q6">
            <v>3</v>
          </cell>
          <cell r="R6">
            <v>127</v>
          </cell>
        </row>
        <row r="7">
          <cell r="A7">
            <v>2329</v>
          </cell>
          <cell r="B7" t="str">
            <v>COLADA CANELA FIB M*12x18x30g</v>
          </cell>
          <cell r="C7" t="str">
            <v>BNF</v>
          </cell>
          <cell r="D7" t="str">
            <v>BARTELT-BNF</v>
          </cell>
          <cell r="E7">
            <v>30</v>
          </cell>
          <cell r="F7">
            <v>6.4799999999999996E-3</v>
          </cell>
          <cell r="G7">
            <v>216</v>
          </cell>
          <cell r="H7">
            <v>12</v>
          </cell>
          <cell r="I7">
            <v>110</v>
          </cell>
          <cell r="J7">
            <v>229.16666666666666</v>
          </cell>
          <cell r="K7">
            <v>0.7914846792149538</v>
          </cell>
          <cell r="L7">
            <v>87.063314713644914</v>
          </cell>
          <cell r="M7">
            <v>181.38190565342691</v>
          </cell>
          <cell r="N7">
            <v>3</v>
          </cell>
          <cell r="O7">
            <v>6</v>
          </cell>
          <cell r="P7" t="str">
            <v>COLADAS</v>
          </cell>
          <cell r="Q7">
            <v>3</v>
          </cell>
          <cell r="R7">
            <v>127</v>
          </cell>
        </row>
        <row r="8">
          <cell r="A8">
            <v>2343</v>
          </cell>
          <cell r="B8" t="str">
            <v>COLADA ENSAYO M*12x18x30g</v>
          </cell>
          <cell r="C8" t="str">
            <v>BNF</v>
          </cell>
          <cell r="D8" t="str">
            <v>BARTELT-BNF</v>
          </cell>
          <cell r="E8">
            <v>30</v>
          </cell>
          <cell r="F8">
            <v>6.4799999999999996E-3</v>
          </cell>
          <cell r="G8">
            <v>216</v>
          </cell>
          <cell r="H8">
            <v>12</v>
          </cell>
          <cell r="I8">
            <v>110</v>
          </cell>
          <cell r="J8">
            <v>229.16666666666666</v>
          </cell>
          <cell r="K8">
            <v>0.8</v>
          </cell>
          <cell r="L8">
            <v>88</v>
          </cell>
          <cell r="M8">
            <v>183.33333333333334</v>
          </cell>
          <cell r="N8">
            <v>3</v>
          </cell>
          <cell r="O8">
            <v>6</v>
          </cell>
          <cell r="P8" t="str">
            <v>COLADAS</v>
          </cell>
          <cell r="Q8">
            <v>3</v>
          </cell>
          <cell r="R8">
            <v>127</v>
          </cell>
        </row>
        <row r="9">
          <cell r="A9" t="str">
            <v>M48326</v>
          </cell>
          <cell r="B9" t="str">
            <v>MEZ. COLADA VAINILLA 0F 1423 1x 216</v>
          </cell>
          <cell r="C9" t="str">
            <v>BNF</v>
          </cell>
          <cell r="D9" t="str">
            <v>BARTELT-BNF</v>
          </cell>
          <cell r="E9">
            <v>30</v>
          </cell>
          <cell r="F9">
            <v>6.4799999999999996E-3</v>
          </cell>
          <cell r="G9">
            <v>216</v>
          </cell>
          <cell r="H9">
            <v>12</v>
          </cell>
          <cell r="I9">
            <v>110</v>
          </cell>
          <cell r="J9">
            <v>229.16666666666666</v>
          </cell>
          <cell r="K9">
            <v>0.84540000000000004</v>
          </cell>
          <cell r="L9">
            <v>92.994</v>
          </cell>
          <cell r="M9">
            <v>193.73750000000001</v>
          </cell>
          <cell r="N9">
            <v>3</v>
          </cell>
          <cell r="O9">
            <v>6</v>
          </cell>
          <cell r="P9" t="str">
            <v>COLADAS</v>
          </cell>
          <cell r="Q9">
            <v>3</v>
          </cell>
          <cell r="R9">
            <v>127</v>
          </cell>
        </row>
        <row r="10">
          <cell r="A10" t="str">
            <v>M48327</v>
          </cell>
          <cell r="B10" t="str">
            <v>MEZ. COLADA CANELA 0F 1423 1x 216</v>
          </cell>
          <cell r="C10" t="str">
            <v>BNF</v>
          </cell>
          <cell r="D10" t="str">
            <v>BARTELT-BNF</v>
          </cell>
          <cell r="E10">
            <v>30</v>
          </cell>
          <cell r="F10">
            <v>6.4799999999999996E-3</v>
          </cell>
          <cell r="G10">
            <v>216</v>
          </cell>
          <cell r="H10">
            <v>12</v>
          </cell>
          <cell r="I10">
            <v>110</v>
          </cell>
          <cell r="J10">
            <v>229.16666666666666</v>
          </cell>
          <cell r="K10">
            <v>0.79149999999999998</v>
          </cell>
          <cell r="L10">
            <v>87.064999999999998</v>
          </cell>
          <cell r="M10">
            <v>181.38541666666666</v>
          </cell>
          <cell r="N10">
            <v>3</v>
          </cell>
          <cell r="O10">
            <v>6</v>
          </cell>
          <cell r="P10" t="str">
            <v>COLADAS</v>
          </cell>
          <cell r="Q10">
            <v>3</v>
          </cell>
          <cell r="R10">
            <v>127</v>
          </cell>
        </row>
        <row r="11">
          <cell r="A11" t="str">
            <v>M48328</v>
          </cell>
          <cell r="B11" t="str">
            <v>MEZ. COLADA FRESA 0F 1423 1x 216</v>
          </cell>
          <cell r="C11" t="str">
            <v>BNF</v>
          </cell>
          <cell r="D11" t="str">
            <v>BARTELT-BNF</v>
          </cell>
          <cell r="E11">
            <v>30</v>
          </cell>
          <cell r="F11">
            <v>6.4799999999999996E-3</v>
          </cell>
          <cell r="G11">
            <v>216</v>
          </cell>
          <cell r="H11">
            <v>12</v>
          </cell>
          <cell r="I11">
            <v>110</v>
          </cell>
          <cell r="J11">
            <v>229.16666666666666</v>
          </cell>
          <cell r="K11">
            <v>0.81689999999999996</v>
          </cell>
          <cell r="L11">
            <v>89.858999999999995</v>
          </cell>
          <cell r="M11">
            <v>187.20624999999998</v>
          </cell>
          <cell r="N11">
            <v>3</v>
          </cell>
          <cell r="O11">
            <v>6</v>
          </cell>
          <cell r="P11" t="str">
            <v>COLADAS</v>
          </cell>
          <cell r="Q11">
            <v>3</v>
          </cell>
          <cell r="R11">
            <v>127</v>
          </cell>
        </row>
        <row r="12">
          <cell r="A12">
            <v>111</v>
          </cell>
          <cell r="B12" t="str">
            <v>FECULA DE MAIZ D* 100x90g</v>
          </cell>
          <cell r="C12" t="str">
            <v>BNF</v>
          </cell>
          <cell r="D12" t="str">
            <v>CLYBOURN</v>
          </cell>
          <cell r="E12">
            <v>90</v>
          </cell>
          <cell r="F12">
            <v>8.9999999999999993E-3</v>
          </cell>
          <cell r="G12">
            <v>100</v>
          </cell>
          <cell r="H12">
            <v>11</v>
          </cell>
          <cell r="I12">
            <v>134</v>
          </cell>
          <cell r="J12">
            <v>603</v>
          </cell>
          <cell r="K12">
            <v>0.78001345349196838</v>
          </cell>
          <cell r="L12">
            <v>104.52180276792376</v>
          </cell>
          <cell r="M12">
            <v>470.34811245565692</v>
          </cell>
          <cell r="N12">
            <v>3</v>
          </cell>
          <cell r="O12">
            <v>0</v>
          </cell>
          <cell r="P12" t="str">
            <v>FECULA</v>
          </cell>
          <cell r="Q12">
            <v>3</v>
          </cell>
          <cell r="R12">
            <v>100</v>
          </cell>
        </row>
        <row r="13">
          <cell r="A13">
            <v>347</v>
          </cell>
          <cell r="B13" t="str">
            <v>FECULA DE MAIZ M* 80x90g</v>
          </cell>
          <cell r="C13" t="str">
            <v>BNF</v>
          </cell>
          <cell r="D13" t="str">
            <v>CLYBOURN</v>
          </cell>
          <cell r="E13">
            <v>90</v>
          </cell>
          <cell r="F13">
            <v>7.1999999999999998E-3</v>
          </cell>
          <cell r="G13">
            <v>80</v>
          </cell>
          <cell r="H13">
            <v>11</v>
          </cell>
          <cell r="I13">
            <v>134</v>
          </cell>
          <cell r="J13">
            <v>753.75</v>
          </cell>
          <cell r="K13">
            <v>0.81933518862048182</v>
          </cell>
          <cell r="L13">
            <v>109.79091527514457</v>
          </cell>
          <cell r="M13">
            <v>617.57389842268822</v>
          </cell>
          <cell r="N13">
            <v>3</v>
          </cell>
          <cell r="O13">
            <v>0</v>
          </cell>
          <cell r="P13" t="str">
            <v>FECULA</v>
          </cell>
          <cell r="Q13">
            <v>3</v>
          </cell>
          <cell r="R13">
            <v>125</v>
          </cell>
        </row>
        <row r="14">
          <cell r="A14">
            <v>130</v>
          </cell>
          <cell r="B14" t="str">
            <v>BUÑUELO S* 20x350g</v>
          </cell>
          <cell r="C14" t="str">
            <v>BNF</v>
          </cell>
          <cell r="D14" t="str">
            <v>HESSER</v>
          </cell>
          <cell r="E14">
            <v>350</v>
          </cell>
          <cell r="F14">
            <v>7.0000000000000001E-3</v>
          </cell>
          <cell r="G14">
            <v>20</v>
          </cell>
          <cell r="H14">
            <v>15</v>
          </cell>
          <cell r="I14">
            <v>53</v>
          </cell>
          <cell r="J14">
            <v>1192.5</v>
          </cell>
          <cell r="K14">
            <v>0.73349311343114432</v>
          </cell>
          <cell r="L14">
            <v>38.875135011850652</v>
          </cell>
          <cell r="M14">
            <v>874.69053776663964</v>
          </cell>
          <cell r="N14">
            <v>3</v>
          </cell>
          <cell r="O14">
            <v>0</v>
          </cell>
          <cell r="P14" t="str">
            <v>MEZCLAS</v>
          </cell>
          <cell r="Q14">
            <v>3</v>
          </cell>
          <cell r="R14">
            <v>143</v>
          </cell>
        </row>
        <row r="15">
          <cell r="A15">
            <v>159</v>
          </cell>
          <cell r="B15" t="str">
            <v>YUCARINA* 20x350g</v>
          </cell>
          <cell r="C15" t="str">
            <v>BNF</v>
          </cell>
          <cell r="D15" t="str">
            <v>HESSER</v>
          </cell>
          <cell r="E15">
            <v>350</v>
          </cell>
          <cell r="F15">
            <v>7.0000000000000001E-3</v>
          </cell>
          <cell r="G15">
            <v>20</v>
          </cell>
          <cell r="H15" t="str">
            <v>13Y</v>
          </cell>
          <cell r="I15">
            <v>53</v>
          </cell>
          <cell r="J15">
            <v>1192.5</v>
          </cell>
          <cell r="K15">
            <v>0.69539741985033143</v>
          </cell>
          <cell r="L15">
            <v>36.856063252067564</v>
          </cell>
          <cell r="M15">
            <v>829.26142317152028</v>
          </cell>
          <cell r="N15">
            <v>3</v>
          </cell>
          <cell r="O15">
            <v>0</v>
          </cell>
          <cell r="P15" t="str">
            <v>MEZCLAS</v>
          </cell>
          <cell r="Q15">
            <v>3</v>
          </cell>
          <cell r="R15">
            <v>143</v>
          </cell>
        </row>
        <row r="16">
          <cell r="A16">
            <v>237</v>
          </cell>
          <cell r="B16" t="str">
            <v>BUÑUELO M* 20x350g</v>
          </cell>
          <cell r="C16" t="str">
            <v>BNF</v>
          </cell>
          <cell r="D16" t="str">
            <v>HESSER</v>
          </cell>
          <cell r="E16">
            <v>350</v>
          </cell>
          <cell r="F16">
            <v>7.0000000000000001E-3</v>
          </cell>
          <cell r="G16">
            <v>20</v>
          </cell>
          <cell r="H16">
            <v>15</v>
          </cell>
          <cell r="I16">
            <v>53</v>
          </cell>
          <cell r="J16">
            <v>1192.5</v>
          </cell>
          <cell r="K16">
            <v>0.83458942872403885</v>
          </cell>
          <cell r="L16">
            <v>44.233239722374059</v>
          </cell>
          <cell r="M16">
            <v>995.24789375341629</v>
          </cell>
          <cell r="N16">
            <v>3</v>
          </cell>
          <cell r="O16">
            <v>0</v>
          </cell>
          <cell r="P16" t="str">
            <v>MEZCLAS</v>
          </cell>
          <cell r="Q16">
            <v>3</v>
          </cell>
          <cell r="R16">
            <v>143</v>
          </cell>
        </row>
        <row r="17">
          <cell r="A17">
            <v>349</v>
          </cell>
          <cell r="B17" t="str">
            <v>FECULA DE MAIZ M* 40x380G</v>
          </cell>
          <cell r="C17" t="str">
            <v>BNF</v>
          </cell>
          <cell r="D17" t="str">
            <v>HESSER</v>
          </cell>
          <cell r="E17">
            <v>380</v>
          </cell>
          <cell r="F17">
            <v>1.52E-2</v>
          </cell>
          <cell r="G17">
            <v>40</v>
          </cell>
          <cell r="H17">
            <v>11</v>
          </cell>
          <cell r="I17">
            <v>53</v>
          </cell>
          <cell r="J17">
            <v>596.25</v>
          </cell>
          <cell r="K17">
            <v>0.79313947826386888</v>
          </cell>
          <cell r="L17">
            <v>42.03639234798505</v>
          </cell>
          <cell r="M17">
            <v>472.90941391483182</v>
          </cell>
          <cell r="N17">
            <v>3</v>
          </cell>
          <cell r="O17">
            <v>0</v>
          </cell>
          <cell r="P17" t="str">
            <v>FECULA</v>
          </cell>
          <cell r="Q17">
            <v>3</v>
          </cell>
          <cell r="R17">
            <v>63</v>
          </cell>
        </row>
        <row r="18">
          <cell r="A18">
            <v>2347</v>
          </cell>
          <cell r="B18" t="str">
            <v>EXP BUÑUELOS S* 20x350G</v>
          </cell>
          <cell r="C18" t="str">
            <v>BNF</v>
          </cell>
          <cell r="D18" t="str">
            <v>HESSER</v>
          </cell>
          <cell r="E18">
            <v>350</v>
          </cell>
          <cell r="F18">
            <v>7.0000000000000001E-3</v>
          </cell>
          <cell r="G18">
            <v>20</v>
          </cell>
          <cell r="H18">
            <v>15</v>
          </cell>
          <cell r="I18">
            <v>53</v>
          </cell>
          <cell r="J18">
            <v>1192.5</v>
          </cell>
          <cell r="K18">
            <v>0.71045206088393653</v>
          </cell>
          <cell r="L18">
            <v>37.653959226848635</v>
          </cell>
          <cell r="M18">
            <v>847.2140826040943</v>
          </cell>
          <cell r="N18">
            <v>3</v>
          </cell>
          <cell r="O18">
            <v>0</v>
          </cell>
          <cell r="P18" t="str">
            <v>MEZCLAS</v>
          </cell>
          <cell r="Q18">
            <v>3</v>
          </cell>
          <cell r="R18">
            <v>143</v>
          </cell>
        </row>
        <row r="19">
          <cell r="A19">
            <v>2348</v>
          </cell>
          <cell r="B19" t="str">
            <v>EXP YUCARINA * 20x350G</v>
          </cell>
          <cell r="C19" t="str">
            <v>BNF</v>
          </cell>
          <cell r="D19" t="str">
            <v>HESSER</v>
          </cell>
          <cell r="E19">
            <v>350</v>
          </cell>
          <cell r="F19">
            <v>7.0000000000000001E-3</v>
          </cell>
          <cell r="G19">
            <v>20</v>
          </cell>
          <cell r="H19" t="str">
            <v>13Y</v>
          </cell>
          <cell r="I19">
            <v>53</v>
          </cell>
          <cell r="J19">
            <v>1192.5</v>
          </cell>
          <cell r="K19">
            <v>0.69540000000000002</v>
          </cell>
          <cell r="L19">
            <v>36.856200000000001</v>
          </cell>
          <cell r="M19">
            <v>829.2645</v>
          </cell>
          <cell r="N19">
            <v>3</v>
          </cell>
          <cell r="O19">
            <v>0</v>
          </cell>
          <cell r="P19" t="str">
            <v>MEZCLAS</v>
          </cell>
          <cell r="Q19">
            <v>3</v>
          </cell>
          <cell r="R19">
            <v>143</v>
          </cell>
        </row>
        <row r="20">
          <cell r="A20">
            <v>147</v>
          </cell>
          <cell r="B20" t="str">
            <v>YUCARINA 24/350 EXP.</v>
          </cell>
          <cell r="C20" t="str">
            <v>BNF</v>
          </cell>
          <cell r="D20" t="str">
            <v>HESSER</v>
          </cell>
          <cell r="E20">
            <v>350</v>
          </cell>
          <cell r="F20">
            <v>8.3999999999999995E-3</v>
          </cell>
          <cell r="G20">
            <v>24</v>
          </cell>
          <cell r="H20" t="str">
            <v>13Y</v>
          </cell>
          <cell r="I20">
            <v>53</v>
          </cell>
          <cell r="J20">
            <v>993.75</v>
          </cell>
          <cell r="K20">
            <v>0.69540000000000002</v>
          </cell>
          <cell r="L20">
            <v>36.856200000000001</v>
          </cell>
          <cell r="M20">
            <v>691.05375000000004</v>
          </cell>
          <cell r="N20">
            <v>3</v>
          </cell>
          <cell r="O20">
            <v>0</v>
          </cell>
          <cell r="P20" t="str">
            <v>MEZCLAS</v>
          </cell>
          <cell r="Q20">
            <v>3</v>
          </cell>
          <cell r="R20">
            <v>143</v>
          </cell>
        </row>
        <row r="21">
          <cell r="A21">
            <v>209</v>
          </cell>
          <cell r="B21" t="str">
            <v>MAIZENA 24/400 EXP.</v>
          </cell>
          <cell r="C21" t="str">
            <v>BNF</v>
          </cell>
          <cell r="D21" t="str">
            <v>HESSER</v>
          </cell>
          <cell r="E21">
            <v>400</v>
          </cell>
          <cell r="F21">
            <v>9.5999999999999992E-3</v>
          </cell>
          <cell r="G21">
            <v>24</v>
          </cell>
          <cell r="H21">
            <v>11</v>
          </cell>
          <cell r="I21">
            <v>53</v>
          </cell>
          <cell r="J21">
            <v>993.75</v>
          </cell>
          <cell r="K21">
            <v>0.79310000000000003</v>
          </cell>
          <cell r="L21">
            <v>42.034300000000002</v>
          </cell>
          <cell r="M21">
            <v>788.14312500000005</v>
          </cell>
          <cell r="N21">
            <v>3</v>
          </cell>
          <cell r="O21">
            <v>0</v>
          </cell>
          <cell r="P21" t="str">
            <v>FECULA</v>
          </cell>
          <cell r="Q21">
            <v>3</v>
          </cell>
          <cell r="R21">
            <v>63</v>
          </cell>
        </row>
        <row r="22">
          <cell r="A22">
            <v>239</v>
          </cell>
          <cell r="B22" t="str">
            <v>BUÑ. MAIZ 24/350 EXP.</v>
          </cell>
          <cell r="C22" t="str">
            <v>BNF</v>
          </cell>
          <cell r="D22" t="str">
            <v>HESSER</v>
          </cell>
          <cell r="E22">
            <v>350</v>
          </cell>
          <cell r="F22">
            <v>8.3999999999999995E-3</v>
          </cell>
          <cell r="G22">
            <v>24</v>
          </cell>
          <cell r="H22">
            <v>15</v>
          </cell>
          <cell r="I22">
            <v>53</v>
          </cell>
          <cell r="J22">
            <v>993.75</v>
          </cell>
          <cell r="K22">
            <v>0.83460000000000001</v>
          </cell>
          <cell r="L22">
            <v>44.233800000000002</v>
          </cell>
          <cell r="M22">
            <v>829.38374999999996</v>
          </cell>
          <cell r="N22">
            <v>3</v>
          </cell>
          <cell r="O22">
            <v>0</v>
          </cell>
          <cell r="P22" t="str">
            <v>MEZCLAS</v>
          </cell>
          <cell r="Q22">
            <v>3</v>
          </cell>
          <cell r="R22">
            <v>143</v>
          </cell>
        </row>
        <row r="23">
          <cell r="A23">
            <v>2316</v>
          </cell>
          <cell r="B23" t="str">
            <v>MAIZENA 40/400 EXP. V-E-P.</v>
          </cell>
          <cell r="C23" t="str">
            <v>BNF</v>
          </cell>
          <cell r="D23" t="str">
            <v>HESSER</v>
          </cell>
          <cell r="E23">
            <v>400</v>
          </cell>
          <cell r="F23">
            <v>1.6E-2</v>
          </cell>
          <cell r="G23">
            <v>40</v>
          </cell>
          <cell r="H23">
            <v>11</v>
          </cell>
          <cell r="I23">
            <v>53</v>
          </cell>
          <cell r="J23">
            <v>596.25</v>
          </cell>
          <cell r="K23">
            <v>0.79310000000000003</v>
          </cell>
          <cell r="L23">
            <v>42.034300000000002</v>
          </cell>
          <cell r="M23">
            <v>472.885875</v>
          </cell>
          <cell r="N23">
            <v>3</v>
          </cell>
          <cell r="O23">
            <v>0</v>
          </cell>
          <cell r="P23" t="str">
            <v>FECULA</v>
          </cell>
          <cell r="Q23">
            <v>3</v>
          </cell>
          <cell r="R23">
            <v>63</v>
          </cell>
        </row>
        <row r="24">
          <cell r="A24" t="str">
            <v>130-II</v>
          </cell>
          <cell r="B24" t="str">
            <v>BUÑUELO S* 20x350g</v>
          </cell>
          <cell r="C24" t="str">
            <v>BNF</v>
          </cell>
          <cell r="D24" t="str">
            <v>HESSER-II</v>
          </cell>
          <cell r="E24">
            <v>350</v>
          </cell>
          <cell r="F24">
            <v>7.0000000000000001E-3</v>
          </cell>
          <cell r="G24">
            <v>20</v>
          </cell>
          <cell r="H24">
            <v>15</v>
          </cell>
          <cell r="I24">
            <v>53</v>
          </cell>
          <cell r="J24">
            <v>1192.5</v>
          </cell>
          <cell r="K24">
            <v>0.73349311343114432</v>
          </cell>
          <cell r="L24">
            <v>38.875135011850652</v>
          </cell>
          <cell r="M24">
            <v>874.69053776663964</v>
          </cell>
          <cell r="N24">
            <v>3</v>
          </cell>
          <cell r="O24">
            <v>0</v>
          </cell>
          <cell r="P24" t="str">
            <v>MEZCLAS</v>
          </cell>
          <cell r="Q24">
            <v>3</v>
          </cell>
          <cell r="R24">
            <v>143</v>
          </cell>
        </row>
        <row r="25">
          <cell r="A25" t="str">
            <v>159-II</v>
          </cell>
          <cell r="B25" t="str">
            <v>YUCARINA* 20x350g</v>
          </cell>
          <cell r="C25" t="str">
            <v>BNF</v>
          </cell>
          <cell r="D25" t="str">
            <v>HESSER-II</v>
          </cell>
          <cell r="E25">
            <v>350</v>
          </cell>
          <cell r="F25">
            <v>7.0000000000000001E-3</v>
          </cell>
          <cell r="G25">
            <v>20</v>
          </cell>
          <cell r="H25" t="str">
            <v>13Y</v>
          </cell>
          <cell r="I25">
            <v>53</v>
          </cell>
          <cell r="J25">
            <v>1192.5</v>
          </cell>
          <cell r="K25">
            <v>0.69539741985033143</v>
          </cell>
          <cell r="L25">
            <v>36.856063252067564</v>
          </cell>
          <cell r="M25">
            <v>829.26142317152028</v>
          </cell>
          <cell r="N25">
            <v>3</v>
          </cell>
          <cell r="O25">
            <v>0</v>
          </cell>
          <cell r="P25" t="str">
            <v>MEZCLAS</v>
          </cell>
          <cell r="Q25">
            <v>3</v>
          </cell>
          <cell r="R25">
            <v>143</v>
          </cell>
        </row>
        <row r="26">
          <cell r="A26" t="str">
            <v>237-II</v>
          </cell>
          <cell r="B26" t="str">
            <v>BUÑUELO M* 20x350g</v>
          </cell>
          <cell r="C26" t="str">
            <v>BNF</v>
          </cell>
          <cell r="D26" t="str">
            <v>HESSER-II</v>
          </cell>
          <cell r="E26">
            <v>350</v>
          </cell>
          <cell r="F26">
            <v>7.0000000000000001E-3</v>
          </cell>
          <cell r="G26">
            <v>20</v>
          </cell>
          <cell r="H26">
            <v>15</v>
          </cell>
          <cell r="I26">
            <v>53</v>
          </cell>
          <cell r="J26">
            <v>1192.5</v>
          </cell>
          <cell r="K26">
            <v>0.83458942872403885</v>
          </cell>
          <cell r="L26">
            <v>44.233239722374059</v>
          </cell>
          <cell r="M26">
            <v>995.24789375341629</v>
          </cell>
          <cell r="N26">
            <v>3</v>
          </cell>
          <cell r="O26">
            <v>0</v>
          </cell>
          <cell r="P26" t="str">
            <v>MEZCLAS</v>
          </cell>
          <cell r="Q26">
            <v>3</v>
          </cell>
          <cell r="R26">
            <v>143</v>
          </cell>
        </row>
        <row r="27">
          <cell r="A27" t="str">
            <v>349-II</v>
          </cell>
          <cell r="B27" t="str">
            <v>FECULA DE MAIZ M* 40x380G</v>
          </cell>
          <cell r="C27" t="str">
            <v>BNF</v>
          </cell>
          <cell r="D27" t="str">
            <v>HESSER-II</v>
          </cell>
          <cell r="E27">
            <v>380</v>
          </cell>
          <cell r="F27">
            <v>1.52E-2</v>
          </cell>
          <cell r="G27">
            <v>40</v>
          </cell>
          <cell r="H27">
            <v>11</v>
          </cell>
          <cell r="I27">
            <v>53</v>
          </cell>
          <cell r="J27">
            <v>596.25</v>
          </cell>
          <cell r="K27">
            <v>0.79313947826386888</v>
          </cell>
          <cell r="L27">
            <v>42.03639234798505</v>
          </cell>
          <cell r="M27">
            <v>472.90941391483182</v>
          </cell>
          <cell r="N27">
            <v>3</v>
          </cell>
          <cell r="O27">
            <v>0</v>
          </cell>
          <cell r="P27" t="str">
            <v>FECULA</v>
          </cell>
          <cell r="Q27">
            <v>3</v>
          </cell>
          <cell r="R27">
            <v>63</v>
          </cell>
        </row>
        <row r="28">
          <cell r="A28" t="str">
            <v>2347-II</v>
          </cell>
          <cell r="B28" t="str">
            <v>EXP BUÑUELOS S* 20x350G</v>
          </cell>
          <cell r="C28" t="str">
            <v>BNF</v>
          </cell>
          <cell r="D28" t="str">
            <v>HESSER-II</v>
          </cell>
          <cell r="E28">
            <v>350</v>
          </cell>
          <cell r="F28">
            <v>7.0000000000000001E-3</v>
          </cell>
          <cell r="G28">
            <v>20</v>
          </cell>
          <cell r="H28">
            <v>15</v>
          </cell>
          <cell r="I28">
            <v>53</v>
          </cell>
          <cell r="J28">
            <v>1192.5</v>
          </cell>
          <cell r="K28">
            <v>0.71045206088393653</v>
          </cell>
          <cell r="L28">
            <v>37.653959226848635</v>
          </cell>
          <cell r="M28">
            <v>847.2140826040943</v>
          </cell>
          <cell r="N28">
            <v>3</v>
          </cell>
          <cell r="O28">
            <v>0</v>
          </cell>
          <cell r="P28" t="str">
            <v>MEZCLAS</v>
          </cell>
          <cell r="Q28">
            <v>3</v>
          </cell>
          <cell r="R28">
            <v>143</v>
          </cell>
        </row>
        <row r="29">
          <cell r="A29" t="str">
            <v>2348-II</v>
          </cell>
          <cell r="B29" t="str">
            <v>EXP YUCARINA * 20x350G</v>
          </cell>
          <cell r="C29" t="str">
            <v>BNF</v>
          </cell>
          <cell r="D29" t="str">
            <v>HESSER-II</v>
          </cell>
          <cell r="E29">
            <v>350</v>
          </cell>
          <cell r="F29">
            <v>7.0000000000000001E-3</v>
          </cell>
          <cell r="G29">
            <v>20</v>
          </cell>
          <cell r="H29" t="str">
            <v>13Y</v>
          </cell>
          <cell r="I29">
            <v>53</v>
          </cell>
          <cell r="J29">
            <v>1192.5</v>
          </cell>
          <cell r="K29">
            <v>0.69540000000000002</v>
          </cell>
          <cell r="L29">
            <v>36.856200000000001</v>
          </cell>
          <cell r="M29">
            <v>829.2645</v>
          </cell>
          <cell r="N29">
            <v>3</v>
          </cell>
          <cell r="O29">
            <v>0</v>
          </cell>
          <cell r="P29" t="str">
            <v>MEZCLAS</v>
          </cell>
          <cell r="Q29">
            <v>3</v>
          </cell>
          <cell r="R29">
            <v>143</v>
          </cell>
        </row>
        <row r="30">
          <cell r="A30" t="str">
            <v>147-II</v>
          </cell>
          <cell r="B30" t="str">
            <v>YUCARINA 24/350 EXP.</v>
          </cell>
          <cell r="C30" t="str">
            <v>BNF</v>
          </cell>
          <cell r="D30" t="str">
            <v>HESSER-II</v>
          </cell>
          <cell r="E30">
            <v>350</v>
          </cell>
          <cell r="F30">
            <v>8.3999999999999995E-3</v>
          </cell>
          <cell r="G30">
            <v>24</v>
          </cell>
          <cell r="H30" t="str">
            <v>13Y</v>
          </cell>
          <cell r="I30">
            <v>53</v>
          </cell>
          <cell r="J30">
            <v>993.75</v>
          </cell>
          <cell r="K30">
            <v>0.69540000000000002</v>
          </cell>
          <cell r="L30">
            <v>36.856200000000001</v>
          </cell>
          <cell r="M30">
            <v>691.05375000000004</v>
          </cell>
          <cell r="N30">
            <v>3</v>
          </cell>
          <cell r="O30">
            <v>0</v>
          </cell>
          <cell r="P30" t="str">
            <v>MEZCLAS</v>
          </cell>
          <cell r="Q30">
            <v>3</v>
          </cell>
          <cell r="R30">
            <v>143</v>
          </cell>
        </row>
        <row r="31">
          <cell r="A31" t="str">
            <v>209-II</v>
          </cell>
          <cell r="B31" t="str">
            <v>MAIZENA 24/400 EXP.</v>
          </cell>
          <cell r="C31" t="str">
            <v>BNF</v>
          </cell>
          <cell r="D31" t="str">
            <v>HESSER-II</v>
          </cell>
          <cell r="E31">
            <v>400</v>
          </cell>
          <cell r="F31">
            <v>9.5999999999999992E-3</v>
          </cell>
          <cell r="G31">
            <v>24</v>
          </cell>
          <cell r="H31">
            <v>11</v>
          </cell>
          <cell r="I31">
            <v>53</v>
          </cell>
          <cell r="J31">
            <v>993.75</v>
          </cell>
          <cell r="K31">
            <v>0.79310000000000003</v>
          </cell>
          <cell r="L31">
            <v>42.034300000000002</v>
          </cell>
          <cell r="M31">
            <v>788.14312500000005</v>
          </cell>
          <cell r="N31">
            <v>3</v>
          </cell>
          <cell r="O31">
            <v>0</v>
          </cell>
          <cell r="P31" t="str">
            <v>FECULA</v>
          </cell>
          <cell r="Q31">
            <v>3</v>
          </cell>
          <cell r="R31">
            <v>63</v>
          </cell>
        </row>
        <row r="32">
          <cell r="A32" t="str">
            <v>239-II</v>
          </cell>
          <cell r="B32" t="str">
            <v>BUÑ. MAIZ 24/350 EXP.</v>
          </cell>
          <cell r="C32" t="str">
            <v>BNF</v>
          </cell>
          <cell r="D32" t="str">
            <v>HESSER-II</v>
          </cell>
          <cell r="E32">
            <v>350</v>
          </cell>
          <cell r="F32">
            <v>8.3999999999999995E-3</v>
          </cell>
          <cell r="G32">
            <v>24</v>
          </cell>
          <cell r="H32">
            <v>15</v>
          </cell>
          <cell r="I32">
            <v>53</v>
          </cell>
          <cell r="J32">
            <v>993.75</v>
          </cell>
          <cell r="K32">
            <v>0.83460000000000001</v>
          </cell>
          <cell r="L32">
            <v>44.233800000000002</v>
          </cell>
          <cell r="M32">
            <v>829.38374999999996</v>
          </cell>
          <cell r="N32">
            <v>3</v>
          </cell>
          <cell r="O32">
            <v>0</v>
          </cell>
          <cell r="P32" t="str">
            <v>MEZCLAS</v>
          </cell>
          <cell r="Q32">
            <v>3</v>
          </cell>
          <cell r="R32">
            <v>143</v>
          </cell>
        </row>
        <row r="33">
          <cell r="A33" t="str">
            <v>2316-II</v>
          </cell>
          <cell r="B33" t="str">
            <v>MAIZENA 40/400 EXP. V-E-P.</v>
          </cell>
          <cell r="C33" t="str">
            <v>BNF</v>
          </cell>
          <cell r="D33" t="str">
            <v>HESSER-II</v>
          </cell>
          <cell r="E33">
            <v>400</v>
          </cell>
          <cell r="F33">
            <v>1.6E-2</v>
          </cell>
          <cell r="G33">
            <v>40</v>
          </cell>
          <cell r="H33">
            <v>11</v>
          </cell>
          <cell r="I33">
            <v>53</v>
          </cell>
          <cell r="J33">
            <v>596.25</v>
          </cell>
          <cell r="K33">
            <v>0.79310000000000003</v>
          </cell>
          <cell r="L33">
            <v>42.034300000000002</v>
          </cell>
          <cell r="M33">
            <v>472.885875</v>
          </cell>
          <cell r="N33">
            <v>3</v>
          </cell>
          <cell r="O33">
            <v>0</v>
          </cell>
          <cell r="P33" t="str">
            <v>FECULA</v>
          </cell>
          <cell r="Q33">
            <v>3</v>
          </cell>
          <cell r="R33">
            <v>63</v>
          </cell>
        </row>
        <row r="34">
          <cell r="A34">
            <v>145</v>
          </cell>
          <cell r="B34" t="str">
            <v>NATILLA SU* 20x740g</v>
          </cell>
          <cell r="C34" t="str">
            <v>BNF</v>
          </cell>
          <cell r="D34" t="str">
            <v>KEY PACK-LANGEN</v>
          </cell>
          <cell r="E34">
            <v>740</v>
          </cell>
          <cell r="F34">
            <v>1.4800000000000001E-2</v>
          </cell>
          <cell r="G34">
            <v>20</v>
          </cell>
          <cell r="H34">
            <v>14</v>
          </cell>
          <cell r="I34">
            <v>40</v>
          </cell>
          <cell r="J34">
            <v>900</v>
          </cell>
          <cell r="K34">
            <v>0.65937499694414525</v>
          </cell>
          <cell r="L34">
            <v>26.374999877765809</v>
          </cell>
          <cell r="M34">
            <v>593.43749724973077</v>
          </cell>
          <cell r="N34">
            <v>3</v>
          </cell>
          <cell r="O34">
            <v>3</v>
          </cell>
          <cell r="P34" t="str">
            <v>MEZCLAS</v>
          </cell>
          <cell r="Q34">
            <v>3</v>
          </cell>
          <cell r="R34">
            <v>174</v>
          </cell>
        </row>
        <row r="35">
          <cell r="A35">
            <v>210</v>
          </cell>
          <cell r="B35" t="str">
            <v>NATILLA SU* 20x370g</v>
          </cell>
          <cell r="C35" t="str">
            <v>BNF</v>
          </cell>
          <cell r="D35" t="str">
            <v>KEY PACK-LANGEN</v>
          </cell>
          <cell r="E35">
            <v>370</v>
          </cell>
          <cell r="F35">
            <v>7.4000000000000003E-3</v>
          </cell>
          <cell r="G35">
            <v>20</v>
          </cell>
          <cell r="H35">
            <v>14</v>
          </cell>
          <cell r="I35">
            <v>52</v>
          </cell>
          <cell r="J35">
            <v>1170</v>
          </cell>
          <cell r="K35">
            <v>0.76631984455330926</v>
          </cell>
          <cell r="L35">
            <v>39.848631916772078</v>
          </cell>
          <cell r="M35">
            <v>896.59421812737185</v>
          </cell>
          <cell r="N35">
            <v>3</v>
          </cell>
          <cell r="O35">
            <v>3</v>
          </cell>
          <cell r="P35" t="str">
            <v>MEZCLAS</v>
          </cell>
          <cell r="Q35">
            <v>3</v>
          </cell>
          <cell r="R35">
            <v>217</v>
          </cell>
        </row>
        <row r="36">
          <cell r="A36">
            <v>473</v>
          </cell>
          <cell r="B36" t="str">
            <v>NATILLA M* 20x370g</v>
          </cell>
          <cell r="C36" t="str">
            <v>BNF</v>
          </cell>
          <cell r="D36" t="str">
            <v>KEY PACK-LANGEN</v>
          </cell>
          <cell r="E36">
            <v>370</v>
          </cell>
          <cell r="F36">
            <v>7.4000000000000003E-3</v>
          </cell>
          <cell r="G36">
            <v>20</v>
          </cell>
          <cell r="H36">
            <v>14</v>
          </cell>
          <cell r="I36">
            <v>52</v>
          </cell>
          <cell r="J36">
            <v>1170</v>
          </cell>
          <cell r="K36">
            <v>0.77719169905255547</v>
          </cell>
          <cell r="L36">
            <v>40.413968350732887</v>
          </cell>
          <cell r="M36">
            <v>909.31428789148993</v>
          </cell>
          <cell r="N36">
            <v>3</v>
          </cell>
          <cell r="O36">
            <v>3</v>
          </cell>
          <cell r="P36" t="str">
            <v>MEZCLAS</v>
          </cell>
          <cell r="Q36">
            <v>3</v>
          </cell>
          <cell r="R36">
            <v>693</v>
          </cell>
        </row>
        <row r="37">
          <cell r="A37">
            <v>481</v>
          </cell>
          <cell r="B37" t="str">
            <v>NATILLA M* 20x740g</v>
          </cell>
          <cell r="C37" t="str">
            <v>BNF</v>
          </cell>
          <cell r="D37" t="str">
            <v>KEY PACK-LANGEN</v>
          </cell>
          <cell r="E37">
            <v>740</v>
          </cell>
          <cell r="F37">
            <v>1.4800000000000001E-2</v>
          </cell>
          <cell r="G37">
            <v>20</v>
          </cell>
          <cell r="H37">
            <v>14</v>
          </cell>
          <cell r="I37">
            <v>40</v>
          </cell>
          <cell r="J37">
            <v>900</v>
          </cell>
          <cell r="K37">
            <v>0.70140617583535247</v>
          </cell>
          <cell r="L37">
            <v>28.056247033414099</v>
          </cell>
          <cell r="M37">
            <v>631.2655582518172</v>
          </cell>
          <cell r="N37">
            <v>3</v>
          </cell>
          <cell r="O37">
            <v>3</v>
          </cell>
          <cell r="P37" t="str">
            <v>MEZCLAS</v>
          </cell>
          <cell r="Q37">
            <v>3</v>
          </cell>
          <cell r="R37">
            <v>477</v>
          </cell>
        </row>
        <row r="38">
          <cell r="A38">
            <v>508</v>
          </cell>
          <cell r="B38" t="str">
            <v>NATILLA AREQUIPE M* 20x300g</v>
          </cell>
          <cell r="C38" t="str">
            <v>BNF</v>
          </cell>
          <cell r="D38" t="str">
            <v>KEY PACK-LANGEN</v>
          </cell>
          <cell r="E38">
            <v>300</v>
          </cell>
          <cell r="F38">
            <v>6.0000000000000001E-3</v>
          </cell>
          <cell r="G38">
            <v>20</v>
          </cell>
          <cell r="H38">
            <v>14</v>
          </cell>
          <cell r="I38">
            <v>56</v>
          </cell>
          <cell r="J38">
            <v>1260</v>
          </cell>
          <cell r="K38">
            <v>0.73066228075571393</v>
          </cell>
          <cell r="L38">
            <v>40.917087722319977</v>
          </cell>
          <cell r="M38">
            <v>920.6344737521996</v>
          </cell>
          <cell r="N38">
            <v>3</v>
          </cell>
          <cell r="O38">
            <v>3</v>
          </cell>
          <cell r="P38" t="str">
            <v>MEZCLAS</v>
          </cell>
          <cell r="Q38">
            <v>3</v>
          </cell>
          <cell r="R38">
            <v>750</v>
          </cell>
        </row>
        <row r="39">
          <cell r="A39">
            <v>2314</v>
          </cell>
          <cell r="B39" t="str">
            <v>FECULA MIZ M* 24x750g</v>
          </cell>
          <cell r="C39" t="str">
            <v>BNF</v>
          </cell>
          <cell r="D39" t="str">
            <v>KEY PACK-LANGEN</v>
          </cell>
          <cell r="E39">
            <v>750</v>
          </cell>
          <cell r="F39">
            <v>1.7999999999999999E-2</v>
          </cell>
          <cell r="G39">
            <v>24</v>
          </cell>
          <cell r="H39">
            <v>11</v>
          </cell>
          <cell r="I39">
            <v>40</v>
          </cell>
          <cell r="J39">
            <v>750</v>
          </cell>
          <cell r="K39">
            <v>0.59163220588572274</v>
          </cell>
          <cell r="L39">
            <v>23.66528823542891</v>
          </cell>
          <cell r="M39">
            <v>443.72415441429206</v>
          </cell>
          <cell r="N39">
            <v>3</v>
          </cell>
          <cell r="O39">
            <v>3</v>
          </cell>
          <cell r="P39" t="str">
            <v>FECULA</v>
          </cell>
          <cell r="Q39">
            <v>3</v>
          </cell>
          <cell r="R39">
            <v>480</v>
          </cell>
        </row>
        <row r="40">
          <cell r="A40">
            <v>2330</v>
          </cell>
          <cell r="B40" t="str">
            <v>COLADA M* NIÑOS FIBRA 20x300g</v>
          </cell>
          <cell r="C40" t="str">
            <v>BNF</v>
          </cell>
          <cell r="D40" t="str">
            <v>KEY PACK-LANGEN</v>
          </cell>
          <cell r="E40">
            <v>300</v>
          </cell>
          <cell r="F40">
            <v>6.0000000000000001E-3</v>
          </cell>
          <cell r="G40">
            <v>20</v>
          </cell>
          <cell r="H40" t="str">
            <v>13N</v>
          </cell>
          <cell r="I40">
            <v>53</v>
          </cell>
          <cell r="J40">
            <v>1192.5</v>
          </cell>
          <cell r="K40">
            <v>0.6901540508403271</v>
          </cell>
          <cell r="L40">
            <v>36.578164694537335</v>
          </cell>
          <cell r="M40">
            <v>823.00870562709008</v>
          </cell>
          <cell r="N40">
            <v>3</v>
          </cell>
          <cell r="O40">
            <v>3</v>
          </cell>
          <cell r="P40" t="str">
            <v>COLADAS</v>
          </cell>
          <cell r="Q40">
            <v>3</v>
          </cell>
          <cell r="R40">
            <v>573</v>
          </cell>
        </row>
        <row r="41">
          <cell r="A41">
            <v>2331</v>
          </cell>
          <cell r="B41" t="str">
            <v>COLADA M* FIBRA 40x350g</v>
          </cell>
          <cell r="C41" t="str">
            <v>BNF</v>
          </cell>
          <cell r="D41" t="str">
            <v>KEY PACK-LANGEN</v>
          </cell>
          <cell r="E41">
            <v>350</v>
          </cell>
          <cell r="F41">
            <v>1.4E-2</v>
          </cell>
          <cell r="G41">
            <v>40</v>
          </cell>
          <cell r="H41">
            <v>11</v>
          </cell>
          <cell r="I41">
            <v>56</v>
          </cell>
          <cell r="J41">
            <v>630</v>
          </cell>
          <cell r="K41">
            <v>0.6926826260965937</v>
          </cell>
          <cell r="L41">
            <v>38.790227061409247</v>
          </cell>
          <cell r="M41">
            <v>436.39005444085404</v>
          </cell>
          <cell r="N41">
            <v>3</v>
          </cell>
          <cell r="O41">
            <v>3</v>
          </cell>
          <cell r="P41" t="str">
            <v>COLADAS</v>
          </cell>
          <cell r="Q41">
            <v>3</v>
          </cell>
          <cell r="R41">
            <v>460</v>
          </cell>
        </row>
        <row r="42">
          <cell r="A42">
            <v>2344</v>
          </cell>
          <cell r="B42" t="str">
            <v>EXP NATILLA S* 20x370G</v>
          </cell>
          <cell r="C42" t="str">
            <v>BNF</v>
          </cell>
          <cell r="D42" t="str">
            <v>KEY PACK-LANGEN</v>
          </cell>
          <cell r="E42">
            <v>370</v>
          </cell>
          <cell r="F42">
            <v>7.4000000000000003E-3</v>
          </cell>
          <cell r="G42">
            <v>20</v>
          </cell>
          <cell r="H42">
            <v>14</v>
          </cell>
          <cell r="I42">
            <v>52</v>
          </cell>
          <cell r="J42">
            <v>1170</v>
          </cell>
          <cell r="K42">
            <v>0.67890547103905585</v>
          </cell>
          <cell r="L42">
            <v>35.303084494030905</v>
          </cell>
          <cell r="M42">
            <v>794.31940111569531</v>
          </cell>
          <cell r="N42">
            <v>3</v>
          </cell>
          <cell r="O42">
            <v>3</v>
          </cell>
          <cell r="P42" t="str">
            <v>MEZCLAS</v>
          </cell>
          <cell r="Q42">
            <v>3</v>
          </cell>
          <cell r="R42">
            <v>693</v>
          </cell>
        </row>
        <row r="43">
          <cell r="A43">
            <v>2345</v>
          </cell>
          <cell r="B43" t="str">
            <v>EXP NATILLA S* 20x740G</v>
          </cell>
          <cell r="C43" t="str">
            <v>BNF</v>
          </cell>
          <cell r="D43" t="str">
            <v>KEY PACK-LANGEN</v>
          </cell>
          <cell r="E43">
            <v>740</v>
          </cell>
          <cell r="F43">
            <v>1.4800000000000001E-2</v>
          </cell>
          <cell r="G43">
            <v>20</v>
          </cell>
          <cell r="H43">
            <v>14</v>
          </cell>
          <cell r="I43">
            <v>40</v>
          </cell>
          <cell r="J43">
            <v>900</v>
          </cell>
          <cell r="K43">
            <v>0.75938524306991073</v>
          </cell>
          <cell r="L43">
            <v>30.37540972279643</v>
          </cell>
          <cell r="M43">
            <v>683.44671876291966</v>
          </cell>
          <cell r="N43">
            <v>3</v>
          </cell>
          <cell r="O43">
            <v>3</v>
          </cell>
          <cell r="P43" t="str">
            <v>MEZCLAS</v>
          </cell>
          <cell r="Q43">
            <v>3</v>
          </cell>
          <cell r="R43">
            <v>477</v>
          </cell>
        </row>
        <row r="44">
          <cell r="A44">
            <v>2607</v>
          </cell>
          <cell r="B44" t="str">
            <v>NATILLA COCO M* 20x300g</v>
          </cell>
          <cell r="C44" t="str">
            <v>BNF</v>
          </cell>
          <cell r="D44" t="str">
            <v>KEY PACK-LANGEN</v>
          </cell>
          <cell r="E44">
            <v>300</v>
          </cell>
          <cell r="F44">
            <v>6.0000000000000001E-3</v>
          </cell>
          <cell r="G44">
            <v>20</v>
          </cell>
          <cell r="H44">
            <v>14</v>
          </cell>
          <cell r="I44">
            <v>60</v>
          </cell>
          <cell r="J44">
            <v>1350</v>
          </cell>
          <cell r="K44">
            <v>0.77698856220829993</v>
          </cell>
          <cell r="L44">
            <v>46.619313732497993</v>
          </cell>
          <cell r="M44">
            <v>1048.9345589812049</v>
          </cell>
          <cell r="N44">
            <v>3</v>
          </cell>
          <cell r="O44">
            <v>3</v>
          </cell>
          <cell r="P44" t="str">
            <v>MEZCLAS</v>
          </cell>
          <cell r="Q44">
            <v>3</v>
          </cell>
          <cell r="R44">
            <v>750</v>
          </cell>
        </row>
        <row r="45">
          <cell r="A45">
            <v>2625</v>
          </cell>
          <cell r="B45" t="str">
            <v>MEZ PANCAKE M*12x500G</v>
          </cell>
          <cell r="C45" t="str">
            <v>BNF</v>
          </cell>
          <cell r="D45" t="str">
            <v>KEY PACK-LANGEN</v>
          </cell>
          <cell r="E45">
            <v>500</v>
          </cell>
          <cell r="F45">
            <v>6.0000000000000001E-3</v>
          </cell>
          <cell r="G45">
            <v>12</v>
          </cell>
          <cell r="H45">
            <v>16</v>
          </cell>
          <cell r="I45">
            <v>26</v>
          </cell>
          <cell r="J45">
            <v>975</v>
          </cell>
          <cell r="K45">
            <v>0.50998994554571009</v>
          </cell>
          <cell r="L45">
            <v>13.259738584188462</v>
          </cell>
          <cell r="M45">
            <v>497.24019690706734</v>
          </cell>
          <cell r="N45">
            <v>3</v>
          </cell>
          <cell r="O45">
            <v>3</v>
          </cell>
          <cell r="P45" t="str">
            <v>MEZCLAS</v>
          </cell>
          <cell r="Q45">
            <v>3</v>
          </cell>
          <cell r="R45">
            <v>370</v>
          </cell>
        </row>
        <row r="46">
          <cell r="A46">
            <v>2630</v>
          </cell>
          <cell r="B46" t="str">
            <v>TORTA VAINILLA BC*M* 12x450G</v>
          </cell>
          <cell r="C46" t="str">
            <v>BNF</v>
          </cell>
          <cell r="D46" t="str">
            <v>KEY PACK-LANGEN</v>
          </cell>
          <cell r="E46">
            <v>450</v>
          </cell>
          <cell r="F46">
            <v>5.4000000000000003E-3</v>
          </cell>
          <cell r="G46">
            <v>12</v>
          </cell>
          <cell r="H46">
            <v>16</v>
          </cell>
          <cell r="I46">
            <v>24</v>
          </cell>
          <cell r="J46">
            <v>900</v>
          </cell>
          <cell r="K46">
            <v>0.5783763210267362</v>
          </cell>
          <cell r="L46">
            <v>13.881031704641668</v>
          </cell>
          <cell r="M46">
            <v>520.53868892406263</v>
          </cell>
          <cell r="N46">
            <v>3</v>
          </cell>
          <cell r="O46">
            <v>3</v>
          </cell>
          <cell r="P46" t="str">
            <v>MEZCLAS</v>
          </cell>
          <cell r="Q46">
            <v>3</v>
          </cell>
          <cell r="R46">
            <v>785</v>
          </cell>
        </row>
        <row r="47">
          <cell r="A47">
            <v>2631</v>
          </cell>
          <cell r="B47" t="str">
            <v>TORTA NARANJA BC*M* 12x450G</v>
          </cell>
          <cell r="C47" t="str">
            <v>BNF</v>
          </cell>
          <cell r="D47" t="str">
            <v>KEY PACK-LANGEN</v>
          </cell>
          <cell r="E47">
            <v>450</v>
          </cell>
          <cell r="F47">
            <v>5.4000000000000003E-3</v>
          </cell>
          <cell r="G47">
            <v>12</v>
          </cell>
          <cell r="H47">
            <v>16</v>
          </cell>
          <cell r="I47">
            <v>24</v>
          </cell>
          <cell r="J47">
            <v>900</v>
          </cell>
          <cell r="K47">
            <v>0.64684920419334169</v>
          </cell>
          <cell r="L47">
            <v>15.5243809006402</v>
          </cell>
          <cell r="M47">
            <v>582.16428377400757</v>
          </cell>
          <cell r="N47">
            <v>3</v>
          </cell>
          <cell r="O47">
            <v>3</v>
          </cell>
          <cell r="P47" t="str">
            <v>MEZCLAS</v>
          </cell>
          <cell r="Q47">
            <v>3</v>
          </cell>
          <cell r="R47">
            <v>259</v>
          </cell>
        </row>
        <row r="48">
          <cell r="A48">
            <v>2632</v>
          </cell>
          <cell r="B48" t="str">
            <v>TORTA FIESTA M* 12x450G</v>
          </cell>
          <cell r="C48" t="str">
            <v>BNF</v>
          </cell>
          <cell r="D48" t="str">
            <v>KEY PACK-LANGEN</v>
          </cell>
          <cell r="E48">
            <v>450</v>
          </cell>
          <cell r="F48">
            <v>5.4000000000000003E-3</v>
          </cell>
          <cell r="G48">
            <v>12</v>
          </cell>
          <cell r="H48">
            <v>16</v>
          </cell>
          <cell r="I48">
            <v>24</v>
          </cell>
          <cell r="J48">
            <v>900</v>
          </cell>
          <cell r="K48">
            <v>0.65959787828829475</v>
          </cell>
          <cell r="L48">
            <v>15.830349078919074</v>
          </cell>
          <cell r="M48">
            <v>593.63809045946527</v>
          </cell>
          <cell r="N48">
            <v>3</v>
          </cell>
          <cell r="O48">
            <v>3</v>
          </cell>
          <cell r="P48" t="str">
            <v>MEZCLAS</v>
          </cell>
          <cell r="Q48">
            <v>3</v>
          </cell>
          <cell r="R48">
            <v>52</v>
          </cell>
        </row>
        <row r="49">
          <cell r="A49">
            <v>2633</v>
          </cell>
          <cell r="B49" t="str">
            <v>TORTA CHOCOL COMB BC*M*12x450G</v>
          </cell>
          <cell r="C49" t="str">
            <v>BNF</v>
          </cell>
          <cell r="D49" t="str">
            <v>KEY PACK-LANGEN</v>
          </cell>
          <cell r="E49">
            <v>450</v>
          </cell>
          <cell r="F49">
            <v>5.4000000000000003E-3</v>
          </cell>
          <cell r="G49">
            <v>12</v>
          </cell>
          <cell r="H49">
            <v>16</v>
          </cell>
          <cell r="I49">
            <v>24</v>
          </cell>
          <cell r="J49">
            <v>900</v>
          </cell>
          <cell r="K49">
            <v>0.52998693287621124</v>
          </cell>
          <cell r="L49">
            <v>12.71968638902907</v>
          </cell>
          <cell r="M49">
            <v>476.98823958859009</v>
          </cell>
          <cell r="N49">
            <v>3</v>
          </cell>
          <cell r="O49">
            <v>3</v>
          </cell>
          <cell r="P49" t="str">
            <v>MEZCLAS</v>
          </cell>
          <cell r="Q49">
            <v>3</v>
          </cell>
          <cell r="R49">
            <v>279</v>
          </cell>
        </row>
        <row r="50">
          <cell r="A50">
            <v>2634</v>
          </cell>
          <cell r="B50" t="str">
            <v>TORTA CHOCOLATE BC*M*12x450G</v>
          </cell>
          <cell r="C50" t="str">
            <v>BNF</v>
          </cell>
          <cell r="D50" t="str">
            <v>KEY PACK-LANGEN</v>
          </cell>
          <cell r="E50">
            <v>450</v>
          </cell>
          <cell r="F50">
            <v>5.4000000000000003E-3</v>
          </cell>
          <cell r="G50">
            <v>12</v>
          </cell>
          <cell r="H50">
            <v>16</v>
          </cell>
          <cell r="I50">
            <v>24</v>
          </cell>
          <cell r="J50">
            <v>900</v>
          </cell>
          <cell r="K50">
            <v>0.65050253733592445</v>
          </cell>
          <cell r="L50">
            <v>15.612060896062186</v>
          </cell>
          <cell r="M50">
            <v>585.45228360233205</v>
          </cell>
          <cell r="N50">
            <v>3</v>
          </cell>
          <cell r="O50">
            <v>3</v>
          </cell>
          <cell r="P50" t="str">
            <v>MEZCLAS</v>
          </cell>
          <cell r="Q50">
            <v>3</v>
          </cell>
          <cell r="R50">
            <v>381</v>
          </cell>
        </row>
        <row r="51">
          <cell r="A51">
            <v>2635</v>
          </cell>
          <cell r="B51" t="str">
            <v>ARROZ LECHE BC*M* 20x333G</v>
          </cell>
          <cell r="C51" t="str">
            <v>BNF</v>
          </cell>
          <cell r="D51" t="str">
            <v>KEY PACK-LANGEN</v>
          </cell>
          <cell r="E51">
            <v>333</v>
          </cell>
          <cell r="F51">
            <v>6.6600000000000001E-3</v>
          </cell>
          <cell r="G51">
            <v>20</v>
          </cell>
          <cell r="H51">
            <v>16</v>
          </cell>
          <cell r="I51">
            <v>23</v>
          </cell>
          <cell r="J51">
            <v>517.5</v>
          </cell>
          <cell r="K51">
            <v>0.4419385304182194</v>
          </cell>
          <cell r="L51">
            <v>10.164586199619047</v>
          </cell>
          <cell r="M51">
            <v>228.70318949142853</v>
          </cell>
          <cell r="N51">
            <v>3</v>
          </cell>
          <cell r="O51">
            <v>3</v>
          </cell>
          <cell r="P51" t="str">
            <v>MEZCLAS</v>
          </cell>
          <cell r="Q51">
            <v>3</v>
          </cell>
          <cell r="R51">
            <v>295</v>
          </cell>
        </row>
        <row r="52">
          <cell r="A52">
            <v>2636</v>
          </cell>
          <cell r="B52" t="str">
            <v>ARROZ LECH PAS/CAN BC*M* 20x333G</v>
          </cell>
          <cell r="C52" t="str">
            <v>BNF</v>
          </cell>
          <cell r="D52" t="str">
            <v>KEY PACK-LANGEN</v>
          </cell>
          <cell r="E52">
            <v>333</v>
          </cell>
          <cell r="F52">
            <v>6.6600000000000001E-3</v>
          </cell>
          <cell r="G52">
            <v>20</v>
          </cell>
          <cell r="H52">
            <v>16</v>
          </cell>
          <cell r="I52">
            <v>23</v>
          </cell>
          <cell r="J52">
            <v>517.5</v>
          </cell>
          <cell r="K52">
            <v>0.66860471746028738</v>
          </cell>
          <cell r="L52">
            <v>15.37790850158661</v>
          </cell>
          <cell r="M52">
            <v>346.00294128569874</v>
          </cell>
          <cell r="N52">
            <v>3</v>
          </cell>
          <cell r="O52">
            <v>3</v>
          </cell>
          <cell r="P52" t="str">
            <v>MEZCLAS</v>
          </cell>
          <cell r="Q52">
            <v>3</v>
          </cell>
          <cell r="R52">
            <v>295</v>
          </cell>
        </row>
        <row r="53">
          <cell r="A53">
            <v>2637</v>
          </cell>
          <cell r="B53" t="str">
            <v>ARROZ LECH COCO BC*M* 20x333G</v>
          </cell>
          <cell r="C53" t="str">
            <v>BNF</v>
          </cell>
          <cell r="D53" t="str">
            <v>KEY PACK-LANGEN</v>
          </cell>
          <cell r="E53">
            <v>333</v>
          </cell>
          <cell r="F53">
            <v>6.6600000000000001E-3</v>
          </cell>
          <cell r="G53">
            <v>20</v>
          </cell>
          <cell r="H53">
            <v>16</v>
          </cell>
          <cell r="I53">
            <v>23</v>
          </cell>
          <cell r="J53">
            <v>517.5</v>
          </cell>
          <cell r="K53">
            <v>0.70675270839513948</v>
          </cell>
          <cell r="L53">
            <v>16.25531229308821</v>
          </cell>
          <cell r="M53">
            <v>365.74452659448468</v>
          </cell>
          <cell r="N53">
            <v>3</v>
          </cell>
          <cell r="O53">
            <v>3</v>
          </cell>
          <cell r="P53" t="str">
            <v>MEZCLAS</v>
          </cell>
          <cell r="Q53">
            <v>3</v>
          </cell>
          <cell r="R53">
            <v>295</v>
          </cell>
        </row>
        <row r="54">
          <cell r="A54">
            <v>120</v>
          </cell>
          <cell r="B54" t="str">
            <v>MAYONESA F* 24x120g</v>
          </cell>
          <cell r="C54" t="str">
            <v>MAYONESA</v>
          </cell>
          <cell r="D54" t="str">
            <v>RETAIL</v>
          </cell>
          <cell r="E54">
            <v>120</v>
          </cell>
          <cell r="F54">
            <v>2.8800000000000002E-3</v>
          </cell>
          <cell r="G54">
            <v>24</v>
          </cell>
          <cell r="H54">
            <v>11</v>
          </cell>
          <cell r="I54">
            <v>180</v>
          </cell>
          <cell r="J54">
            <v>3375</v>
          </cell>
          <cell r="K54">
            <v>0.63925308523630908</v>
          </cell>
          <cell r="L54">
            <v>115.06555534253563</v>
          </cell>
          <cell r="M54">
            <v>2157.4791626725432</v>
          </cell>
          <cell r="N54">
            <v>6</v>
          </cell>
          <cell r="O54">
            <v>0</v>
          </cell>
          <cell r="P54" t="str">
            <v>JARS</v>
          </cell>
          <cell r="Q54">
            <v>3</v>
          </cell>
          <cell r="R54">
            <v>4444</v>
          </cell>
        </row>
        <row r="55">
          <cell r="A55">
            <v>124</v>
          </cell>
          <cell r="B55" t="str">
            <v>MAYONESA F* 24x230g</v>
          </cell>
          <cell r="C55" t="str">
            <v>MAYONESA</v>
          </cell>
          <cell r="D55" t="str">
            <v>RETAIL</v>
          </cell>
          <cell r="E55">
            <v>230</v>
          </cell>
          <cell r="F55">
            <v>5.5199999999999997E-3</v>
          </cell>
          <cell r="G55">
            <v>24</v>
          </cell>
          <cell r="H55">
            <v>11</v>
          </cell>
          <cell r="I55">
            <v>180</v>
          </cell>
          <cell r="J55">
            <v>3375</v>
          </cell>
          <cell r="K55">
            <v>0.60894247330690132</v>
          </cell>
          <cell r="L55">
            <v>109.60964519524224</v>
          </cell>
          <cell r="M55">
            <v>2055.180847410792</v>
          </cell>
          <cell r="N55">
            <v>6</v>
          </cell>
          <cell r="O55">
            <v>0</v>
          </cell>
          <cell r="P55" t="str">
            <v>JARS</v>
          </cell>
          <cell r="Q55">
            <v>3</v>
          </cell>
          <cell r="R55">
            <v>2319</v>
          </cell>
        </row>
        <row r="56">
          <cell r="A56">
            <v>387</v>
          </cell>
          <cell r="B56" t="str">
            <v>MAYONESA LIGHT F* 12x230g</v>
          </cell>
          <cell r="C56" t="str">
            <v>MAYONESA</v>
          </cell>
          <cell r="D56" t="str">
            <v>RETAIL</v>
          </cell>
          <cell r="E56">
            <v>230</v>
          </cell>
          <cell r="F56">
            <v>2.7599999999999999E-3</v>
          </cell>
          <cell r="G56">
            <v>12</v>
          </cell>
          <cell r="H56">
            <v>13</v>
          </cell>
          <cell r="I56">
            <v>180</v>
          </cell>
          <cell r="J56">
            <v>6750</v>
          </cell>
          <cell r="K56">
            <v>0.50880000000000003</v>
          </cell>
          <cell r="L56">
            <v>91.584000000000003</v>
          </cell>
          <cell r="M56">
            <v>3434.4</v>
          </cell>
          <cell r="N56">
            <v>6</v>
          </cell>
          <cell r="O56">
            <v>0</v>
          </cell>
          <cell r="P56" t="str">
            <v>JARS</v>
          </cell>
          <cell r="Q56">
            <v>3</v>
          </cell>
          <cell r="R56">
            <v>5652</v>
          </cell>
        </row>
        <row r="57">
          <cell r="A57">
            <v>388</v>
          </cell>
          <cell r="B57" t="str">
            <v>MAYONESA LIGHT F* 12x460g</v>
          </cell>
          <cell r="C57" t="str">
            <v>MAYONESA</v>
          </cell>
          <cell r="D57" t="str">
            <v>RETAIL</v>
          </cell>
          <cell r="E57">
            <v>460</v>
          </cell>
          <cell r="F57">
            <v>5.5199999999999997E-3</v>
          </cell>
          <cell r="G57">
            <v>12</v>
          </cell>
          <cell r="H57">
            <v>13</v>
          </cell>
          <cell r="I57">
            <v>110</v>
          </cell>
          <cell r="J57">
            <v>4125</v>
          </cell>
          <cell r="K57">
            <v>0.32122169708832271</v>
          </cell>
          <cell r="L57">
            <v>35.3343866797155</v>
          </cell>
          <cell r="M57">
            <v>1325.0395004893312</v>
          </cell>
          <cell r="N57">
            <v>6</v>
          </cell>
          <cell r="O57">
            <v>0</v>
          </cell>
          <cell r="P57" t="str">
            <v>JARS</v>
          </cell>
          <cell r="Q57">
            <v>3</v>
          </cell>
          <cell r="R57">
            <v>2826</v>
          </cell>
        </row>
        <row r="58">
          <cell r="A58">
            <v>537</v>
          </cell>
          <cell r="B58" t="str">
            <v>SALSA ROSADA F* 24x238g</v>
          </cell>
          <cell r="C58" t="str">
            <v>MAYONESA</v>
          </cell>
          <cell r="D58" t="str">
            <v>RETAIL</v>
          </cell>
          <cell r="E58">
            <v>238</v>
          </cell>
          <cell r="F58">
            <v>5.7120000000000001E-3</v>
          </cell>
          <cell r="G58">
            <v>24</v>
          </cell>
          <cell r="H58">
            <v>14</v>
          </cell>
          <cell r="I58">
            <v>180</v>
          </cell>
          <cell r="J58">
            <v>3375</v>
          </cell>
          <cell r="K58">
            <v>0.44169999999999998</v>
          </cell>
          <cell r="L58">
            <v>79.506</v>
          </cell>
          <cell r="M58">
            <v>1490.7375</v>
          </cell>
          <cell r="N58">
            <v>6</v>
          </cell>
          <cell r="O58">
            <v>0</v>
          </cell>
          <cell r="P58" t="str">
            <v>JARS</v>
          </cell>
          <cell r="Q58">
            <v>3</v>
          </cell>
          <cell r="R58">
            <v>2258</v>
          </cell>
        </row>
        <row r="59">
          <cell r="A59">
            <v>539</v>
          </cell>
          <cell r="B59" t="str">
            <v>SALSA TARTARA F* 24x227g</v>
          </cell>
          <cell r="C59" t="str">
            <v>MAYONESA</v>
          </cell>
          <cell r="D59" t="str">
            <v>RETAIL</v>
          </cell>
          <cell r="E59">
            <v>227</v>
          </cell>
          <cell r="F59">
            <v>5.4479999999999997E-3</v>
          </cell>
          <cell r="G59">
            <v>24</v>
          </cell>
          <cell r="H59">
            <v>14</v>
          </cell>
          <cell r="I59">
            <v>180</v>
          </cell>
          <cell r="J59">
            <v>3375</v>
          </cell>
          <cell r="K59">
            <v>0.43680000000000002</v>
          </cell>
          <cell r="L59">
            <v>78.624000000000009</v>
          </cell>
          <cell r="M59">
            <v>1474.2</v>
          </cell>
          <cell r="N59">
            <v>6</v>
          </cell>
          <cell r="O59">
            <v>0</v>
          </cell>
          <cell r="P59" t="str">
            <v>JARS</v>
          </cell>
          <cell r="Q59">
            <v>3</v>
          </cell>
          <cell r="R59">
            <v>2368</v>
          </cell>
        </row>
        <row r="60">
          <cell r="A60">
            <v>2175</v>
          </cell>
          <cell r="B60" t="str">
            <v>MAYONESA H* 24x230g</v>
          </cell>
          <cell r="C60" t="str">
            <v>MAYONESA</v>
          </cell>
          <cell r="D60" t="str">
            <v>RETAIL</v>
          </cell>
          <cell r="E60">
            <v>230</v>
          </cell>
          <cell r="F60">
            <v>5.5199999999999997E-3</v>
          </cell>
          <cell r="G60">
            <v>24</v>
          </cell>
          <cell r="H60">
            <v>13</v>
          </cell>
          <cell r="I60">
            <v>180</v>
          </cell>
          <cell r="J60">
            <v>3375</v>
          </cell>
          <cell r="K60">
            <v>0.57099299732682351</v>
          </cell>
          <cell r="L60">
            <v>102.77873951882823</v>
          </cell>
          <cell r="M60">
            <v>1927.1013659780294</v>
          </cell>
          <cell r="N60">
            <v>6</v>
          </cell>
          <cell r="O60">
            <v>0</v>
          </cell>
          <cell r="P60" t="str">
            <v>JARS</v>
          </cell>
          <cell r="Q60">
            <v>3</v>
          </cell>
          <cell r="R60">
            <v>2319</v>
          </cell>
        </row>
        <row r="61">
          <cell r="A61">
            <v>2176</v>
          </cell>
          <cell r="B61" t="str">
            <v>MAYONESA H* 24x460g</v>
          </cell>
          <cell r="C61" t="str">
            <v>MAYONESA</v>
          </cell>
          <cell r="D61" t="str">
            <v>RETAIL</v>
          </cell>
          <cell r="E61">
            <v>460</v>
          </cell>
          <cell r="F61">
            <v>1.1039999999999999E-2</v>
          </cell>
          <cell r="G61">
            <v>24</v>
          </cell>
          <cell r="H61">
            <v>13</v>
          </cell>
          <cell r="I61">
            <v>110</v>
          </cell>
          <cell r="J61">
            <v>2062.5</v>
          </cell>
          <cell r="K61">
            <v>0.50139999999999996</v>
          </cell>
          <cell r="L61">
            <v>55.153999999999996</v>
          </cell>
          <cell r="M61">
            <v>1034.1374999999998</v>
          </cell>
          <cell r="N61">
            <v>6</v>
          </cell>
          <cell r="O61">
            <v>0</v>
          </cell>
          <cell r="P61" t="str">
            <v>JARS</v>
          </cell>
          <cell r="Q61">
            <v>3</v>
          </cell>
          <cell r="R61">
            <v>1159</v>
          </cell>
        </row>
        <row r="62">
          <cell r="A62">
            <v>2183</v>
          </cell>
          <cell r="B62" t="str">
            <v>MAYONESA F* 24x460g</v>
          </cell>
          <cell r="C62" t="str">
            <v>MAYONESA</v>
          </cell>
          <cell r="D62" t="str">
            <v>RETAIL</v>
          </cell>
          <cell r="E62">
            <v>460</v>
          </cell>
          <cell r="F62">
            <v>1.1039999999999999E-2</v>
          </cell>
          <cell r="G62">
            <v>24</v>
          </cell>
          <cell r="H62">
            <v>13</v>
          </cell>
          <cell r="I62">
            <v>110</v>
          </cell>
          <cell r="J62">
            <v>2062.5</v>
          </cell>
          <cell r="K62">
            <v>0.62280678514544319</v>
          </cell>
          <cell r="L62">
            <v>68.508746365998746</v>
          </cell>
          <cell r="M62">
            <v>1284.5389943624766</v>
          </cell>
          <cell r="N62">
            <v>6</v>
          </cell>
          <cell r="O62">
            <v>0</v>
          </cell>
          <cell r="P62" t="str">
            <v>JARS</v>
          </cell>
          <cell r="Q62">
            <v>3</v>
          </cell>
          <cell r="R62">
            <v>1159</v>
          </cell>
        </row>
        <row r="63">
          <cell r="A63">
            <v>2206</v>
          </cell>
          <cell r="B63" t="str">
            <v>EXP MAYONESA H* REAL 12x445g</v>
          </cell>
          <cell r="C63" t="str">
            <v>MAYONESA</v>
          </cell>
          <cell r="D63" t="str">
            <v>RETAIL</v>
          </cell>
          <cell r="E63">
            <v>445</v>
          </cell>
          <cell r="F63">
            <v>5.3400000000000001E-3</v>
          </cell>
          <cell r="G63">
            <v>12</v>
          </cell>
          <cell r="H63">
            <v>11</v>
          </cell>
          <cell r="I63">
            <v>110</v>
          </cell>
          <cell r="J63">
            <v>4125</v>
          </cell>
          <cell r="K63">
            <v>0.47839999999999999</v>
          </cell>
          <cell r="L63">
            <v>52.624000000000002</v>
          </cell>
          <cell r="M63">
            <v>1973.3999999999999</v>
          </cell>
          <cell r="N63">
            <v>6</v>
          </cell>
          <cell r="O63">
            <v>0</v>
          </cell>
          <cell r="P63" t="str">
            <v>JARS</v>
          </cell>
          <cell r="Q63">
            <v>3</v>
          </cell>
          <cell r="R63">
            <v>2678</v>
          </cell>
        </row>
        <row r="64">
          <cell r="A64">
            <v>2222</v>
          </cell>
          <cell r="B64" t="str">
            <v>EXP MAYONESA H* 12x225g</v>
          </cell>
          <cell r="C64" t="str">
            <v>MAYONESA</v>
          </cell>
          <cell r="D64" t="str">
            <v>RETAIL</v>
          </cell>
          <cell r="E64">
            <v>225</v>
          </cell>
          <cell r="F64">
            <v>2.7000000000000001E-3</v>
          </cell>
          <cell r="G64">
            <v>12</v>
          </cell>
          <cell r="H64">
            <v>11</v>
          </cell>
          <cell r="I64">
            <v>180</v>
          </cell>
          <cell r="J64">
            <v>6750</v>
          </cell>
          <cell r="K64">
            <v>0.63600000000000001</v>
          </cell>
          <cell r="L64">
            <v>114.48</v>
          </cell>
          <cell r="M64">
            <v>4293</v>
          </cell>
          <cell r="N64">
            <v>6</v>
          </cell>
          <cell r="O64">
            <v>0</v>
          </cell>
          <cell r="P64" t="str">
            <v>JARS</v>
          </cell>
          <cell r="Q64">
            <v>3</v>
          </cell>
          <cell r="R64">
            <v>5296</v>
          </cell>
        </row>
        <row r="65">
          <cell r="A65">
            <v>544</v>
          </cell>
          <cell r="B65" t="str">
            <v>SALSA ROSADA F*C*6x730g</v>
          </cell>
          <cell r="C65" t="str">
            <v>MAYONESA</v>
          </cell>
          <cell r="D65" t="str">
            <v>RETAIL</v>
          </cell>
          <cell r="E65">
            <v>730</v>
          </cell>
          <cell r="F65">
            <v>4.3800000000000002E-3</v>
          </cell>
          <cell r="G65">
            <v>6</v>
          </cell>
          <cell r="H65">
            <v>24</v>
          </cell>
          <cell r="I65">
            <v>60</v>
          </cell>
          <cell r="J65">
            <v>4500</v>
          </cell>
          <cell r="K65">
            <v>0.66500000000000004</v>
          </cell>
          <cell r="L65">
            <v>39.900000000000006</v>
          </cell>
          <cell r="M65">
            <v>2992.5</v>
          </cell>
          <cell r="N65">
            <v>6</v>
          </cell>
          <cell r="O65">
            <v>0</v>
          </cell>
          <cell r="P65" t="str">
            <v>JARS</v>
          </cell>
          <cell r="Q65">
            <v>3</v>
          </cell>
          <cell r="R65">
            <v>2945</v>
          </cell>
        </row>
        <row r="66">
          <cell r="A66">
            <v>1566</v>
          </cell>
          <cell r="B66" t="str">
            <v>MAYONESA F* 24x460g Gratis 160G</v>
          </cell>
          <cell r="C66" t="str">
            <v>MAYONESA</v>
          </cell>
          <cell r="D66" t="str">
            <v>RETAIL</v>
          </cell>
          <cell r="E66">
            <v>460</v>
          </cell>
          <cell r="F66">
            <v>1.1039999999999999E-2</v>
          </cell>
          <cell r="G66">
            <v>24</v>
          </cell>
          <cell r="H66">
            <v>13</v>
          </cell>
          <cell r="I66">
            <v>110</v>
          </cell>
          <cell r="J66">
            <v>2062.5</v>
          </cell>
          <cell r="K66">
            <v>0.62280678514544319</v>
          </cell>
          <cell r="L66">
            <v>68.508746365998746</v>
          </cell>
          <cell r="M66">
            <v>1284.5389943624766</v>
          </cell>
          <cell r="N66">
            <v>6</v>
          </cell>
          <cell r="O66">
            <v>0</v>
          </cell>
          <cell r="P66" t="str">
            <v>JARS</v>
          </cell>
          <cell r="Q66">
            <v>3</v>
          </cell>
          <cell r="R66">
            <v>1159</v>
          </cell>
        </row>
        <row r="67">
          <cell r="A67">
            <v>893</v>
          </cell>
          <cell r="B67" t="str">
            <v>MAYONESA F*C* 1x18kg</v>
          </cell>
          <cell r="C67" t="str">
            <v>MAYONESA</v>
          </cell>
          <cell r="D67" t="str">
            <v>CUÑETE</v>
          </cell>
          <cell r="E67">
            <v>18000</v>
          </cell>
          <cell r="F67">
            <v>1.7999999999999999E-2</v>
          </cell>
          <cell r="G67">
            <v>1</v>
          </cell>
          <cell r="H67">
            <v>24</v>
          </cell>
          <cell r="I67">
            <v>0.5</v>
          </cell>
          <cell r="J67">
            <v>225</v>
          </cell>
          <cell r="K67">
            <v>0.87860149110149111</v>
          </cell>
          <cell r="L67">
            <v>0.43930074555074555</v>
          </cell>
          <cell r="M67">
            <v>197.6853354978355</v>
          </cell>
          <cell r="N67">
            <v>2</v>
          </cell>
          <cell r="O67">
            <v>0</v>
          </cell>
          <cell r="P67" t="str">
            <v>CUÑETE</v>
          </cell>
          <cell r="Q67">
            <v>3</v>
          </cell>
          <cell r="R67">
            <v>711</v>
          </cell>
        </row>
        <row r="68">
          <cell r="A68">
            <v>2548</v>
          </cell>
          <cell r="B68" t="str">
            <v>MAYONITA F*C* 4x3900g PEAD</v>
          </cell>
          <cell r="C68" t="str">
            <v>MAYONESA</v>
          </cell>
          <cell r="D68" t="str">
            <v>ELGIN</v>
          </cell>
          <cell r="E68">
            <v>3900</v>
          </cell>
          <cell r="F68">
            <v>1.5599999999999999E-2</v>
          </cell>
          <cell r="G68">
            <v>4</v>
          </cell>
          <cell r="H68">
            <v>23</v>
          </cell>
          <cell r="I68">
            <v>12</v>
          </cell>
          <cell r="J68">
            <v>1350</v>
          </cell>
          <cell r="K68">
            <v>0.80751422034412434</v>
          </cell>
          <cell r="L68">
            <v>9.6901706441294913</v>
          </cell>
          <cell r="M68">
            <v>1090.1441974645679</v>
          </cell>
          <cell r="N68">
            <v>9</v>
          </cell>
          <cell r="O68">
            <v>0</v>
          </cell>
          <cell r="P68" t="str">
            <v>CATERPLAN</v>
          </cell>
          <cell r="Q68">
            <v>3</v>
          </cell>
          <cell r="R68">
            <v>821</v>
          </cell>
        </row>
        <row r="69">
          <cell r="A69">
            <v>2555</v>
          </cell>
          <cell r="B69" t="str">
            <v>MAYONESA F*C* 4x3730g PEAD</v>
          </cell>
          <cell r="C69" t="str">
            <v>MAYONESA</v>
          </cell>
          <cell r="D69" t="str">
            <v>ELGIN</v>
          </cell>
          <cell r="E69">
            <v>3730</v>
          </cell>
          <cell r="F69">
            <v>1.4919999999999999E-2</v>
          </cell>
          <cell r="G69">
            <v>4</v>
          </cell>
          <cell r="H69">
            <v>21</v>
          </cell>
          <cell r="I69">
            <v>12</v>
          </cell>
          <cell r="J69">
            <v>1350</v>
          </cell>
          <cell r="K69">
            <v>0.75312126348928321</v>
          </cell>
          <cell r="L69">
            <v>9.0374551618713994</v>
          </cell>
          <cell r="M69">
            <v>1016.7137057105323</v>
          </cell>
          <cell r="N69">
            <v>9</v>
          </cell>
          <cell r="O69">
            <v>0</v>
          </cell>
          <cell r="P69" t="str">
            <v>CATERPLAN</v>
          </cell>
          <cell r="Q69">
            <v>3</v>
          </cell>
          <cell r="R69">
            <v>858</v>
          </cell>
        </row>
        <row r="70">
          <cell r="A70">
            <v>2559</v>
          </cell>
          <cell r="B70" t="str">
            <v>SALSA ROSADA F*C* 4x3780g PEAD</v>
          </cell>
          <cell r="C70" t="str">
            <v>MAYONESA</v>
          </cell>
          <cell r="D70" t="str">
            <v>ELGIN</v>
          </cell>
          <cell r="E70">
            <v>3780</v>
          </cell>
          <cell r="F70">
            <v>1.512E-2</v>
          </cell>
          <cell r="G70">
            <v>4</v>
          </cell>
          <cell r="H70">
            <v>24</v>
          </cell>
          <cell r="I70">
            <v>12</v>
          </cell>
          <cell r="J70">
            <v>1350</v>
          </cell>
          <cell r="K70">
            <v>0.45440000000000003</v>
          </cell>
          <cell r="L70">
            <v>5.4527999999999999</v>
          </cell>
          <cell r="M70">
            <v>613.44000000000005</v>
          </cell>
          <cell r="N70">
            <v>9</v>
          </cell>
          <cell r="O70">
            <v>0</v>
          </cell>
          <cell r="P70" t="str">
            <v>CATERPLAN</v>
          </cell>
          <cell r="Q70">
            <v>3</v>
          </cell>
          <cell r="R70">
            <v>858</v>
          </cell>
        </row>
        <row r="71">
          <cell r="A71">
            <v>2560</v>
          </cell>
          <cell r="B71" t="str">
            <v>MAYONESA H*C*4x3600g PEAD</v>
          </cell>
          <cell r="C71" t="str">
            <v>MAYONESA</v>
          </cell>
          <cell r="D71" t="str">
            <v>ELGIN</v>
          </cell>
          <cell r="E71">
            <v>3600</v>
          </cell>
          <cell r="F71">
            <v>1.44E-2</v>
          </cell>
          <cell r="G71">
            <v>4</v>
          </cell>
          <cell r="H71">
            <v>21</v>
          </cell>
          <cell r="I71">
            <v>12</v>
          </cell>
          <cell r="J71">
            <v>1350</v>
          </cell>
          <cell r="K71">
            <v>0.75249999999999995</v>
          </cell>
          <cell r="L71">
            <v>9.0299999999999994</v>
          </cell>
          <cell r="M71">
            <v>1015.8749999999999</v>
          </cell>
          <cell r="N71">
            <v>9</v>
          </cell>
          <cell r="O71">
            <v>0</v>
          </cell>
          <cell r="P71" t="str">
            <v>CATERPLAN</v>
          </cell>
          <cell r="Q71">
            <v>3</v>
          </cell>
          <cell r="R71">
            <v>993</v>
          </cell>
        </row>
        <row r="72">
          <cell r="A72">
            <v>2561</v>
          </cell>
          <cell r="B72" t="str">
            <v>ARM MAYONESA H* 4x3600g PEAD</v>
          </cell>
          <cell r="C72" t="str">
            <v>MAYONESA</v>
          </cell>
          <cell r="D72" t="str">
            <v>ELGIN</v>
          </cell>
          <cell r="E72">
            <v>3600</v>
          </cell>
          <cell r="F72">
            <v>1.44E-2</v>
          </cell>
          <cell r="G72">
            <v>4</v>
          </cell>
          <cell r="H72">
            <v>21</v>
          </cell>
          <cell r="I72">
            <v>12</v>
          </cell>
          <cell r="J72">
            <v>1350</v>
          </cell>
          <cell r="K72">
            <v>0.85307202459376374</v>
          </cell>
          <cell r="L72">
            <v>10.236864295125166</v>
          </cell>
          <cell r="M72">
            <v>1151.647233201581</v>
          </cell>
          <cell r="N72">
            <v>9</v>
          </cell>
          <cell r="O72">
            <v>0</v>
          </cell>
          <cell r="P72" t="str">
            <v>CATERPLAN</v>
          </cell>
          <cell r="Q72">
            <v>3</v>
          </cell>
          <cell r="R72">
            <v>993</v>
          </cell>
        </row>
        <row r="73">
          <cell r="A73">
            <v>2564</v>
          </cell>
          <cell r="B73" t="str">
            <v>EXP MAYONITA H*C*4x3900g PEAD</v>
          </cell>
          <cell r="C73" t="str">
            <v>MAYONESA</v>
          </cell>
          <cell r="D73" t="str">
            <v>ELGIN</v>
          </cell>
          <cell r="E73">
            <v>3900</v>
          </cell>
          <cell r="F73">
            <v>1.5599999999999999E-2</v>
          </cell>
          <cell r="G73">
            <v>4</v>
          </cell>
          <cell r="H73">
            <v>23</v>
          </cell>
          <cell r="I73">
            <v>12</v>
          </cell>
          <cell r="J73">
            <v>1350</v>
          </cell>
          <cell r="K73">
            <v>0.5444</v>
          </cell>
          <cell r="L73">
            <v>6.5327999999999999</v>
          </cell>
          <cell r="M73">
            <v>734.93999999999994</v>
          </cell>
          <cell r="N73">
            <v>9</v>
          </cell>
          <cell r="O73">
            <v>0</v>
          </cell>
          <cell r="P73" t="str">
            <v>CATERPLAN</v>
          </cell>
          <cell r="Q73">
            <v>3</v>
          </cell>
          <cell r="R73">
            <v>1000</v>
          </cell>
        </row>
        <row r="74">
          <cell r="A74">
            <v>2241</v>
          </cell>
          <cell r="B74" t="str">
            <v>MAYOMANIA F*C*4x3900g PEAD</v>
          </cell>
          <cell r="C74" t="str">
            <v>MAYONESA</v>
          </cell>
          <cell r="D74" t="str">
            <v>ELGIN</v>
          </cell>
          <cell r="E74">
            <v>3900</v>
          </cell>
          <cell r="F74">
            <v>1.5599999999999999E-2</v>
          </cell>
          <cell r="G74">
            <v>4</v>
          </cell>
          <cell r="H74">
            <v>23</v>
          </cell>
          <cell r="I74">
            <v>12</v>
          </cell>
          <cell r="J74">
            <v>1350</v>
          </cell>
          <cell r="K74">
            <v>0.54</v>
          </cell>
          <cell r="L74">
            <v>6.48</v>
          </cell>
          <cell r="M74">
            <v>729</v>
          </cell>
          <cell r="N74">
            <v>9</v>
          </cell>
          <cell r="O74">
            <v>0</v>
          </cell>
          <cell r="P74" t="str">
            <v>CATERPLAN</v>
          </cell>
          <cell r="Q74">
            <v>3</v>
          </cell>
          <cell r="R74">
            <v>1000</v>
          </cell>
        </row>
        <row r="75">
          <cell r="A75">
            <v>534</v>
          </cell>
          <cell r="B75" t="str">
            <v>MAYONESA F*12x200g DP</v>
          </cell>
          <cell r="C75" t="str">
            <v>MAYONESA</v>
          </cell>
          <cell r="D75" t="str">
            <v>EMZO</v>
          </cell>
          <cell r="E75">
            <v>200</v>
          </cell>
          <cell r="F75">
            <v>2.3999999999999998E-3</v>
          </cell>
          <cell r="G75">
            <v>12</v>
          </cell>
          <cell r="H75">
            <v>12</v>
          </cell>
          <cell r="I75">
            <v>40</v>
          </cell>
          <cell r="J75">
            <v>1500</v>
          </cell>
          <cell r="K75">
            <v>0.84319999999999995</v>
          </cell>
          <cell r="L75">
            <v>33.727999999999994</v>
          </cell>
          <cell r="M75">
            <v>1264.8</v>
          </cell>
          <cell r="N75">
            <v>3</v>
          </cell>
          <cell r="O75">
            <v>6</v>
          </cell>
          <cell r="P75" t="str">
            <v>FLEXIBLE</v>
          </cell>
          <cell r="Q75">
            <v>3</v>
          </cell>
          <cell r="R75">
            <v>5333</v>
          </cell>
        </row>
        <row r="76">
          <cell r="A76">
            <v>535</v>
          </cell>
          <cell r="B76" t="str">
            <v>MAYONESA F*12x400g DP</v>
          </cell>
          <cell r="C76" t="str">
            <v>MAYONESA</v>
          </cell>
          <cell r="D76" t="str">
            <v>EMZO</v>
          </cell>
          <cell r="E76">
            <v>400</v>
          </cell>
          <cell r="F76">
            <v>4.7999999999999996E-3</v>
          </cell>
          <cell r="G76">
            <v>12</v>
          </cell>
          <cell r="H76">
            <v>12</v>
          </cell>
          <cell r="I76">
            <v>40</v>
          </cell>
          <cell r="J76">
            <v>1500</v>
          </cell>
          <cell r="K76">
            <v>0.7702</v>
          </cell>
          <cell r="L76">
            <v>30.808</v>
          </cell>
          <cell r="M76">
            <v>1155.3</v>
          </cell>
          <cell r="N76">
            <v>3</v>
          </cell>
          <cell r="O76">
            <v>6</v>
          </cell>
          <cell r="P76" t="str">
            <v>FLEXIBLE</v>
          </cell>
          <cell r="Q76">
            <v>3</v>
          </cell>
          <cell r="R76">
            <v>2667</v>
          </cell>
        </row>
        <row r="77">
          <cell r="A77">
            <v>1532</v>
          </cell>
          <cell r="B77" t="str">
            <v>OF MAYONE F*DP PAG400GLLEV600G</v>
          </cell>
          <cell r="C77" t="str">
            <v>MAYONESA</v>
          </cell>
          <cell r="D77" t="str">
            <v>EMZO</v>
          </cell>
          <cell r="E77">
            <v>600</v>
          </cell>
          <cell r="F77">
            <v>7.1999999999999998E-3</v>
          </cell>
          <cell r="G77">
            <v>12</v>
          </cell>
          <cell r="H77">
            <v>13</v>
          </cell>
          <cell r="I77">
            <v>40</v>
          </cell>
          <cell r="J77">
            <v>1500</v>
          </cell>
          <cell r="K77">
            <v>0.57250000000000001</v>
          </cell>
          <cell r="L77">
            <v>22.9</v>
          </cell>
          <cell r="M77">
            <v>858.75</v>
          </cell>
          <cell r="N77">
            <v>3</v>
          </cell>
          <cell r="O77">
            <v>6</v>
          </cell>
          <cell r="P77" t="str">
            <v>FLEXIBLE</v>
          </cell>
          <cell r="Q77">
            <v>3</v>
          </cell>
          <cell r="R77">
            <v>1778</v>
          </cell>
        </row>
        <row r="78">
          <cell r="A78">
            <v>1533</v>
          </cell>
          <cell r="B78" t="str">
            <v>OF MAYOMANIA DP PAG400GLLEV600</v>
          </cell>
          <cell r="C78" t="str">
            <v>MAYONESA</v>
          </cell>
          <cell r="D78" t="str">
            <v>EMZO</v>
          </cell>
          <cell r="E78">
            <v>600</v>
          </cell>
          <cell r="F78">
            <v>7.1999999999999998E-3</v>
          </cell>
          <cell r="G78">
            <v>12</v>
          </cell>
          <cell r="H78">
            <v>13</v>
          </cell>
          <cell r="I78">
            <v>40</v>
          </cell>
          <cell r="J78">
            <v>1500</v>
          </cell>
          <cell r="K78">
            <v>0.67900000000000005</v>
          </cell>
          <cell r="L78">
            <v>27.160000000000004</v>
          </cell>
          <cell r="M78">
            <v>1018.5000000000001</v>
          </cell>
          <cell r="N78">
            <v>3</v>
          </cell>
          <cell r="O78">
            <v>6</v>
          </cell>
          <cell r="P78" t="str">
            <v>FLEXIBLE</v>
          </cell>
          <cell r="Q78">
            <v>3</v>
          </cell>
          <cell r="R78">
            <v>1778</v>
          </cell>
        </row>
        <row r="79">
          <cell r="A79">
            <v>2173</v>
          </cell>
          <cell r="B79" t="str">
            <v>MAYOMANIA F*DP 12x200G</v>
          </cell>
          <cell r="C79" t="str">
            <v>MAYONESA</v>
          </cell>
          <cell r="D79" t="str">
            <v>EMZO</v>
          </cell>
          <cell r="E79">
            <v>200</v>
          </cell>
          <cell r="F79">
            <v>2.3999999999999998E-3</v>
          </cell>
          <cell r="G79">
            <v>12</v>
          </cell>
          <cell r="H79">
            <v>13</v>
          </cell>
          <cell r="I79">
            <v>40</v>
          </cell>
          <cell r="J79">
            <v>1500</v>
          </cell>
          <cell r="K79">
            <v>0.82362551571108977</v>
          </cell>
          <cell r="L79">
            <v>32.945020628443594</v>
          </cell>
          <cell r="M79">
            <v>1235.4382735666347</v>
          </cell>
          <cell r="N79">
            <v>3</v>
          </cell>
          <cell r="O79">
            <v>6</v>
          </cell>
          <cell r="P79" t="str">
            <v>FLEXIBLE</v>
          </cell>
          <cell r="Q79">
            <v>3</v>
          </cell>
          <cell r="R79">
            <v>5333</v>
          </cell>
        </row>
        <row r="80">
          <cell r="A80">
            <v>2174</v>
          </cell>
          <cell r="B80" t="str">
            <v>MAYOMANIA F*DP 12x400G</v>
          </cell>
          <cell r="C80" t="str">
            <v>MAYONESA</v>
          </cell>
          <cell r="D80" t="str">
            <v>EMZO</v>
          </cell>
          <cell r="E80">
            <v>400</v>
          </cell>
          <cell r="F80">
            <v>4.7999999999999996E-3</v>
          </cell>
          <cell r="G80">
            <v>12</v>
          </cell>
          <cell r="H80">
            <v>13</v>
          </cell>
          <cell r="I80">
            <v>40</v>
          </cell>
          <cell r="J80">
            <v>1500</v>
          </cell>
          <cell r="K80">
            <v>0.8</v>
          </cell>
          <cell r="L80">
            <v>32</v>
          </cell>
          <cell r="M80">
            <v>1200</v>
          </cell>
          <cell r="N80">
            <v>3</v>
          </cell>
          <cell r="O80">
            <v>6</v>
          </cell>
          <cell r="P80" t="str">
            <v>FLEXIBLE</v>
          </cell>
          <cell r="Q80">
            <v>3</v>
          </cell>
          <cell r="R80">
            <v>2667</v>
          </cell>
        </row>
        <row r="81">
          <cell r="A81">
            <v>2178</v>
          </cell>
          <cell r="B81" t="str">
            <v>MAYONESA H* 12x400GDP ARM PERU</v>
          </cell>
          <cell r="C81" t="str">
            <v>MAYONESA</v>
          </cell>
          <cell r="D81" t="str">
            <v>EMZO</v>
          </cell>
          <cell r="E81">
            <v>400</v>
          </cell>
          <cell r="F81">
            <v>4.7999999999999996E-3</v>
          </cell>
          <cell r="G81">
            <v>12</v>
          </cell>
          <cell r="H81">
            <v>13</v>
          </cell>
          <cell r="I81">
            <v>40</v>
          </cell>
          <cell r="J81">
            <v>1500</v>
          </cell>
          <cell r="K81">
            <v>0.8</v>
          </cell>
          <cell r="L81">
            <v>32</v>
          </cell>
          <cell r="M81">
            <v>1200</v>
          </cell>
          <cell r="N81">
            <v>3</v>
          </cell>
          <cell r="O81">
            <v>6</v>
          </cell>
          <cell r="P81" t="str">
            <v>FLEXIBLE</v>
          </cell>
          <cell r="Q81">
            <v>3</v>
          </cell>
          <cell r="R81">
            <v>2667</v>
          </cell>
        </row>
        <row r="82">
          <cell r="A82">
            <v>2194</v>
          </cell>
          <cell r="B82" t="str">
            <v>SALSA ROSADA F* 12x200G DP</v>
          </cell>
          <cell r="C82" t="str">
            <v>MAYONESA</v>
          </cell>
          <cell r="D82" t="str">
            <v>EMZO</v>
          </cell>
          <cell r="E82">
            <v>200</v>
          </cell>
          <cell r="F82">
            <v>2.3999999999999998E-3</v>
          </cell>
          <cell r="G82">
            <v>12</v>
          </cell>
          <cell r="H82">
            <v>14</v>
          </cell>
          <cell r="I82">
            <v>40</v>
          </cell>
          <cell r="J82">
            <v>1500</v>
          </cell>
          <cell r="K82">
            <v>0.63815866099833107</v>
          </cell>
          <cell r="L82">
            <v>25.526346439933242</v>
          </cell>
          <cell r="M82">
            <v>957.23799149749664</v>
          </cell>
          <cell r="N82">
            <v>3</v>
          </cell>
          <cell r="O82">
            <v>6</v>
          </cell>
          <cell r="P82" t="str">
            <v>FLEXIBLE</v>
          </cell>
          <cell r="Q82">
            <v>3</v>
          </cell>
          <cell r="R82">
            <v>5375</v>
          </cell>
        </row>
        <row r="83">
          <cell r="A83">
            <v>2211</v>
          </cell>
          <cell r="B83" t="str">
            <v>EXP MAYOMANIA H* DP 12x400G</v>
          </cell>
          <cell r="C83" t="str">
            <v>MAYONESA</v>
          </cell>
          <cell r="D83" t="str">
            <v>EMZO</v>
          </cell>
          <cell r="E83">
            <v>400</v>
          </cell>
          <cell r="F83">
            <v>4.7999999999999996E-3</v>
          </cell>
          <cell r="G83">
            <v>12</v>
          </cell>
          <cell r="H83">
            <v>13</v>
          </cell>
          <cell r="I83">
            <v>40</v>
          </cell>
          <cell r="J83">
            <v>1500</v>
          </cell>
          <cell r="K83">
            <v>0.66639999999999999</v>
          </cell>
          <cell r="L83">
            <v>26.655999999999999</v>
          </cell>
          <cell r="M83">
            <v>999.6</v>
          </cell>
          <cell r="N83">
            <v>3</v>
          </cell>
          <cell r="O83">
            <v>6</v>
          </cell>
          <cell r="P83" t="str">
            <v>FLEXIBLE</v>
          </cell>
          <cell r="Q83">
            <v>3</v>
          </cell>
          <cell r="R83">
            <v>2667</v>
          </cell>
        </row>
        <row r="84">
          <cell r="A84">
            <v>2221</v>
          </cell>
          <cell r="B84" t="str">
            <v xml:space="preserve"> MAYONITA F* DP 12x1000G</v>
          </cell>
          <cell r="C84" t="str">
            <v>MAYONESA</v>
          </cell>
          <cell r="D84" t="str">
            <v>EMZO</v>
          </cell>
          <cell r="E84">
            <v>1000</v>
          </cell>
          <cell r="F84">
            <v>1.2E-2</v>
          </cell>
          <cell r="G84">
            <v>12</v>
          </cell>
          <cell r="H84">
            <v>13</v>
          </cell>
          <cell r="I84">
            <v>26</v>
          </cell>
          <cell r="J84">
            <v>975</v>
          </cell>
          <cell r="K84">
            <v>0.56310000000000004</v>
          </cell>
          <cell r="L84">
            <v>14.640600000000001</v>
          </cell>
          <cell r="M84">
            <v>549.02250000000004</v>
          </cell>
          <cell r="N84">
            <v>3</v>
          </cell>
          <cell r="O84">
            <v>6</v>
          </cell>
          <cell r="P84" t="str">
            <v>FLEXIBLE</v>
          </cell>
          <cell r="Q84">
            <v>3</v>
          </cell>
          <cell r="R84">
            <v>1067</v>
          </cell>
        </row>
        <row r="85">
          <cell r="A85">
            <v>2226</v>
          </cell>
          <cell r="B85" t="str">
            <v xml:space="preserve"> MAYOMANIA F* DP 12x1000G</v>
          </cell>
          <cell r="C85" t="str">
            <v>MAYONESA</v>
          </cell>
          <cell r="D85" t="str">
            <v>EMZO</v>
          </cell>
          <cell r="E85">
            <v>1000</v>
          </cell>
          <cell r="F85">
            <v>1.2E-2</v>
          </cell>
          <cell r="G85">
            <v>12</v>
          </cell>
          <cell r="H85">
            <v>13</v>
          </cell>
          <cell r="I85">
            <v>26</v>
          </cell>
          <cell r="J85">
            <v>975</v>
          </cell>
          <cell r="K85">
            <v>0.79349999999999998</v>
          </cell>
          <cell r="L85">
            <v>20.631</v>
          </cell>
          <cell r="M85">
            <v>773.66250000000002</v>
          </cell>
          <cell r="N85">
            <v>3</v>
          </cell>
          <cell r="O85">
            <v>6</v>
          </cell>
          <cell r="P85" t="str">
            <v>FLEXIBLE</v>
          </cell>
          <cell r="Q85">
            <v>3</v>
          </cell>
          <cell r="R85">
            <v>1067</v>
          </cell>
        </row>
        <row r="86">
          <cell r="A86">
            <v>2227</v>
          </cell>
          <cell r="B86" t="str">
            <v xml:space="preserve"> MAYONESA F* DP 12x1000G</v>
          </cell>
          <cell r="C86" t="str">
            <v>MAYONESA</v>
          </cell>
          <cell r="D86" t="str">
            <v>EMZO</v>
          </cell>
          <cell r="E86">
            <v>1000</v>
          </cell>
          <cell r="F86">
            <v>1.2E-2</v>
          </cell>
          <cell r="G86">
            <v>12</v>
          </cell>
          <cell r="H86">
            <v>13</v>
          </cell>
          <cell r="I86">
            <v>26</v>
          </cell>
          <cell r="J86">
            <v>975</v>
          </cell>
          <cell r="K86">
            <v>0.77</v>
          </cell>
          <cell r="L86">
            <v>20.02</v>
          </cell>
          <cell r="M86">
            <v>750.75</v>
          </cell>
          <cell r="N86">
            <v>3</v>
          </cell>
          <cell r="O86">
            <v>6</v>
          </cell>
          <cell r="P86" t="str">
            <v>FLEXIBLE</v>
          </cell>
          <cell r="Q86">
            <v>3</v>
          </cell>
          <cell r="R86">
            <v>1067</v>
          </cell>
        </row>
        <row r="87">
          <cell r="A87">
            <v>2234</v>
          </cell>
          <cell r="B87" t="str">
            <v>MAYOMANIA H* DP24x200G</v>
          </cell>
          <cell r="C87" t="str">
            <v>MAYONESA</v>
          </cell>
          <cell r="D87" t="str">
            <v>EMZO</v>
          </cell>
          <cell r="E87">
            <v>200</v>
          </cell>
          <cell r="F87">
            <v>4.7999999999999996E-3</v>
          </cell>
          <cell r="G87">
            <v>24</v>
          </cell>
          <cell r="H87">
            <v>13</v>
          </cell>
          <cell r="I87">
            <v>40</v>
          </cell>
          <cell r="J87">
            <v>750</v>
          </cell>
          <cell r="K87">
            <v>0.66080000000000005</v>
          </cell>
          <cell r="L87">
            <v>26.432000000000002</v>
          </cell>
          <cell r="M87">
            <v>495.6</v>
          </cell>
          <cell r="N87">
            <v>3</v>
          </cell>
          <cell r="O87">
            <v>6</v>
          </cell>
          <cell r="P87" t="str">
            <v>FLEXIBLE</v>
          </cell>
          <cell r="Q87">
            <v>3</v>
          </cell>
          <cell r="R87">
            <v>1334</v>
          </cell>
        </row>
        <row r="88">
          <cell r="A88">
            <v>2237</v>
          </cell>
          <cell r="B88" t="str">
            <v>MAYONESA LIGHT F*24x200g DP</v>
          </cell>
          <cell r="C88" t="str">
            <v>MAYONESA</v>
          </cell>
          <cell r="D88" t="str">
            <v>EMZO</v>
          </cell>
          <cell r="E88">
            <v>200</v>
          </cell>
          <cell r="F88">
            <v>4.7999999999999996E-3</v>
          </cell>
          <cell r="G88">
            <v>24</v>
          </cell>
          <cell r="H88">
            <v>12</v>
          </cell>
          <cell r="I88">
            <v>40</v>
          </cell>
          <cell r="J88">
            <v>750</v>
          </cell>
          <cell r="K88">
            <v>0.84319999999999995</v>
          </cell>
          <cell r="L88">
            <v>33.727999999999994</v>
          </cell>
          <cell r="M88">
            <v>632.4</v>
          </cell>
          <cell r="N88">
            <v>3</v>
          </cell>
          <cell r="O88">
            <v>6</v>
          </cell>
          <cell r="P88" t="str">
            <v>FLEXIBLE</v>
          </cell>
          <cell r="Q88">
            <v>3</v>
          </cell>
          <cell r="R88">
            <v>5333</v>
          </cell>
        </row>
        <row r="89">
          <cell r="A89">
            <v>2238</v>
          </cell>
          <cell r="B89" t="str">
            <v>MAYONESA LIGHT F*24x400g DP</v>
          </cell>
          <cell r="C89" t="str">
            <v>MAYONESA</v>
          </cell>
          <cell r="D89" t="str">
            <v>EMZO</v>
          </cell>
          <cell r="E89">
            <v>400</v>
          </cell>
          <cell r="F89">
            <v>9.5999999999999992E-3</v>
          </cell>
          <cell r="G89">
            <v>24</v>
          </cell>
          <cell r="H89">
            <v>12</v>
          </cell>
          <cell r="I89">
            <v>40</v>
          </cell>
          <cell r="J89">
            <v>750</v>
          </cell>
          <cell r="K89">
            <v>0.7702</v>
          </cell>
          <cell r="L89">
            <v>30.808</v>
          </cell>
          <cell r="M89">
            <v>577.65</v>
          </cell>
          <cell r="N89">
            <v>3</v>
          </cell>
          <cell r="O89">
            <v>6</v>
          </cell>
          <cell r="P89" t="str">
            <v>FLEXIBLE</v>
          </cell>
          <cell r="Q89">
            <v>3</v>
          </cell>
          <cell r="R89">
            <v>2667</v>
          </cell>
        </row>
        <row r="90">
          <cell r="A90">
            <v>2165</v>
          </cell>
          <cell r="B90" t="str">
            <v>MAYONESA F*12x24x50G SOB GT20G</v>
          </cell>
          <cell r="C90" t="str">
            <v>MAYONESA</v>
          </cell>
          <cell r="D90" t="str">
            <v>CRAMSA</v>
          </cell>
          <cell r="E90">
            <v>50</v>
          </cell>
          <cell r="F90">
            <v>1.44E-2</v>
          </cell>
          <cell r="G90">
            <v>288</v>
          </cell>
          <cell r="H90">
            <v>13</v>
          </cell>
          <cell r="I90">
            <v>260</v>
          </cell>
          <cell r="J90">
            <v>406.25</v>
          </cell>
          <cell r="K90">
            <v>0.72763561763999374</v>
          </cell>
          <cell r="L90">
            <v>189.18526058639839</v>
          </cell>
          <cell r="M90">
            <v>295.60196966624744</v>
          </cell>
          <cell r="N90">
            <v>4</v>
          </cell>
          <cell r="O90">
            <v>6</v>
          </cell>
          <cell r="P90" t="str">
            <v>FLEXIBLE</v>
          </cell>
          <cell r="Q90">
            <v>3</v>
          </cell>
          <cell r="R90">
            <v>889</v>
          </cell>
        </row>
        <row r="91">
          <cell r="A91" t="str">
            <v>M48351</v>
          </cell>
          <cell r="B91" t="str">
            <v>EXP MAYOMANIA H* 12x12x50G</v>
          </cell>
          <cell r="C91" t="str">
            <v>MAYONESA</v>
          </cell>
          <cell r="D91" t="str">
            <v>CRAMSA</v>
          </cell>
          <cell r="E91">
            <v>50</v>
          </cell>
          <cell r="F91">
            <v>7.1999999999999998E-3</v>
          </cell>
          <cell r="G91">
            <v>144</v>
          </cell>
          <cell r="H91">
            <v>13</v>
          </cell>
          <cell r="I91">
            <v>260</v>
          </cell>
          <cell r="J91">
            <v>812.5</v>
          </cell>
          <cell r="K91">
            <v>0.66610000000000003</v>
          </cell>
          <cell r="L91">
            <v>173.18600000000001</v>
          </cell>
          <cell r="M91">
            <v>541.20625000000007</v>
          </cell>
          <cell r="N91">
            <v>4</v>
          </cell>
          <cell r="O91">
            <v>6</v>
          </cell>
          <cell r="P91" t="str">
            <v>FLEXIBLE</v>
          </cell>
          <cell r="Q91">
            <v>3</v>
          </cell>
          <cell r="R91">
            <v>889</v>
          </cell>
        </row>
        <row r="92">
          <cell r="A92" t="str">
            <v>M48352</v>
          </cell>
          <cell r="B92" t="str">
            <v>MAYOMANIA F*12x24x50G</v>
          </cell>
          <cell r="C92" t="str">
            <v>MAYONESA</v>
          </cell>
          <cell r="D92" t="str">
            <v>CRAMSA</v>
          </cell>
          <cell r="E92">
            <v>50</v>
          </cell>
          <cell r="F92">
            <v>1.44E-2</v>
          </cell>
          <cell r="G92">
            <v>288</v>
          </cell>
          <cell r="H92">
            <v>13</v>
          </cell>
          <cell r="I92">
            <v>260</v>
          </cell>
          <cell r="J92">
            <v>406.25</v>
          </cell>
          <cell r="K92">
            <v>0.68279999999999996</v>
          </cell>
          <cell r="L92">
            <v>177.52799999999999</v>
          </cell>
          <cell r="M92">
            <v>277.38749999999999</v>
          </cell>
          <cell r="N92">
            <v>4</v>
          </cell>
          <cell r="O92">
            <v>6</v>
          </cell>
          <cell r="P92" t="str">
            <v>FLEXIBLE</v>
          </cell>
          <cell r="Q92">
            <v>3</v>
          </cell>
          <cell r="R92">
            <v>889</v>
          </cell>
        </row>
        <row r="93">
          <cell r="A93" t="str">
            <v>M48354</v>
          </cell>
          <cell r="B93" t="str">
            <v>SALSA ROSADA 12x24x50G</v>
          </cell>
          <cell r="C93" t="str">
            <v>MAYONESA</v>
          </cell>
          <cell r="D93" t="str">
            <v>CRAMSA</v>
          </cell>
          <cell r="E93">
            <v>50</v>
          </cell>
          <cell r="F93">
            <v>1.44E-2</v>
          </cell>
          <cell r="G93">
            <v>288</v>
          </cell>
          <cell r="H93">
            <v>14</v>
          </cell>
          <cell r="I93">
            <v>260</v>
          </cell>
          <cell r="J93">
            <v>406.25</v>
          </cell>
          <cell r="K93">
            <v>0.45440000000000003</v>
          </cell>
          <cell r="L93">
            <v>118.14400000000001</v>
          </cell>
          <cell r="M93">
            <v>184.60000000000002</v>
          </cell>
          <cell r="N93">
            <v>4</v>
          </cell>
          <cell r="O93">
            <v>6</v>
          </cell>
          <cell r="P93" t="str">
            <v>FLEXIBLE</v>
          </cell>
          <cell r="Q93">
            <v>3</v>
          </cell>
          <cell r="R93">
            <v>889</v>
          </cell>
        </row>
        <row r="94">
          <cell r="A94" t="str">
            <v>2165H</v>
          </cell>
          <cell r="B94" t="str">
            <v>MAYONESA F*12x24x50G SOB GT20G</v>
          </cell>
          <cell r="C94" t="str">
            <v>MAYONESA</v>
          </cell>
          <cell r="D94" t="str">
            <v>HASSIA</v>
          </cell>
          <cell r="E94">
            <v>50</v>
          </cell>
          <cell r="F94">
            <v>1.44E-2</v>
          </cell>
          <cell r="G94">
            <v>288</v>
          </cell>
          <cell r="H94">
            <v>13</v>
          </cell>
          <cell r="I94">
            <v>240</v>
          </cell>
          <cell r="J94">
            <v>375</v>
          </cell>
          <cell r="K94">
            <v>0.75</v>
          </cell>
          <cell r="L94">
            <v>180</v>
          </cell>
          <cell r="M94">
            <v>281.25</v>
          </cell>
          <cell r="N94">
            <v>3</v>
          </cell>
          <cell r="O94">
            <v>6</v>
          </cell>
          <cell r="P94" t="str">
            <v>FLEXIBLE</v>
          </cell>
          <cell r="Q94">
            <v>3</v>
          </cell>
          <cell r="R94">
            <v>889</v>
          </cell>
        </row>
        <row r="95">
          <cell r="A95">
            <v>2170</v>
          </cell>
          <cell r="B95" t="str">
            <v>MAYONESA F* 6x12x120G</v>
          </cell>
          <cell r="C95" t="str">
            <v>MAYONESA</v>
          </cell>
          <cell r="D95" t="str">
            <v>HASSIA</v>
          </cell>
          <cell r="E95">
            <v>120</v>
          </cell>
          <cell r="F95">
            <v>8.6400000000000001E-3</v>
          </cell>
          <cell r="G95">
            <v>72</v>
          </cell>
          <cell r="H95">
            <v>13</v>
          </cell>
          <cell r="I95">
            <v>92</v>
          </cell>
          <cell r="J95">
            <v>575</v>
          </cell>
          <cell r="K95">
            <v>0.75</v>
          </cell>
          <cell r="L95">
            <v>69</v>
          </cell>
          <cell r="M95">
            <v>431.25</v>
          </cell>
          <cell r="N95">
            <v>3</v>
          </cell>
          <cell r="O95">
            <v>6</v>
          </cell>
          <cell r="P95" t="str">
            <v>FLEXIBLE</v>
          </cell>
          <cell r="Q95">
            <v>3</v>
          </cell>
          <cell r="R95">
            <v>889</v>
          </cell>
        </row>
        <row r="96">
          <cell r="A96" t="str">
            <v>2223H</v>
          </cell>
          <cell r="B96" t="str">
            <v>EXP MAYOMANIA H* 12x12x50G</v>
          </cell>
          <cell r="C96" t="str">
            <v>MAYONESA</v>
          </cell>
          <cell r="D96" t="str">
            <v>HASSIA</v>
          </cell>
          <cell r="E96">
            <v>50</v>
          </cell>
          <cell r="F96">
            <v>7.1999999999999998E-3</v>
          </cell>
          <cell r="G96">
            <v>144</v>
          </cell>
          <cell r="H96">
            <v>13</v>
          </cell>
          <cell r="I96">
            <v>240</v>
          </cell>
          <cell r="J96">
            <v>750</v>
          </cell>
          <cell r="K96">
            <v>0.75</v>
          </cell>
          <cell r="L96">
            <v>180</v>
          </cell>
          <cell r="M96">
            <v>562.5</v>
          </cell>
          <cell r="N96">
            <v>3</v>
          </cell>
          <cell r="O96">
            <v>6</v>
          </cell>
          <cell r="P96" t="str">
            <v>FLEXIBLE</v>
          </cell>
          <cell r="Q96">
            <v>3</v>
          </cell>
          <cell r="R96">
            <v>889</v>
          </cell>
        </row>
        <row r="97">
          <cell r="A97" t="str">
            <v>2224H</v>
          </cell>
          <cell r="B97" t="str">
            <v>EXP MAYOMANIA H*  6x12x120G</v>
          </cell>
          <cell r="C97" t="str">
            <v>MAYONESA</v>
          </cell>
          <cell r="D97" t="str">
            <v>HASSIA</v>
          </cell>
          <cell r="E97">
            <v>120</v>
          </cell>
          <cell r="F97">
            <v>8.6400000000000001E-3</v>
          </cell>
          <cell r="G97">
            <v>72</v>
          </cell>
          <cell r="H97">
            <v>13</v>
          </cell>
          <cell r="I97">
            <v>240</v>
          </cell>
          <cell r="J97">
            <v>1500</v>
          </cell>
          <cell r="K97">
            <v>0.75</v>
          </cell>
          <cell r="L97">
            <v>180</v>
          </cell>
          <cell r="M97">
            <v>1125</v>
          </cell>
          <cell r="N97">
            <v>3</v>
          </cell>
          <cell r="O97">
            <v>6</v>
          </cell>
          <cell r="P97" t="str">
            <v>FLEXIBLE</v>
          </cell>
          <cell r="Q97">
            <v>3</v>
          </cell>
          <cell r="R97">
            <v>889</v>
          </cell>
        </row>
        <row r="98">
          <cell r="A98" t="str">
            <v>2225H</v>
          </cell>
          <cell r="B98" t="str">
            <v>MAYOMANIA F*12x24x50G</v>
          </cell>
          <cell r="C98" t="str">
            <v>MAYONESA</v>
          </cell>
          <cell r="D98" t="str">
            <v>HASSIA</v>
          </cell>
          <cell r="E98">
            <v>50</v>
          </cell>
          <cell r="F98">
            <v>1.44E-2</v>
          </cell>
          <cell r="G98">
            <v>288</v>
          </cell>
          <cell r="H98">
            <v>13</v>
          </cell>
          <cell r="I98">
            <v>240</v>
          </cell>
          <cell r="J98">
            <v>375</v>
          </cell>
          <cell r="K98">
            <v>0.75</v>
          </cell>
          <cell r="L98">
            <v>180</v>
          </cell>
          <cell r="M98">
            <v>281.25</v>
          </cell>
          <cell r="N98">
            <v>3</v>
          </cell>
          <cell r="O98">
            <v>6</v>
          </cell>
          <cell r="P98" t="str">
            <v>FLEXIBLE</v>
          </cell>
          <cell r="Q98">
            <v>3</v>
          </cell>
          <cell r="R98">
            <v>889</v>
          </cell>
        </row>
        <row r="99">
          <cell r="A99" t="str">
            <v>2170R</v>
          </cell>
          <cell r="B99" t="str">
            <v>MAYONESA F* 6x12x120G</v>
          </cell>
          <cell r="C99" t="str">
            <v>MAYONESA</v>
          </cell>
          <cell r="D99" t="str">
            <v>ROVEMA</v>
          </cell>
          <cell r="E99">
            <v>120</v>
          </cell>
          <cell r="F99">
            <v>8.6400000000000001E-3</v>
          </cell>
          <cell r="G99">
            <v>72</v>
          </cell>
          <cell r="H99">
            <v>13</v>
          </cell>
          <cell r="I99">
            <v>36</v>
          </cell>
          <cell r="J99">
            <v>225</v>
          </cell>
          <cell r="K99">
            <v>0.82620000000000005</v>
          </cell>
          <cell r="L99">
            <v>29.743200000000002</v>
          </cell>
          <cell r="M99">
            <v>185.89500000000001</v>
          </cell>
          <cell r="N99">
            <v>2</v>
          </cell>
          <cell r="O99">
            <v>6</v>
          </cell>
          <cell r="P99" t="str">
            <v>FLEXIBLE</v>
          </cell>
          <cell r="Q99">
            <v>3</v>
          </cell>
          <cell r="R99">
            <v>1481</v>
          </cell>
        </row>
        <row r="100">
          <cell r="A100">
            <v>2224</v>
          </cell>
          <cell r="B100" t="str">
            <v>EXP MAYOMANIA H*  6x12x120G</v>
          </cell>
          <cell r="C100" t="str">
            <v>MAYONESA</v>
          </cell>
          <cell r="D100" t="str">
            <v>ROVEMA</v>
          </cell>
          <cell r="E100">
            <v>120</v>
          </cell>
          <cell r="F100">
            <v>8.6400000000000001E-3</v>
          </cell>
          <cell r="G100">
            <v>72</v>
          </cell>
          <cell r="H100">
            <v>13</v>
          </cell>
          <cell r="I100">
            <v>36</v>
          </cell>
          <cell r="J100">
            <v>225</v>
          </cell>
          <cell r="K100">
            <v>0.78259999999999996</v>
          </cell>
          <cell r="L100">
            <v>28.1736</v>
          </cell>
          <cell r="M100">
            <v>176.08499999999998</v>
          </cell>
          <cell r="N100">
            <v>2</v>
          </cell>
          <cell r="O100">
            <v>6</v>
          </cell>
          <cell r="P100" t="str">
            <v>FLEXIBLE</v>
          </cell>
          <cell r="Q100">
            <v>3</v>
          </cell>
          <cell r="R100">
            <v>1481</v>
          </cell>
        </row>
        <row r="101">
          <cell r="A101" t="str">
            <v>534V</v>
          </cell>
          <cell r="B101" t="str">
            <v>MAYONESA F*12x200g DP</v>
          </cell>
          <cell r="C101" t="str">
            <v>MAYONESA</v>
          </cell>
          <cell r="D101" t="str">
            <v>VOLPAK</v>
          </cell>
          <cell r="E101">
            <v>200</v>
          </cell>
          <cell r="F101">
            <v>2.3999999999999998E-3</v>
          </cell>
          <cell r="G101">
            <v>12</v>
          </cell>
          <cell r="H101">
            <v>12</v>
          </cell>
          <cell r="I101">
            <v>32</v>
          </cell>
          <cell r="J101">
            <v>1200</v>
          </cell>
          <cell r="K101">
            <v>0.6</v>
          </cell>
          <cell r="L101">
            <v>19.2</v>
          </cell>
          <cell r="M101">
            <v>720</v>
          </cell>
          <cell r="N101">
            <v>3</v>
          </cell>
          <cell r="O101">
            <v>6</v>
          </cell>
          <cell r="P101" t="str">
            <v>FLEXIBLE</v>
          </cell>
          <cell r="Q101">
            <v>3</v>
          </cell>
          <cell r="R101">
            <v>5333</v>
          </cell>
        </row>
        <row r="102">
          <cell r="A102" t="str">
            <v>2173V</v>
          </cell>
          <cell r="B102" t="str">
            <v>MAYOMANIA F*DP 12x200G</v>
          </cell>
          <cell r="C102" t="str">
            <v>MAYONESA</v>
          </cell>
          <cell r="D102" t="str">
            <v>VOLPAK</v>
          </cell>
          <cell r="E102">
            <v>200</v>
          </cell>
          <cell r="F102">
            <v>2.3999999999999998E-3</v>
          </cell>
          <cell r="G102">
            <v>12</v>
          </cell>
          <cell r="H102">
            <v>13</v>
          </cell>
          <cell r="I102">
            <v>32</v>
          </cell>
          <cell r="J102">
            <v>1200</v>
          </cell>
          <cell r="K102">
            <v>0.44450000000000001</v>
          </cell>
          <cell r="L102">
            <v>14.224</v>
          </cell>
          <cell r="M102">
            <v>533.4</v>
          </cell>
          <cell r="N102">
            <v>3</v>
          </cell>
          <cell r="O102">
            <v>6</v>
          </cell>
          <cell r="P102" t="str">
            <v>FLEXIBLE</v>
          </cell>
          <cell r="Q102">
            <v>3</v>
          </cell>
          <cell r="R102">
            <v>5333</v>
          </cell>
        </row>
        <row r="103">
          <cell r="A103">
            <v>2046</v>
          </cell>
          <cell r="B103" t="str">
            <v>CALD GALLINA SD* 6x150x4,0g</v>
          </cell>
          <cell r="C103" t="str">
            <v>KNORR</v>
          </cell>
          <cell r="D103" t="str">
            <v>FETTE SAPAL</v>
          </cell>
          <cell r="E103">
            <v>16</v>
          </cell>
          <cell r="F103">
            <v>3.5999999999999999E-3</v>
          </cell>
          <cell r="G103">
            <v>225</v>
          </cell>
          <cell r="H103">
            <v>31</v>
          </cell>
          <cell r="I103">
            <v>110</v>
          </cell>
          <cell r="J103">
            <v>220</v>
          </cell>
          <cell r="K103">
            <v>0.86014890282131651</v>
          </cell>
          <cell r="L103">
            <v>94.616379310344811</v>
          </cell>
          <cell r="M103">
            <v>189.23275862068962</v>
          </cell>
          <cell r="N103">
            <v>3</v>
          </cell>
          <cell r="O103">
            <v>6</v>
          </cell>
          <cell r="P103" t="str">
            <v>BROTHS</v>
          </cell>
          <cell r="Q103">
            <v>3</v>
          </cell>
          <cell r="R103">
            <v>180.55555555555554</v>
          </cell>
        </row>
        <row r="104">
          <cell r="A104">
            <v>2099</v>
          </cell>
          <cell r="B104" t="str">
            <v>EXP CALD GALLO K*12x28CP CAR</v>
          </cell>
          <cell r="C104" t="str">
            <v>KNORR</v>
          </cell>
          <cell r="D104" t="str">
            <v>FETTE SAPAL</v>
          </cell>
          <cell r="E104">
            <v>16</v>
          </cell>
          <cell r="F104">
            <v>1.792E-3</v>
          </cell>
          <cell r="G104">
            <v>112</v>
          </cell>
          <cell r="H104">
            <v>31</v>
          </cell>
          <cell r="I104">
            <v>55</v>
          </cell>
          <cell r="J104">
            <v>220.98214285714286</v>
          </cell>
          <cell r="K104">
            <v>0.64531793725618769</v>
          </cell>
          <cell r="L104">
            <v>35.492486549090323</v>
          </cell>
          <cell r="M104">
            <v>142.60374059902361</v>
          </cell>
          <cell r="N104">
            <v>3</v>
          </cell>
          <cell r="O104">
            <v>6</v>
          </cell>
          <cell r="P104" t="str">
            <v>BROTHS</v>
          </cell>
          <cell r="Q104">
            <v>3</v>
          </cell>
          <cell r="R104">
            <v>241.82</v>
          </cell>
        </row>
        <row r="105">
          <cell r="A105">
            <v>2150</v>
          </cell>
          <cell r="B105" t="str">
            <v>CALD GALLIN SD* 36x28CUB</v>
          </cell>
          <cell r="C105" t="str">
            <v>KNORR</v>
          </cell>
          <cell r="D105" t="str">
            <v>FETTE SAPAL</v>
          </cell>
          <cell r="E105">
            <v>16</v>
          </cell>
          <cell r="F105">
            <v>4.032E-3</v>
          </cell>
          <cell r="G105">
            <v>252</v>
          </cell>
          <cell r="H105">
            <v>31</v>
          </cell>
          <cell r="I105">
            <v>110</v>
          </cell>
          <cell r="J105">
            <v>196.42857142857142</v>
          </cell>
          <cell r="K105">
            <v>0.88090821312578593</v>
          </cell>
          <cell r="L105">
            <v>96.89990344383645</v>
          </cell>
          <cell r="M105">
            <v>173.03554186399364</v>
          </cell>
          <cell r="N105">
            <v>3</v>
          </cell>
          <cell r="O105">
            <v>6</v>
          </cell>
          <cell r="P105" t="str">
            <v>BROTHS</v>
          </cell>
          <cell r="Q105">
            <v>3</v>
          </cell>
          <cell r="R105">
            <v>161.21031746031747</v>
          </cell>
        </row>
        <row r="106">
          <cell r="A106">
            <v>373</v>
          </cell>
          <cell r="B106" t="str">
            <v>CALD GALLINA K*96x126g (12cub)</v>
          </cell>
          <cell r="C106" t="str">
            <v>KNORR</v>
          </cell>
          <cell r="D106" t="str">
            <v>CFD7</v>
          </cell>
          <cell r="E106">
            <v>21</v>
          </cell>
          <cell r="F106">
            <v>1.2096000000000001E-2</v>
          </cell>
          <cell r="G106">
            <v>576</v>
          </cell>
          <cell r="H106">
            <v>11</v>
          </cell>
          <cell r="I106">
            <v>330</v>
          </cell>
          <cell r="J106">
            <v>257.8125</v>
          </cell>
          <cell r="K106">
            <v>0.65704131832312196</v>
          </cell>
          <cell r="L106">
            <v>216.82363504663024</v>
          </cell>
          <cell r="M106">
            <v>169.39346488017989</v>
          </cell>
          <cell r="N106">
            <v>3</v>
          </cell>
          <cell r="O106">
            <v>6</v>
          </cell>
          <cell r="P106" t="str">
            <v>BROTHS</v>
          </cell>
          <cell r="Q106">
            <v>3</v>
          </cell>
          <cell r="R106">
            <v>218.25396825396825</v>
          </cell>
        </row>
        <row r="107">
          <cell r="A107">
            <v>374</v>
          </cell>
          <cell r="B107" t="str">
            <v>CALD GALLINA K*24x21g (24cub)</v>
          </cell>
          <cell r="C107" t="str">
            <v>KNORR</v>
          </cell>
          <cell r="D107" t="str">
            <v>CFD7</v>
          </cell>
          <cell r="E107">
            <v>21</v>
          </cell>
          <cell r="F107">
            <v>1.2096000000000001E-2</v>
          </cell>
          <cell r="G107">
            <v>576</v>
          </cell>
          <cell r="H107">
            <v>11</v>
          </cell>
          <cell r="I107">
            <v>330</v>
          </cell>
          <cell r="J107">
            <v>257.8125</v>
          </cell>
          <cell r="K107">
            <v>0.69189189451272737</v>
          </cell>
          <cell r="L107">
            <v>228.32432518920004</v>
          </cell>
          <cell r="M107">
            <v>178.37837905406252</v>
          </cell>
          <cell r="N107">
            <v>3</v>
          </cell>
          <cell r="O107">
            <v>6</v>
          </cell>
          <cell r="P107" t="str">
            <v>BROTHS</v>
          </cell>
          <cell r="Q107">
            <v>3</v>
          </cell>
          <cell r="R107">
            <v>218.25396825396825</v>
          </cell>
        </row>
        <row r="108">
          <cell r="A108">
            <v>382</v>
          </cell>
          <cell r="B108" t="str">
            <v>CALD CARNE K* 24x24x21g (2cub)</v>
          </cell>
          <cell r="C108" t="str">
            <v>KNORR</v>
          </cell>
          <cell r="D108" t="str">
            <v>CFD7</v>
          </cell>
          <cell r="E108">
            <v>21</v>
          </cell>
          <cell r="F108">
            <v>1.2096000000000001E-2</v>
          </cell>
          <cell r="G108">
            <v>576</v>
          </cell>
          <cell r="H108">
            <v>11</v>
          </cell>
          <cell r="I108">
            <v>330</v>
          </cell>
          <cell r="J108">
            <v>257.8125</v>
          </cell>
          <cell r="K108">
            <v>0.67158917821135844</v>
          </cell>
          <cell r="L108">
            <v>221.62442880974828</v>
          </cell>
          <cell r="M108">
            <v>173.14408500761584</v>
          </cell>
          <cell r="N108">
            <v>3</v>
          </cell>
          <cell r="O108">
            <v>6</v>
          </cell>
          <cell r="P108" t="str">
            <v>BROTHS</v>
          </cell>
          <cell r="Q108">
            <v>3</v>
          </cell>
          <cell r="R108">
            <v>72.751322751322746</v>
          </cell>
        </row>
        <row r="109">
          <cell r="A109">
            <v>555</v>
          </cell>
          <cell r="B109" t="str">
            <v>CALD CARNE K*48x126g (12cub)</v>
          </cell>
          <cell r="C109" t="str">
            <v>KNORR</v>
          </cell>
          <cell r="D109" t="str">
            <v>CFD7</v>
          </cell>
          <cell r="E109">
            <v>21</v>
          </cell>
          <cell r="F109">
            <v>6.0480000000000004E-3</v>
          </cell>
          <cell r="G109">
            <v>288</v>
          </cell>
          <cell r="H109">
            <v>11</v>
          </cell>
          <cell r="I109">
            <v>330</v>
          </cell>
          <cell r="J109">
            <v>515.625</v>
          </cell>
          <cell r="K109">
            <v>0.58772511606550693</v>
          </cell>
          <cell r="L109">
            <v>193.94928830161729</v>
          </cell>
          <cell r="M109">
            <v>303.04576297127699</v>
          </cell>
          <cell r="N109">
            <v>3</v>
          </cell>
          <cell r="O109">
            <v>6</v>
          </cell>
          <cell r="P109" t="str">
            <v>BROTHS</v>
          </cell>
          <cell r="Q109">
            <v>3</v>
          </cell>
          <cell r="R109">
            <v>145.50264550264549</v>
          </cell>
        </row>
        <row r="110">
          <cell r="A110">
            <v>1492</v>
          </cell>
          <cell r="B110" t="str">
            <v>OF CALDGAL K*12CUB AHORRE 4 CUB</v>
          </cell>
          <cell r="C110" t="str">
            <v>KNORR</v>
          </cell>
          <cell r="D110" t="str">
            <v>CFD7</v>
          </cell>
          <cell r="E110">
            <v>21</v>
          </cell>
          <cell r="F110">
            <v>1.2096000000000001E-2</v>
          </cell>
          <cell r="G110">
            <v>576</v>
          </cell>
          <cell r="H110">
            <v>11</v>
          </cell>
          <cell r="I110">
            <v>330</v>
          </cell>
          <cell r="J110">
            <v>257.8125</v>
          </cell>
          <cell r="K110">
            <v>0.68448206272703538</v>
          </cell>
          <cell r="L110">
            <v>225.87908069992167</v>
          </cell>
          <cell r="M110">
            <v>176.46803179681382</v>
          </cell>
          <cell r="N110">
            <v>3</v>
          </cell>
          <cell r="O110">
            <v>6</v>
          </cell>
          <cell r="P110" t="str">
            <v>BROTHS</v>
          </cell>
          <cell r="Q110">
            <v>3</v>
          </cell>
          <cell r="R110">
            <v>73</v>
          </cell>
        </row>
        <row r="111">
          <cell r="A111">
            <v>2051</v>
          </cell>
          <cell r="B111" t="str">
            <v>EXP CALD CARNE K* 36x12 CUB</v>
          </cell>
          <cell r="C111" t="str">
            <v>KNORR</v>
          </cell>
          <cell r="D111" t="str">
            <v>CFD7</v>
          </cell>
          <cell r="E111">
            <v>21</v>
          </cell>
          <cell r="F111">
            <v>4.5360000000000001E-3</v>
          </cell>
          <cell r="G111">
            <v>216</v>
          </cell>
          <cell r="H111">
            <v>11</v>
          </cell>
          <cell r="I111">
            <v>330</v>
          </cell>
          <cell r="J111">
            <v>687.5</v>
          </cell>
          <cell r="K111">
            <v>0.53760689074180279</v>
          </cell>
          <cell r="L111">
            <v>177.41027394479491</v>
          </cell>
          <cell r="M111">
            <v>369.60473738498939</v>
          </cell>
          <cell r="N111">
            <v>3</v>
          </cell>
          <cell r="O111">
            <v>6</v>
          </cell>
          <cell r="P111" t="str">
            <v>BROTHS</v>
          </cell>
          <cell r="Q111">
            <v>3</v>
          </cell>
          <cell r="R111">
            <v>194</v>
          </cell>
        </row>
        <row r="112">
          <cell r="A112">
            <v>2055</v>
          </cell>
          <cell r="B112" t="str">
            <v>EXP CALD GALLINA K* 36x12 CUB</v>
          </cell>
          <cell r="C112" t="str">
            <v>KNORR</v>
          </cell>
          <cell r="D112" t="str">
            <v>CFD7</v>
          </cell>
          <cell r="E112">
            <v>21</v>
          </cell>
          <cell r="F112">
            <v>4.5360000000000001E-3</v>
          </cell>
          <cell r="G112">
            <v>216</v>
          </cell>
          <cell r="H112">
            <v>11</v>
          </cell>
          <cell r="I112">
            <v>330</v>
          </cell>
          <cell r="J112">
            <v>687.5</v>
          </cell>
          <cell r="K112">
            <v>0.51962436441666271</v>
          </cell>
          <cell r="L112">
            <v>171.47604025749868</v>
          </cell>
          <cell r="M112">
            <v>357.24175053645564</v>
          </cell>
          <cell r="N112">
            <v>3</v>
          </cell>
          <cell r="O112">
            <v>6</v>
          </cell>
          <cell r="P112" t="str">
            <v>BROTHS</v>
          </cell>
          <cell r="Q112">
            <v>3</v>
          </cell>
          <cell r="R112">
            <v>194</v>
          </cell>
        </row>
        <row r="113">
          <cell r="A113">
            <v>2095</v>
          </cell>
          <cell r="B113" t="str">
            <v>EXP CALD GALLINA K*6x24x2 CUB CAR</v>
          </cell>
          <cell r="C113" t="str">
            <v>KNORR</v>
          </cell>
          <cell r="D113" t="str">
            <v>CFD7</v>
          </cell>
          <cell r="E113">
            <v>21</v>
          </cell>
          <cell r="F113">
            <v>3.0240000000000002E-3</v>
          </cell>
          <cell r="G113">
            <v>144</v>
          </cell>
          <cell r="H113">
            <v>11</v>
          </cell>
          <cell r="I113">
            <v>330</v>
          </cell>
          <cell r="J113">
            <v>1031.25</v>
          </cell>
          <cell r="K113">
            <v>0.42352941176470582</v>
          </cell>
          <cell r="L113">
            <v>139.76470588235293</v>
          </cell>
          <cell r="M113">
            <v>436.76470588235287</v>
          </cell>
          <cell r="N113">
            <v>3</v>
          </cell>
          <cell r="O113">
            <v>6</v>
          </cell>
          <cell r="P113" t="str">
            <v>BROTHS</v>
          </cell>
          <cell r="Q113">
            <v>3</v>
          </cell>
          <cell r="R113">
            <v>291.01</v>
          </cell>
        </row>
        <row r="114">
          <cell r="A114">
            <v>2096</v>
          </cell>
          <cell r="B114" t="str">
            <v>EXP CALD CARNE K*6x24x2 CUB CAR</v>
          </cell>
          <cell r="C114" t="str">
            <v>KNORR</v>
          </cell>
          <cell r="D114" t="str">
            <v>CFD7</v>
          </cell>
          <cell r="E114">
            <v>21</v>
          </cell>
          <cell r="F114">
            <v>3.0240000000000002E-3</v>
          </cell>
          <cell r="G114">
            <v>144</v>
          </cell>
          <cell r="H114">
            <v>11</v>
          </cell>
          <cell r="I114">
            <v>330</v>
          </cell>
          <cell r="J114">
            <v>1031.25</v>
          </cell>
          <cell r="K114">
            <v>0.48649999999999999</v>
          </cell>
          <cell r="L114">
            <v>160.54499999999999</v>
          </cell>
          <cell r="M114">
            <v>501.703125</v>
          </cell>
          <cell r="N114">
            <v>3</v>
          </cell>
          <cell r="O114">
            <v>6</v>
          </cell>
          <cell r="P114" t="str">
            <v>BROTHS</v>
          </cell>
          <cell r="Q114">
            <v>3</v>
          </cell>
          <cell r="R114">
            <v>265.7</v>
          </cell>
        </row>
        <row r="115">
          <cell r="A115">
            <v>2097</v>
          </cell>
          <cell r="B115" t="str">
            <v>EXP CALD PESCA K*6x24x2 CUB CAR</v>
          </cell>
          <cell r="C115" t="str">
            <v>KNORR</v>
          </cell>
          <cell r="D115" t="str">
            <v>CFD7</v>
          </cell>
          <cell r="E115">
            <v>21</v>
          </cell>
          <cell r="F115">
            <v>3.0240000000000002E-3</v>
          </cell>
          <cell r="G115">
            <v>144</v>
          </cell>
          <cell r="H115">
            <v>11</v>
          </cell>
          <cell r="I115">
            <v>330</v>
          </cell>
          <cell r="J115">
            <v>1031.25</v>
          </cell>
          <cell r="K115">
            <v>0.44138908575478386</v>
          </cell>
          <cell r="L115">
            <v>145.65839829907867</v>
          </cell>
          <cell r="M115">
            <v>455.18249468462085</v>
          </cell>
          <cell r="N115">
            <v>3</v>
          </cell>
          <cell r="O115">
            <v>6</v>
          </cell>
          <cell r="P115" t="str">
            <v>BROTHS</v>
          </cell>
          <cell r="Q115">
            <v>3</v>
          </cell>
          <cell r="R115">
            <v>265.7</v>
          </cell>
        </row>
        <row r="116">
          <cell r="A116">
            <v>2098</v>
          </cell>
          <cell r="B116" t="str">
            <v>EXP CALD GALLO K*6x24x2 CUB CAR</v>
          </cell>
          <cell r="C116" t="str">
            <v>KNORR</v>
          </cell>
          <cell r="D116" t="str">
            <v>CFD7</v>
          </cell>
          <cell r="E116">
            <v>21</v>
          </cell>
          <cell r="F116">
            <v>3.0240000000000002E-3</v>
          </cell>
          <cell r="G116">
            <v>144</v>
          </cell>
          <cell r="H116">
            <v>11</v>
          </cell>
          <cell r="I116">
            <v>330</v>
          </cell>
          <cell r="J116">
            <v>1031.25</v>
          </cell>
          <cell r="K116">
            <v>0.55607651373507838</v>
          </cell>
          <cell r="L116">
            <v>183.50524953257587</v>
          </cell>
          <cell r="M116">
            <v>573.4539047892996</v>
          </cell>
          <cell r="N116">
            <v>3</v>
          </cell>
          <cell r="O116">
            <v>6</v>
          </cell>
          <cell r="P116" t="str">
            <v>BROTHS</v>
          </cell>
          <cell r="Q116">
            <v>3</v>
          </cell>
          <cell r="R116">
            <v>291.01</v>
          </cell>
        </row>
        <row r="117">
          <cell r="A117">
            <v>369</v>
          </cell>
          <cell r="B117" t="str">
            <v>CALD GALLINA K*288x42g(4cub)</v>
          </cell>
          <cell r="C117" t="str">
            <v>KNORR</v>
          </cell>
          <cell r="D117" t="str">
            <v>C600I</v>
          </cell>
          <cell r="E117">
            <v>21</v>
          </cell>
          <cell r="F117">
            <v>1.2096000000000001E-2</v>
          </cell>
          <cell r="G117">
            <v>576</v>
          </cell>
          <cell r="H117">
            <v>11</v>
          </cell>
          <cell r="I117">
            <v>224</v>
          </cell>
          <cell r="J117">
            <v>175</v>
          </cell>
          <cell r="K117">
            <v>0.62736344537815125</v>
          </cell>
          <cell r="L117">
            <v>140.52941176470588</v>
          </cell>
          <cell r="M117">
            <v>109.78860294117646</v>
          </cell>
          <cell r="N117">
            <v>3</v>
          </cell>
          <cell r="O117">
            <v>6</v>
          </cell>
          <cell r="P117" t="str">
            <v>BROTHS</v>
          </cell>
          <cell r="Q117">
            <v>3</v>
          </cell>
          <cell r="R117">
            <v>145.50264550264549</v>
          </cell>
        </row>
        <row r="118">
          <cell r="A118">
            <v>384</v>
          </cell>
          <cell r="B118" t="str">
            <v>CALD GALLINA K*24x252g(4cub)</v>
          </cell>
          <cell r="C118" t="str">
            <v>KNORR</v>
          </cell>
          <cell r="D118" t="str">
            <v>C600I</v>
          </cell>
          <cell r="E118">
            <v>21</v>
          </cell>
          <cell r="F118">
            <v>6.0480000000000004E-3</v>
          </cell>
          <cell r="G118">
            <v>288</v>
          </cell>
          <cell r="H118">
            <v>11</v>
          </cell>
          <cell r="I118">
            <v>224</v>
          </cell>
          <cell r="J118">
            <v>350</v>
          </cell>
          <cell r="K118">
            <v>0.79492312620115335</v>
          </cell>
          <cell r="L118">
            <v>178.06278026905835</v>
          </cell>
          <cell r="M118">
            <v>278.22309417040367</v>
          </cell>
          <cell r="N118">
            <v>3</v>
          </cell>
          <cell r="O118">
            <v>6</v>
          </cell>
          <cell r="P118" t="str">
            <v>BROTHS</v>
          </cell>
          <cell r="Q118">
            <v>3</v>
          </cell>
          <cell r="R118">
            <v>291.00529100529099</v>
          </cell>
        </row>
        <row r="119">
          <cell r="A119">
            <v>1317</v>
          </cell>
          <cell r="B119" t="str">
            <v>OF TARRO MULT K*48CUB GTS  8 CUB</v>
          </cell>
          <cell r="C119" t="str">
            <v>KNORR</v>
          </cell>
          <cell r="D119" t="str">
            <v>C600I</v>
          </cell>
          <cell r="E119">
            <v>21</v>
          </cell>
          <cell r="F119">
            <v>6.0480000000000004E-3</v>
          </cell>
          <cell r="G119">
            <v>288</v>
          </cell>
          <cell r="H119">
            <v>12</v>
          </cell>
          <cell r="I119">
            <v>224</v>
          </cell>
          <cell r="J119">
            <v>350</v>
          </cell>
          <cell r="K119">
            <v>0.79188659289151087</v>
          </cell>
          <cell r="L119">
            <v>177.38259680769843</v>
          </cell>
          <cell r="M119">
            <v>277.16030751202879</v>
          </cell>
          <cell r="N119">
            <v>3</v>
          </cell>
          <cell r="O119">
            <v>6</v>
          </cell>
          <cell r="P119" t="str">
            <v>BROTHS</v>
          </cell>
          <cell r="Q119">
            <v>3</v>
          </cell>
          <cell r="R119">
            <v>145.50264550264549</v>
          </cell>
        </row>
        <row r="120">
          <cell r="A120">
            <v>1440</v>
          </cell>
          <cell r="B120" t="str">
            <v>OF CALD GALL K*TARRO/48CUB TAT</v>
          </cell>
          <cell r="C120" t="str">
            <v>KNORR</v>
          </cell>
          <cell r="D120" t="str">
            <v>C600I</v>
          </cell>
          <cell r="E120">
            <v>21</v>
          </cell>
          <cell r="F120">
            <v>6.0480000000000004E-3</v>
          </cell>
          <cell r="G120">
            <v>288</v>
          </cell>
          <cell r="H120">
            <v>12</v>
          </cell>
          <cell r="I120">
            <v>224</v>
          </cell>
          <cell r="J120">
            <v>350</v>
          </cell>
          <cell r="K120">
            <v>0.83062446535500412</v>
          </cell>
          <cell r="L120">
            <v>186.05988023952091</v>
          </cell>
          <cell r="M120">
            <v>290.71856287425146</v>
          </cell>
          <cell r="N120">
            <v>3</v>
          </cell>
          <cell r="O120">
            <v>6</v>
          </cell>
          <cell r="P120" t="str">
            <v>BROTHS</v>
          </cell>
          <cell r="Q120">
            <v>3</v>
          </cell>
          <cell r="R120">
            <v>145.50264550264549</v>
          </cell>
        </row>
        <row r="121">
          <cell r="A121">
            <v>1491</v>
          </cell>
          <cell r="B121" t="str">
            <v>OF CALD GAL K*24CUB AHORRE 8CUB</v>
          </cell>
          <cell r="C121" t="str">
            <v>KNORR</v>
          </cell>
          <cell r="D121" t="str">
            <v>C600I</v>
          </cell>
          <cell r="E121">
            <v>21</v>
          </cell>
          <cell r="F121">
            <v>6.0480000000000004E-3</v>
          </cell>
          <cell r="G121">
            <v>288</v>
          </cell>
          <cell r="H121">
            <v>11</v>
          </cell>
          <cell r="I121">
            <v>224</v>
          </cell>
          <cell r="J121">
            <v>350</v>
          </cell>
          <cell r="K121">
            <v>0.8441279226014512</v>
          </cell>
          <cell r="L121">
            <v>189.08465466272506</v>
          </cell>
          <cell r="M121">
            <v>295.44477291050794</v>
          </cell>
          <cell r="N121">
            <v>3</v>
          </cell>
          <cell r="O121">
            <v>6</v>
          </cell>
          <cell r="P121" t="str">
            <v>BROTHS</v>
          </cell>
          <cell r="Q121">
            <v>3</v>
          </cell>
          <cell r="R121">
            <v>146</v>
          </cell>
        </row>
        <row r="122">
          <cell r="A122">
            <v>2467</v>
          </cell>
          <cell r="B122" t="str">
            <v>CALD GALLINA K*C*6x1575g(150cub)</v>
          </cell>
          <cell r="C122" t="str">
            <v>KNORR</v>
          </cell>
          <cell r="D122" t="str">
            <v>C600I</v>
          </cell>
          <cell r="E122">
            <v>21</v>
          </cell>
          <cell r="F122">
            <v>9.4500000000000001E-3</v>
          </cell>
          <cell r="G122">
            <v>450</v>
          </cell>
          <cell r="H122">
            <v>12</v>
          </cell>
          <cell r="I122">
            <v>224</v>
          </cell>
          <cell r="J122">
            <v>224</v>
          </cell>
          <cell r="K122">
            <v>0.87289717524289312</v>
          </cell>
          <cell r="L122">
            <v>195.52896725440806</v>
          </cell>
          <cell r="M122">
            <v>195.52896725440806</v>
          </cell>
          <cell r="N122">
            <v>3</v>
          </cell>
          <cell r="O122">
            <v>6</v>
          </cell>
          <cell r="P122" t="str">
            <v>BROTHS</v>
          </cell>
          <cell r="Q122">
            <v>3</v>
          </cell>
          <cell r="R122">
            <v>93.121693121693113</v>
          </cell>
        </row>
        <row r="123">
          <cell r="A123">
            <v>2510</v>
          </cell>
          <cell r="B123" t="str">
            <v>EXP CLAD CARNE K*C*1x3kg</v>
          </cell>
          <cell r="C123" t="str">
            <v>KNORR</v>
          </cell>
          <cell r="D123" t="str">
            <v>C600I</v>
          </cell>
          <cell r="E123">
            <v>21</v>
          </cell>
          <cell r="F123">
            <v>2.9924999999999999E-3</v>
          </cell>
          <cell r="G123">
            <v>142.5</v>
          </cell>
          <cell r="H123">
            <v>12</v>
          </cell>
          <cell r="I123">
            <v>224</v>
          </cell>
          <cell r="J123">
            <v>707.36842105263156</v>
          </cell>
          <cell r="K123">
            <v>0.81075664754953092</v>
          </cell>
          <cell r="L123">
            <v>181.60948905109493</v>
          </cell>
          <cell r="M123">
            <v>573.5036496350366</v>
          </cell>
          <cell r="N123">
            <v>3</v>
          </cell>
          <cell r="O123">
            <v>0</v>
          </cell>
          <cell r="P123" t="str">
            <v>CATERPLAN *K</v>
          </cell>
          <cell r="Q123">
            <v>3</v>
          </cell>
          <cell r="R123">
            <v>294.07</v>
          </cell>
        </row>
        <row r="124">
          <cell r="A124">
            <v>2511</v>
          </cell>
          <cell r="B124" t="str">
            <v>EXP CLAD POLLO K*C*1x3kg</v>
          </cell>
          <cell r="C124" t="str">
            <v>KNORR</v>
          </cell>
          <cell r="D124" t="str">
            <v>C600I</v>
          </cell>
          <cell r="E124">
            <v>21</v>
          </cell>
          <cell r="F124">
            <v>2.9924999999999999E-3</v>
          </cell>
          <cell r="G124">
            <v>142.5</v>
          </cell>
          <cell r="H124">
            <v>12</v>
          </cell>
          <cell r="I124">
            <v>224</v>
          </cell>
          <cell r="J124">
            <v>707.36842105263156</v>
          </cell>
          <cell r="K124">
            <v>0.83406896111631068</v>
          </cell>
          <cell r="L124">
            <v>186.8314472900536</v>
          </cell>
          <cell r="M124">
            <v>589.99404407385339</v>
          </cell>
          <cell r="N124">
            <v>3</v>
          </cell>
          <cell r="O124">
            <v>0</v>
          </cell>
          <cell r="P124" t="str">
            <v>CATERPLAN *K</v>
          </cell>
          <cell r="Q124">
            <v>3</v>
          </cell>
          <cell r="R124">
            <v>294.07</v>
          </cell>
        </row>
        <row r="125">
          <cell r="A125">
            <v>372</v>
          </cell>
          <cell r="B125" t="str">
            <v>CALD GALLINA K* 192x84g (8cub)</v>
          </cell>
          <cell r="C125" t="str">
            <v>KNORR</v>
          </cell>
          <cell r="D125" t="str">
            <v>C600II</v>
          </cell>
          <cell r="E125">
            <v>21</v>
          </cell>
          <cell r="F125">
            <v>1.6128E-2</v>
          </cell>
          <cell r="G125">
            <v>768</v>
          </cell>
          <cell r="H125">
            <v>11</v>
          </cell>
          <cell r="I125">
            <v>224</v>
          </cell>
          <cell r="J125">
            <v>131.25</v>
          </cell>
          <cell r="K125">
            <v>0.71701252939168136</v>
          </cell>
          <cell r="L125">
            <v>160.61080658373663</v>
          </cell>
          <cell r="M125">
            <v>94.107894482658182</v>
          </cell>
          <cell r="N125">
            <v>3</v>
          </cell>
          <cell r="O125">
            <v>6</v>
          </cell>
          <cell r="P125" t="str">
            <v>BROTHS</v>
          </cell>
          <cell r="Q125">
            <v>3</v>
          </cell>
          <cell r="R125">
            <v>109.12698412698411</v>
          </cell>
        </row>
        <row r="126">
          <cell r="A126">
            <v>554</v>
          </cell>
          <cell r="B126" t="str">
            <v>CALD CARNE K* 72x84g(8cub)</v>
          </cell>
          <cell r="C126" t="str">
            <v>KNORR</v>
          </cell>
          <cell r="D126" t="str">
            <v>C600II</v>
          </cell>
          <cell r="E126">
            <v>21</v>
          </cell>
          <cell r="F126">
            <v>6.0480000000000004E-3</v>
          </cell>
          <cell r="G126">
            <v>288</v>
          </cell>
          <cell r="H126">
            <v>11</v>
          </cell>
          <cell r="I126">
            <v>224</v>
          </cell>
          <cell r="J126">
            <v>350</v>
          </cell>
          <cell r="K126">
            <v>0.73039224926017376</v>
          </cell>
          <cell r="L126">
            <v>163.60786383427893</v>
          </cell>
          <cell r="M126">
            <v>255.63728724106082</v>
          </cell>
          <cell r="N126">
            <v>3</v>
          </cell>
          <cell r="O126">
            <v>6</v>
          </cell>
          <cell r="P126" t="str">
            <v>BROTHS</v>
          </cell>
          <cell r="Q126">
            <v>3</v>
          </cell>
          <cell r="R126">
            <v>145.50264550264549</v>
          </cell>
        </row>
        <row r="127">
          <cell r="A127">
            <v>2049</v>
          </cell>
          <cell r="B127" t="str">
            <v>EXP CALD CARNE K* 48x8 CUB</v>
          </cell>
          <cell r="C127" t="str">
            <v>KNORR</v>
          </cell>
          <cell r="D127" t="str">
            <v>C600II</v>
          </cell>
          <cell r="E127">
            <v>21</v>
          </cell>
          <cell r="F127">
            <v>4.032E-3</v>
          </cell>
          <cell r="G127">
            <v>192</v>
          </cell>
          <cell r="H127">
            <v>11</v>
          </cell>
          <cell r="I127">
            <v>224</v>
          </cell>
          <cell r="J127">
            <v>525</v>
          </cell>
          <cell r="K127">
            <v>0.57442904472999057</v>
          </cell>
          <cell r="L127">
            <v>128.67210601951788</v>
          </cell>
          <cell r="M127">
            <v>301.57524848324505</v>
          </cell>
          <cell r="N127">
            <v>3</v>
          </cell>
          <cell r="O127">
            <v>6</v>
          </cell>
          <cell r="P127" t="str">
            <v>BROTHS</v>
          </cell>
          <cell r="Q127">
            <v>3</v>
          </cell>
          <cell r="R127">
            <v>218.25</v>
          </cell>
        </row>
        <row r="128">
          <cell r="A128">
            <v>2053</v>
          </cell>
          <cell r="B128" t="str">
            <v>EXP CALD GALLINA K* 48x8 CUB</v>
          </cell>
          <cell r="C128" t="str">
            <v>KNORR</v>
          </cell>
          <cell r="D128" t="str">
            <v>C600II</v>
          </cell>
          <cell r="E128">
            <v>21</v>
          </cell>
          <cell r="F128">
            <v>4.032E-3</v>
          </cell>
          <cell r="G128">
            <v>192</v>
          </cell>
          <cell r="H128">
            <v>11</v>
          </cell>
          <cell r="I128">
            <v>224</v>
          </cell>
          <cell r="J128">
            <v>525</v>
          </cell>
          <cell r="K128">
            <v>0.80173458443795476</v>
          </cell>
          <cell r="L128">
            <v>179.58854691410187</v>
          </cell>
          <cell r="M128">
            <v>420.91065682992627</v>
          </cell>
          <cell r="N128">
            <v>3</v>
          </cell>
          <cell r="O128">
            <v>6</v>
          </cell>
          <cell r="P128" t="str">
            <v>BROTHS</v>
          </cell>
          <cell r="Q128">
            <v>3</v>
          </cell>
          <cell r="R128">
            <v>218.25</v>
          </cell>
        </row>
        <row r="129">
          <cell r="A129">
            <v>337</v>
          </cell>
          <cell r="B129" t="str">
            <v>CREM CHAMPIÑONES K*C*6x1300g</v>
          </cell>
          <cell r="C129" t="str">
            <v>KNORR</v>
          </cell>
          <cell r="D129" t="str">
            <v>ALL FILL</v>
          </cell>
          <cell r="E129">
            <v>1300</v>
          </cell>
          <cell r="F129">
            <v>7.7999999999999996E-3</v>
          </cell>
          <cell r="G129">
            <v>6</v>
          </cell>
          <cell r="H129">
            <v>22</v>
          </cell>
          <cell r="I129">
            <v>2</v>
          </cell>
          <cell r="J129">
            <v>150</v>
          </cell>
          <cell r="K129">
            <v>0.80059999999999998</v>
          </cell>
          <cell r="L129">
            <v>1.6012</v>
          </cell>
          <cell r="M129">
            <v>120.09</v>
          </cell>
          <cell r="N129">
            <v>3</v>
          </cell>
          <cell r="O129">
            <v>0</v>
          </cell>
          <cell r="P129" t="str">
            <v>CATERPLAN *K</v>
          </cell>
          <cell r="Q129">
            <v>3</v>
          </cell>
          <cell r="R129">
            <v>104</v>
          </cell>
        </row>
        <row r="130">
          <cell r="A130">
            <v>340</v>
          </cell>
          <cell r="B130" t="str">
            <v>CREM TOMATE K*C*6x1300g</v>
          </cell>
          <cell r="C130" t="str">
            <v>KNORR</v>
          </cell>
          <cell r="D130" t="str">
            <v>ALL FILL</v>
          </cell>
          <cell r="E130">
            <v>1300</v>
          </cell>
          <cell r="F130">
            <v>7.7999999999999996E-3</v>
          </cell>
          <cell r="G130">
            <v>6</v>
          </cell>
          <cell r="H130">
            <v>22</v>
          </cell>
          <cell r="I130">
            <v>2</v>
          </cell>
          <cell r="J130">
            <v>150</v>
          </cell>
          <cell r="K130">
            <v>0.97894736842105268</v>
          </cell>
          <cell r="L130">
            <v>1.9578947368421054</v>
          </cell>
          <cell r="M130">
            <v>146.84210526315789</v>
          </cell>
          <cell r="N130">
            <v>3</v>
          </cell>
          <cell r="O130">
            <v>0</v>
          </cell>
          <cell r="P130" t="str">
            <v>CATERPLAN *K</v>
          </cell>
          <cell r="Q130">
            <v>3</v>
          </cell>
          <cell r="R130">
            <v>104</v>
          </cell>
        </row>
        <row r="131">
          <cell r="A131">
            <v>377</v>
          </cell>
          <cell r="B131" t="str">
            <v>CALD GALLINA K*C*6x1500g</v>
          </cell>
          <cell r="C131" t="str">
            <v>KNORR</v>
          </cell>
          <cell r="D131" t="str">
            <v>ALL FILL</v>
          </cell>
          <cell r="E131">
            <v>1500</v>
          </cell>
          <cell r="F131">
            <v>8.9999999999999993E-3</v>
          </cell>
          <cell r="G131">
            <v>6</v>
          </cell>
          <cell r="H131">
            <v>11</v>
          </cell>
          <cell r="I131">
            <v>2</v>
          </cell>
          <cell r="J131">
            <v>150</v>
          </cell>
          <cell r="K131">
            <v>0.8005765715089298</v>
          </cell>
          <cell r="L131">
            <v>1.6011531430178596</v>
          </cell>
          <cell r="M131">
            <v>120.08648572633948</v>
          </cell>
          <cell r="N131">
            <v>3</v>
          </cell>
          <cell r="O131">
            <v>0</v>
          </cell>
          <cell r="P131" t="str">
            <v>CATERPLAN *K</v>
          </cell>
          <cell r="Q131">
            <v>3</v>
          </cell>
          <cell r="R131">
            <v>104</v>
          </cell>
        </row>
        <row r="132">
          <cell r="A132">
            <v>607</v>
          </cell>
          <cell r="B132" t="str">
            <v>CREM CHOCL TIER K*C*6x1300g</v>
          </cell>
          <cell r="C132" t="str">
            <v>KNORR</v>
          </cell>
          <cell r="D132" t="str">
            <v>ALL FILL</v>
          </cell>
          <cell r="E132">
            <v>1300</v>
          </cell>
          <cell r="F132">
            <v>7.7999999999999996E-3</v>
          </cell>
          <cell r="G132">
            <v>6</v>
          </cell>
          <cell r="H132">
            <v>22</v>
          </cell>
          <cell r="I132">
            <v>2</v>
          </cell>
          <cell r="J132">
            <v>150</v>
          </cell>
          <cell r="K132">
            <v>0.9</v>
          </cell>
          <cell r="L132">
            <v>1.8</v>
          </cell>
          <cell r="M132">
            <v>135</v>
          </cell>
          <cell r="N132">
            <v>3</v>
          </cell>
          <cell r="O132">
            <v>0</v>
          </cell>
          <cell r="P132" t="str">
            <v>CATERPLAN *K</v>
          </cell>
          <cell r="Q132">
            <v>3</v>
          </cell>
          <cell r="R132">
            <v>104</v>
          </cell>
        </row>
        <row r="133">
          <cell r="A133">
            <v>2512</v>
          </cell>
          <cell r="B133" t="str">
            <v>EXP CALD CARNE K*C*6x1,5kg</v>
          </cell>
          <cell r="C133" t="str">
            <v>KNORR</v>
          </cell>
          <cell r="D133" t="str">
            <v>ALL FILL</v>
          </cell>
          <cell r="E133">
            <v>1500</v>
          </cell>
          <cell r="F133">
            <v>8.9999999999999993E-3</v>
          </cell>
          <cell r="G133">
            <v>6</v>
          </cell>
          <cell r="H133">
            <v>32</v>
          </cell>
          <cell r="I133">
            <v>2</v>
          </cell>
          <cell r="J133">
            <v>150</v>
          </cell>
          <cell r="K133">
            <v>0.82853932584269663</v>
          </cell>
          <cell r="L133">
            <v>1.6570786516853933</v>
          </cell>
          <cell r="M133">
            <v>124.28089887640449</v>
          </cell>
          <cell r="N133">
            <v>3</v>
          </cell>
          <cell r="O133">
            <v>0</v>
          </cell>
          <cell r="P133" t="str">
            <v>CATERPLAN *K</v>
          </cell>
          <cell r="Q133">
            <v>3</v>
          </cell>
          <cell r="R133">
            <v>111.11</v>
          </cell>
        </row>
        <row r="134">
          <cell r="A134">
            <v>2513</v>
          </cell>
          <cell r="B134" t="str">
            <v>EXP CALD POLLO K*C*6x1,5kg</v>
          </cell>
          <cell r="C134" t="str">
            <v>KNORR</v>
          </cell>
          <cell r="D134" t="str">
            <v>ALL FILL</v>
          </cell>
          <cell r="E134">
            <v>1500</v>
          </cell>
          <cell r="F134">
            <v>8.9999999999999993E-3</v>
          </cell>
          <cell r="G134">
            <v>6</v>
          </cell>
          <cell r="H134">
            <v>32</v>
          </cell>
          <cell r="I134">
            <v>2</v>
          </cell>
          <cell r="J134">
            <v>150</v>
          </cell>
          <cell r="K134">
            <v>0.81687888166503952</v>
          </cell>
          <cell r="L134">
            <v>1.633757763330079</v>
          </cell>
          <cell r="M134">
            <v>122.53183224975592</v>
          </cell>
          <cell r="N134">
            <v>3</v>
          </cell>
          <cell r="O134">
            <v>0</v>
          </cell>
          <cell r="P134" t="str">
            <v>CATERPLAN *K</v>
          </cell>
          <cell r="Q134">
            <v>3</v>
          </cell>
          <cell r="R134">
            <v>111.11</v>
          </cell>
        </row>
        <row r="135">
          <cell r="A135">
            <v>2514</v>
          </cell>
          <cell r="B135" t="str">
            <v>EXP CALD CARNE K*C*1x9kg</v>
          </cell>
          <cell r="C135" t="str">
            <v>KNORR</v>
          </cell>
          <cell r="D135" t="str">
            <v>ALL FILL</v>
          </cell>
          <cell r="E135">
            <v>9000</v>
          </cell>
          <cell r="F135">
            <v>8.9999999999999993E-3</v>
          </cell>
          <cell r="G135">
            <v>1</v>
          </cell>
          <cell r="H135">
            <v>32</v>
          </cell>
          <cell r="I135">
            <v>1</v>
          </cell>
          <cell r="J135">
            <v>450</v>
          </cell>
          <cell r="K135">
            <v>0.58020833333333333</v>
          </cell>
          <cell r="L135">
            <v>0.58020833333333333</v>
          </cell>
          <cell r="M135">
            <v>261.09375</v>
          </cell>
          <cell r="N135">
            <v>3</v>
          </cell>
          <cell r="O135">
            <v>0</v>
          </cell>
          <cell r="P135" t="str">
            <v>CATERPLAN *K</v>
          </cell>
          <cell r="Q135">
            <v>3</v>
          </cell>
          <cell r="R135">
            <v>111.11</v>
          </cell>
        </row>
        <row r="136">
          <cell r="A136">
            <v>2515</v>
          </cell>
          <cell r="B136" t="str">
            <v>EXP CALD POLLO  K*C*1x9kg</v>
          </cell>
          <cell r="C136" t="str">
            <v>KNORR</v>
          </cell>
          <cell r="D136" t="str">
            <v>ALL FILL</v>
          </cell>
          <cell r="E136">
            <v>9000</v>
          </cell>
          <cell r="F136">
            <v>8.9999999999999993E-3</v>
          </cell>
          <cell r="G136">
            <v>1</v>
          </cell>
          <cell r="H136">
            <v>32</v>
          </cell>
          <cell r="I136">
            <v>1</v>
          </cell>
          <cell r="J136">
            <v>450</v>
          </cell>
          <cell r="K136">
            <v>0.70134803921568623</v>
          </cell>
          <cell r="L136">
            <v>0.70134803921568623</v>
          </cell>
          <cell r="M136">
            <v>315.60661764705878</v>
          </cell>
          <cell r="N136">
            <v>3</v>
          </cell>
          <cell r="O136">
            <v>0</v>
          </cell>
          <cell r="P136" t="str">
            <v>CATERPLAN *K</v>
          </cell>
          <cell r="Q136">
            <v>3</v>
          </cell>
          <cell r="R136">
            <v>111.11</v>
          </cell>
        </row>
        <row r="137">
          <cell r="A137">
            <v>2516</v>
          </cell>
          <cell r="B137" t="str">
            <v>EXP CREM ESPARRAGO K*C*6x1000g</v>
          </cell>
          <cell r="C137" t="str">
            <v>KNORR</v>
          </cell>
          <cell r="D137" t="str">
            <v>ALL FILL</v>
          </cell>
          <cell r="E137">
            <v>1000</v>
          </cell>
          <cell r="F137">
            <v>6.0000000000000001E-3</v>
          </cell>
          <cell r="G137">
            <v>6</v>
          </cell>
          <cell r="H137">
            <v>22</v>
          </cell>
          <cell r="I137">
            <v>2</v>
          </cell>
          <cell r="J137">
            <v>150</v>
          </cell>
          <cell r="K137">
            <v>0.95020000000000004</v>
          </cell>
          <cell r="L137">
            <v>1.9004000000000001</v>
          </cell>
          <cell r="M137">
            <v>142.53</v>
          </cell>
          <cell r="N137">
            <v>3</v>
          </cell>
          <cell r="O137">
            <v>0</v>
          </cell>
          <cell r="P137" t="str">
            <v>CATERPLAN *K</v>
          </cell>
          <cell r="Q137">
            <v>3</v>
          </cell>
          <cell r="R137">
            <v>104</v>
          </cell>
        </row>
        <row r="138">
          <cell r="A138">
            <v>2517</v>
          </cell>
          <cell r="B138" t="str">
            <v>ARM CREM POLLO K*C*6x1000g</v>
          </cell>
          <cell r="C138" t="str">
            <v>KNORR</v>
          </cell>
          <cell r="D138" t="str">
            <v>ALL FILL</v>
          </cell>
          <cell r="E138">
            <v>1000</v>
          </cell>
          <cell r="F138">
            <v>6.0000000000000001E-3</v>
          </cell>
          <cell r="G138">
            <v>6</v>
          </cell>
          <cell r="H138">
            <v>22</v>
          </cell>
          <cell r="I138">
            <v>2</v>
          </cell>
          <cell r="J138">
            <v>150</v>
          </cell>
          <cell r="K138">
            <v>0.87197231833910038</v>
          </cell>
          <cell r="L138">
            <v>1.7439446366782008</v>
          </cell>
          <cell r="M138">
            <v>130.79584775086505</v>
          </cell>
          <cell r="N138">
            <v>3</v>
          </cell>
          <cell r="O138">
            <v>0</v>
          </cell>
          <cell r="P138" t="str">
            <v>CATERPLAN *K</v>
          </cell>
          <cell r="Q138">
            <v>3</v>
          </cell>
          <cell r="R138">
            <v>104</v>
          </cell>
        </row>
        <row r="139">
          <cell r="A139">
            <v>2518</v>
          </cell>
          <cell r="B139" t="str">
            <v>ARM CREM CHAMPIÑON K*C*6x1000g</v>
          </cell>
          <cell r="C139" t="str">
            <v>KNORR</v>
          </cell>
          <cell r="D139" t="str">
            <v>ALL FILL</v>
          </cell>
          <cell r="E139">
            <v>1000</v>
          </cell>
          <cell r="F139">
            <v>6.0000000000000001E-3</v>
          </cell>
          <cell r="G139">
            <v>6</v>
          </cell>
          <cell r="H139">
            <v>22</v>
          </cell>
          <cell r="I139">
            <v>2</v>
          </cell>
          <cell r="J139">
            <v>150</v>
          </cell>
          <cell r="K139">
            <v>0.86019999999999996</v>
          </cell>
          <cell r="L139">
            <v>1.7203999999999999</v>
          </cell>
          <cell r="M139">
            <v>129.03</v>
          </cell>
          <cell r="N139">
            <v>3</v>
          </cell>
          <cell r="O139">
            <v>0</v>
          </cell>
          <cell r="P139" t="str">
            <v>CATERPLAN *K</v>
          </cell>
          <cell r="Q139">
            <v>3</v>
          </cell>
          <cell r="R139">
            <v>104</v>
          </cell>
        </row>
        <row r="140">
          <cell r="A140">
            <v>2520</v>
          </cell>
          <cell r="B140" t="str">
            <v>EXP CREM JOJOTO K*C*6x1000g</v>
          </cell>
          <cell r="C140" t="str">
            <v>KNORR</v>
          </cell>
          <cell r="D140" t="str">
            <v>ALL FILL</v>
          </cell>
          <cell r="E140">
            <v>1000</v>
          </cell>
          <cell r="F140">
            <v>6.0000000000000001E-3</v>
          </cell>
          <cell r="G140">
            <v>6</v>
          </cell>
          <cell r="H140">
            <v>22</v>
          </cell>
          <cell r="I140">
            <v>2</v>
          </cell>
          <cell r="J140">
            <v>150</v>
          </cell>
          <cell r="K140">
            <v>0.82828282828282829</v>
          </cell>
          <cell r="L140">
            <v>1.6565656565656566</v>
          </cell>
          <cell r="M140">
            <v>124.24242424242425</v>
          </cell>
          <cell r="N140">
            <v>3</v>
          </cell>
          <cell r="O140">
            <v>0</v>
          </cell>
          <cell r="P140" t="str">
            <v>CATERPLAN *K</v>
          </cell>
          <cell r="Q140">
            <v>3</v>
          </cell>
          <cell r="R140">
            <v>104</v>
          </cell>
        </row>
        <row r="141">
          <cell r="A141">
            <v>2566</v>
          </cell>
          <cell r="B141" t="str">
            <v>CREM TOMATE K*C*6x1000g</v>
          </cell>
          <cell r="C141" t="str">
            <v>KNORR</v>
          </cell>
          <cell r="D141" t="str">
            <v>ALL FILL</v>
          </cell>
          <cell r="E141">
            <v>1000</v>
          </cell>
          <cell r="F141">
            <v>6.0000000000000001E-3</v>
          </cell>
          <cell r="G141">
            <v>6</v>
          </cell>
          <cell r="H141">
            <v>22</v>
          </cell>
          <cell r="I141">
            <v>3</v>
          </cell>
          <cell r="J141">
            <v>225</v>
          </cell>
          <cell r="K141">
            <v>0.38267716535433072</v>
          </cell>
          <cell r="L141">
            <v>1.148031496062992</v>
          </cell>
          <cell r="M141">
            <v>86.102362204724415</v>
          </cell>
          <cell r="N141">
            <v>3</v>
          </cell>
          <cell r="O141">
            <v>0</v>
          </cell>
          <cell r="P141" t="str">
            <v>CATERPLAN *K</v>
          </cell>
          <cell r="Q141">
            <v>3</v>
          </cell>
          <cell r="R141">
            <v>104</v>
          </cell>
        </row>
        <row r="142">
          <cell r="A142">
            <v>2567</v>
          </cell>
          <cell r="B142" t="str">
            <v>CREM CHOCL TIERNO K*C*6x1000g</v>
          </cell>
          <cell r="C142" t="str">
            <v>KNORR</v>
          </cell>
          <cell r="D142" t="str">
            <v>ALL FILL</v>
          </cell>
          <cell r="E142">
            <v>1000</v>
          </cell>
          <cell r="F142">
            <v>6.0000000000000001E-3</v>
          </cell>
          <cell r="G142">
            <v>6</v>
          </cell>
          <cell r="H142">
            <v>22</v>
          </cell>
          <cell r="I142">
            <v>2</v>
          </cell>
          <cell r="J142">
            <v>150</v>
          </cell>
          <cell r="K142">
            <v>0.91954022988505746</v>
          </cell>
          <cell r="L142">
            <v>1.8390804597701149</v>
          </cell>
          <cell r="M142">
            <v>137.93103448275861</v>
          </cell>
          <cell r="N142">
            <v>3</v>
          </cell>
          <cell r="O142">
            <v>0</v>
          </cell>
          <cell r="P142" t="str">
            <v>CATERPLAN *K</v>
          </cell>
          <cell r="Q142">
            <v>3</v>
          </cell>
          <cell r="R142">
            <v>104</v>
          </cell>
        </row>
        <row r="143">
          <cell r="A143">
            <v>2755</v>
          </cell>
          <cell r="B143" t="str">
            <v>CALD  GALLINA DESM  K* 12x240g</v>
          </cell>
          <cell r="C143" t="str">
            <v>KNORR</v>
          </cell>
          <cell r="D143" t="str">
            <v>ALL FILL</v>
          </cell>
          <cell r="E143">
            <v>240</v>
          </cell>
          <cell r="F143">
            <v>2.8800000000000002E-3</v>
          </cell>
          <cell r="G143">
            <v>12</v>
          </cell>
          <cell r="H143">
            <v>31</v>
          </cell>
          <cell r="I143">
            <v>12</v>
          </cell>
          <cell r="J143">
            <v>450</v>
          </cell>
          <cell r="K143">
            <v>0.81428571428571428</v>
          </cell>
          <cell r="L143">
            <v>9.7714285714285722</v>
          </cell>
          <cell r="M143">
            <v>366.42857142857144</v>
          </cell>
          <cell r="N143">
            <v>3</v>
          </cell>
          <cell r="O143">
            <v>0</v>
          </cell>
          <cell r="P143" t="str">
            <v>CATERPLAN *K</v>
          </cell>
          <cell r="Q143">
            <v>3</v>
          </cell>
          <cell r="R143">
            <v>347.22</v>
          </cell>
        </row>
        <row r="144">
          <cell r="A144">
            <v>2756</v>
          </cell>
          <cell r="B144" t="str">
            <v>CALDO GALLINA DESM K* 12x160g</v>
          </cell>
          <cell r="C144" t="str">
            <v>KNORR</v>
          </cell>
          <cell r="D144" t="str">
            <v>ALL FILL</v>
          </cell>
          <cell r="E144">
            <v>160</v>
          </cell>
          <cell r="F144">
            <v>1.92E-3</v>
          </cell>
          <cell r="G144">
            <v>12</v>
          </cell>
          <cell r="H144">
            <v>31</v>
          </cell>
          <cell r="I144">
            <v>12</v>
          </cell>
          <cell r="J144">
            <v>450</v>
          </cell>
          <cell r="K144">
            <v>0.86879334257975038</v>
          </cell>
          <cell r="L144">
            <v>10.425520110957004</v>
          </cell>
          <cell r="M144">
            <v>390.95700416088766</v>
          </cell>
          <cell r="N144">
            <v>3</v>
          </cell>
          <cell r="O144">
            <v>0</v>
          </cell>
          <cell r="P144" t="str">
            <v>CATERPLAN *K</v>
          </cell>
          <cell r="Q144">
            <v>3</v>
          </cell>
          <cell r="R144">
            <v>520.83000000000004</v>
          </cell>
        </row>
        <row r="145">
          <cell r="A145">
            <v>2780</v>
          </cell>
          <cell r="B145" t="str">
            <v>EXP CALDPOL DESHDESM K*12x240 DP</v>
          </cell>
          <cell r="C145" t="str">
            <v>KNORR</v>
          </cell>
          <cell r="D145" t="str">
            <v>ALL FILL</v>
          </cell>
          <cell r="E145">
            <v>240</v>
          </cell>
          <cell r="F145">
            <v>2.8800000000000002E-3</v>
          </cell>
          <cell r="G145">
            <v>12</v>
          </cell>
          <cell r="H145">
            <v>31</v>
          </cell>
          <cell r="I145">
            <v>12</v>
          </cell>
          <cell r="J145">
            <v>450</v>
          </cell>
          <cell r="K145">
            <v>0.87236180904522609</v>
          </cell>
          <cell r="L145">
            <v>10.468341708542713</v>
          </cell>
          <cell r="M145">
            <v>392.56281407035175</v>
          </cell>
          <cell r="N145">
            <v>3</v>
          </cell>
          <cell r="O145">
            <v>0</v>
          </cell>
          <cell r="P145" t="str">
            <v>CATERPLAN *K</v>
          </cell>
          <cell r="Q145">
            <v>3</v>
          </cell>
          <cell r="R145">
            <v>347.22</v>
          </cell>
        </row>
        <row r="146">
          <cell r="A146">
            <v>2060</v>
          </cell>
          <cell r="B146" t="str">
            <v>ARM SOPA MINESTRONE K*6x12x80g</v>
          </cell>
          <cell r="C146" t="str">
            <v>KNORR</v>
          </cell>
          <cell r="D146" t="str">
            <v xml:space="preserve">HOLLER </v>
          </cell>
          <cell r="E146">
            <v>80</v>
          </cell>
          <cell r="F146">
            <v>5.7600000000000004E-3</v>
          </cell>
          <cell r="G146">
            <v>72</v>
          </cell>
          <cell r="H146">
            <v>21</v>
          </cell>
          <cell r="I146">
            <v>67</v>
          </cell>
          <cell r="J146">
            <v>418.75</v>
          </cell>
          <cell r="K146">
            <v>0.76209070117699562</v>
          </cell>
          <cell r="L146">
            <v>51.06007697885871</v>
          </cell>
          <cell r="M146">
            <v>319.12548111786691</v>
          </cell>
          <cell r="N146">
            <v>3</v>
          </cell>
          <cell r="O146">
            <v>6</v>
          </cell>
          <cell r="P146" t="str">
            <v>SOUPS &amp;CREAMS</v>
          </cell>
          <cell r="Q146">
            <v>3</v>
          </cell>
          <cell r="R146">
            <v>212.41800000000001</v>
          </cell>
        </row>
        <row r="147">
          <cell r="A147">
            <v>2067</v>
          </cell>
          <cell r="B147" t="str">
            <v>EXP BASE CARAOTAS K*6x12x60g</v>
          </cell>
          <cell r="C147" t="str">
            <v>KNORR</v>
          </cell>
          <cell r="D147" t="str">
            <v xml:space="preserve">HOLLER </v>
          </cell>
          <cell r="E147">
            <v>60</v>
          </cell>
          <cell r="F147">
            <v>4.3200000000000001E-3</v>
          </cell>
          <cell r="G147">
            <v>72</v>
          </cell>
          <cell r="H147">
            <v>21</v>
          </cell>
          <cell r="I147">
            <v>67</v>
          </cell>
          <cell r="J147">
            <v>418.75</v>
          </cell>
          <cell r="K147">
            <v>0.81903192289778237</v>
          </cell>
          <cell r="L147">
            <v>54.875138834151421</v>
          </cell>
          <cell r="M147">
            <v>342.96961771344638</v>
          </cell>
          <cell r="N147">
            <v>3</v>
          </cell>
          <cell r="O147">
            <v>6</v>
          </cell>
          <cell r="P147" t="str">
            <v>SOUPS &amp;CREAMS</v>
          </cell>
          <cell r="Q147">
            <v>3</v>
          </cell>
          <cell r="R147">
            <v>231.5</v>
          </cell>
        </row>
        <row r="148">
          <cell r="A148">
            <v>2068</v>
          </cell>
          <cell r="B148" t="str">
            <v>EXP BASE CARNE GUIS K*6x12x90g</v>
          </cell>
          <cell r="C148" t="str">
            <v>KNORR</v>
          </cell>
          <cell r="D148" t="str">
            <v xml:space="preserve">HOLLER </v>
          </cell>
          <cell r="E148">
            <v>90</v>
          </cell>
          <cell r="F148">
            <v>6.4799999999999996E-3</v>
          </cell>
          <cell r="G148">
            <v>72</v>
          </cell>
          <cell r="H148">
            <v>21</v>
          </cell>
          <cell r="I148">
            <v>67</v>
          </cell>
          <cell r="J148">
            <v>418.75</v>
          </cell>
          <cell r="K148">
            <v>0.76113981987302526</v>
          </cell>
          <cell r="L148">
            <v>50.996367931492692</v>
          </cell>
          <cell r="M148">
            <v>318.72729957182935</v>
          </cell>
          <cell r="N148">
            <v>3</v>
          </cell>
          <cell r="O148">
            <v>6</v>
          </cell>
          <cell r="P148" t="str">
            <v>SOUPS &amp;CREAMS</v>
          </cell>
          <cell r="Q148">
            <v>3</v>
          </cell>
          <cell r="R148">
            <v>154.30000000000001</v>
          </cell>
        </row>
        <row r="149">
          <cell r="A149">
            <v>2070</v>
          </cell>
          <cell r="B149" t="str">
            <v>EXP BASE POLLO GUIS K*6x12x55g</v>
          </cell>
          <cell r="C149" t="str">
            <v>KNORR</v>
          </cell>
          <cell r="D149" t="str">
            <v xml:space="preserve">HOLLER </v>
          </cell>
          <cell r="E149">
            <v>65</v>
          </cell>
          <cell r="F149">
            <v>4.6800000000000001E-3</v>
          </cell>
          <cell r="G149">
            <v>72</v>
          </cell>
          <cell r="H149">
            <v>21</v>
          </cell>
          <cell r="I149">
            <v>67</v>
          </cell>
          <cell r="J149">
            <v>418.75</v>
          </cell>
          <cell r="K149">
            <v>0.76892378534742323</v>
          </cell>
          <cell r="L149">
            <v>51.517893618277355</v>
          </cell>
          <cell r="M149">
            <v>321.98683511423349</v>
          </cell>
          <cell r="N149">
            <v>3</v>
          </cell>
          <cell r="O149">
            <v>6</v>
          </cell>
          <cell r="P149" t="str">
            <v>SOUPS &amp;CREAMS</v>
          </cell>
          <cell r="Q149">
            <v>3</v>
          </cell>
          <cell r="R149">
            <v>128.19999999999999</v>
          </cell>
        </row>
        <row r="150">
          <cell r="A150">
            <v>2078</v>
          </cell>
          <cell r="B150" t="str">
            <v>EXP SOP POLL/FID K*6x12x60gCAR</v>
          </cell>
          <cell r="C150" t="str">
            <v>KNORR</v>
          </cell>
          <cell r="D150" t="str">
            <v xml:space="preserve">HOLLER </v>
          </cell>
          <cell r="E150">
            <v>60</v>
          </cell>
          <cell r="F150">
            <v>4.3200000000000001E-3</v>
          </cell>
          <cell r="G150">
            <v>72</v>
          </cell>
          <cell r="H150">
            <v>21</v>
          </cell>
          <cell r="I150">
            <v>67</v>
          </cell>
          <cell r="J150">
            <v>418.75</v>
          </cell>
          <cell r="K150">
            <v>0.77459999999999996</v>
          </cell>
          <cell r="L150">
            <v>51.898199999999996</v>
          </cell>
          <cell r="M150">
            <v>324.36374999999998</v>
          </cell>
          <cell r="N150">
            <v>3</v>
          </cell>
          <cell r="O150">
            <v>6</v>
          </cell>
          <cell r="P150" t="str">
            <v>SOUPS &amp;CREAMS</v>
          </cell>
          <cell r="Q150">
            <v>3</v>
          </cell>
          <cell r="R150">
            <v>232</v>
          </cell>
        </row>
        <row r="151">
          <cell r="A151">
            <v>2133</v>
          </cell>
          <cell r="B151" t="str">
            <v>EXP SOP PAC-POW K*6x12x75GPERU</v>
          </cell>
          <cell r="C151" t="str">
            <v>KNORR</v>
          </cell>
          <cell r="D151" t="str">
            <v xml:space="preserve">HOLLER </v>
          </cell>
          <cell r="E151">
            <v>75</v>
          </cell>
          <cell r="F151">
            <v>5.4000000000000003E-3</v>
          </cell>
          <cell r="G151">
            <v>72</v>
          </cell>
          <cell r="H151">
            <v>21</v>
          </cell>
          <cell r="I151">
            <v>67</v>
          </cell>
          <cell r="J151">
            <v>418.75</v>
          </cell>
          <cell r="K151">
            <v>0.56536280354805868</v>
          </cell>
          <cell r="L151">
            <v>37.879307837719935</v>
          </cell>
          <cell r="M151">
            <v>236.74567398574956</v>
          </cell>
          <cell r="N151">
            <v>3</v>
          </cell>
          <cell r="O151">
            <v>6</v>
          </cell>
          <cell r="P151" t="str">
            <v>SOUPS &amp;CREAMS</v>
          </cell>
          <cell r="Q151">
            <v>3</v>
          </cell>
          <cell r="R151">
            <v>166.7</v>
          </cell>
        </row>
        <row r="152">
          <cell r="A152">
            <v>2135</v>
          </cell>
          <cell r="B152" t="str">
            <v>EXP SOP FUCHIFU K*6x12x75GPERU</v>
          </cell>
          <cell r="C152" t="str">
            <v>KNORR</v>
          </cell>
          <cell r="D152" t="str">
            <v xml:space="preserve">HOLLER </v>
          </cell>
          <cell r="E152">
            <v>75</v>
          </cell>
          <cell r="F152">
            <v>5.4000000000000003E-3</v>
          </cell>
          <cell r="G152">
            <v>72</v>
          </cell>
          <cell r="H152">
            <v>21</v>
          </cell>
          <cell r="I152">
            <v>67</v>
          </cell>
          <cell r="J152">
            <v>418.75</v>
          </cell>
          <cell r="K152">
            <v>0.74972414230452156</v>
          </cell>
          <cell r="L152">
            <v>50.231517534402947</v>
          </cell>
          <cell r="M152">
            <v>313.94698459001842</v>
          </cell>
          <cell r="N152">
            <v>3</v>
          </cell>
          <cell r="O152">
            <v>6</v>
          </cell>
          <cell r="P152" t="str">
            <v>SOUPS &amp;CREAMS</v>
          </cell>
          <cell r="Q152">
            <v>3</v>
          </cell>
          <cell r="R152">
            <v>138.9</v>
          </cell>
        </row>
        <row r="153">
          <cell r="A153">
            <v>269</v>
          </cell>
          <cell r="B153" t="str">
            <v>CREM POLLO/VEG K*6x12x45g</v>
          </cell>
          <cell r="C153" t="str">
            <v>KNORR</v>
          </cell>
          <cell r="D153" t="str">
            <v>BARTELT-KNORR</v>
          </cell>
          <cell r="E153">
            <v>45</v>
          </cell>
          <cell r="F153">
            <v>3.2399999999999998E-3</v>
          </cell>
          <cell r="G153">
            <v>72</v>
          </cell>
          <cell r="H153">
            <v>21</v>
          </cell>
          <cell r="I153">
            <v>84</v>
          </cell>
          <cell r="J153">
            <v>525</v>
          </cell>
          <cell r="K153">
            <v>0.83178318447797961</v>
          </cell>
          <cell r="L153">
            <v>69.869787496150281</v>
          </cell>
          <cell r="M153">
            <v>436.68617185093927</v>
          </cell>
          <cell r="N153">
            <v>3</v>
          </cell>
          <cell r="O153">
            <v>6</v>
          </cell>
          <cell r="P153" t="str">
            <v>SOUPS &amp;CREAMS</v>
          </cell>
          <cell r="Q153">
            <v>3</v>
          </cell>
          <cell r="R153">
            <v>339.50599999999997</v>
          </cell>
        </row>
        <row r="154">
          <cell r="A154">
            <v>395</v>
          </cell>
          <cell r="B154" t="str">
            <v>CREM CHOCL TIER K*6x12x42,5g</v>
          </cell>
          <cell r="C154" t="str">
            <v>KNORR</v>
          </cell>
          <cell r="D154" t="str">
            <v>BARTELT-KNORR</v>
          </cell>
          <cell r="E154">
            <v>42.5</v>
          </cell>
          <cell r="F154">
            <v>3.0599999999999998E-3</v>
          </cell>
          <cell r="G154">
            <v>72</v>
          </cell>
          <cell r="H154">
            <v>21</v>
          </cell>
          <cell r="I154">
            <v>86</v>
          </cell>
          <cell r="J154">
            <v>537.5</v>
          </cell>
          <cell r="K154">
            <v>0.79234095120444714</v>
          </cell>
          <cell r="L154">
            <v>68.141321803582457</v>
          </cell>
          <cell r="M154">
            <v>425.88326127239031</v>
          </cell>
          <cell r="N154">
            <v>3</v>
          </cell>
          <cell r="O154">
            <v>6</v>
          </cell>
          <cell r="P154" t="str">
            <v>SOUPS &amp;CREAMS</v>
          </cell>
          <cell r="Q154">
            <v>3</v>
          </cell>
          <cell r="R154">
            <v>359.47699999999998</v>
          </cell>
        </row>
        <row r="155">
          <cell r="A155">
            <v>493</v>
          </cell>
          <cell r="B155" t="str">
            <v>SALSA PREP GOULASH K*6x12x65g</v>
          </cell>
          <cell r="C155" t="str">
            <v>KNORR</v>
          </cell>
          <cell r="D155" t="str">
            <v>BARTELT-KNORR</v>
          </cell>
          <cell r="E155">
            <v>65</v>
          </cell>
          <cell r="F155">
            <v>4.6800000000000001E-3</v>
          </cell>
          <cell r="G155">
            <v>72</v>
          </cell>
          <cell r="H155">
            <v>21</v>
          </cell>
          <cell r="I155">
            <v>90</v>
          </cell>
          <cell r="J155">
            <v>562.5</v>
          </cell>
          <cell r="K155">
            <v>0.72313823163138224</v>
          </cell>
          <cell r="L155">
            <v>65.082440846824397</v>
          </cell>
          <cell r="M155">
            <v>406.76525529265251</v>
          </cell>
          <cell r="N155">
            <v>3</v>
          </cell>
          <cell r="O155">
            <v>6</v>
          </cell>
          <cell r="P155" t="str">
            <v>SOUPS &amp;CREAMS</v>
          </cell>
          <cell r="Q155">
            <v>3</v>
          </cell>
          <cell r="R155">
            <v>216.96600000000001</v>
          </cell>
        </row>
        <row r="156">
          <cell r="A156">
            <v>494</v>
          </cell>
          <cell r="B156" t="str">
            <v>SALSA POLLO CRIOLLO K*6x12X75g</v>
          </cell>
          <cell r="C156" t="str">
            <v>KNORR</v>
          </cell>
          <cell r="D156" t="str">
            <v>BARTELT-KNORR</v>
          </cell>
          <cell r="E156">
            <v>75</v>
          </cell>
          <cell r="F156">
            <v>5.4000000000000003E-3</v>
          </cell>
          <cell r="G156">
            <v>72</v>
          </cell>
          <cell r="H156">
            <v>21</v>
          </cell>
          <cell r="I156">
            <v>88</v>
          </cell>
          <cell r="J156">
            <v>550</v>
          </cell>
          <cell r="K156">
            <v>0.68538896678431571</v>
          </cell>
          <cell r="L156">
            <v>60.314229077019782</v>
          </cell>
          <cell r="M156">
            <v>376.96393173137363</v>
          </cell>
          <cell r="N156">
            <v>3</v>
          </cell>
          <cell r="O156">
            <v>6</v>
          </cell>
          <cell r="P156" t="str">
            <v>SOUPS &amp;CREAMS</v>
          </cell>
          <cell r="Q156">
            <v>3</v>
          </cell>
          <cell r="R156">
            <v>138.917</v>
          </cell>
        </row>
        <row r="157">
          <cell r="A157">
            <v>496</v>
          </cell>
          <cell r="B157" t="str">
            <v>CREM CHAMPIÑONES K*6x12x40g</v>
          </cell>
          <cell r="C157" t="str">
            <v>KNORR</v>
          </cell>
          <cell r="D157" t="str">
            <v>BARTELT-KNORR</v>
          </cell>
          <cell r="E157">
            <v>40</v>
          </cell>
          <cell r="F157">
            <v>2.8800000000000002E-3</v>
          </cell>
          <cell r="G157">
            <v>72</v>
          </cell>
          <cell r="H157">
            <v>21</v>
          </cell>
          <cell r="I157">
            <v>88</v>
          </cell>
          <cell r="J157">
            <v>550</v>
          </cell>
          <cell r="K157">
            <v>0.82582014036233065</v>
          </cell>
          <cell r="L157">
            <v>72.672172351885095</v>
          </cell>
          <cell r="M157">
            <v>454.20107719928188</v>
          </cell>
          <cell r="N157">
            <v>3</v>
          </cell>
          <cell r="O157">
            <v>6</v>
          </cell>
          <cell r="P157" t="str">
            <v>SOUPS &amp;CREAMS</v>
          </cell>
          <cell r="Q157">
            <v>3</v>
          </cell>
          <cell r="R157">
            <v>329.86099999999999</v>
          </cell>
        </row>
        <row r="158">
          <cell r="A158">
            <v>2021</v>
          </cell>
          <cell r="B158" t="str">
            <v>SOP CEB FRANCESA K*6x12x80g</v>
          </cell>
          <cell r="C158" t="str">
            <v>KNORR</v>
          </cell>
          <cell r="D158" t="str">
            <v>BARTELT-KNORR</v>
          </cell>
          <cell r="E158">
            <v>80</v>
          </cell>
          <cell r="F158">
            <v>5.7600000000000004E-3</v>
          </cell>
          <cell r="G158">
            <v>72</v>
          </cell>
          <cell r="H158">
            <v>21</v>
          </cell>
          <cell r="I158">
            <v>85</v>
          </cell>
          <cell r="J158">
            <v>531.25</v>
          </cell>
          <cell r="K158">
            <v>0.78459999999999996</v>
          </cell>
          <cell r="L158">
            <v>66.691000000000003</v>
          </cell>
          <cell r="M158">
            <v>416.81874999999997</v>
          </cell>
          <cell r="N158">
            <v>3</v>
          </cell>
          <cell r="O158">
            <v>6</v>
          </cell>
          <cell r="P158" t="str">
            <v>SOUPS &amp;CREAMS</v>
          </cell>
          <cell r="Q158">
            <v>3</v>
          </cell>
          <cell r="R158">
            <v>201.38900000000001</v>
          </cell>
        </row>
        <row r="159">
          <cell r="A159">
            <v>2026</v>
          </cell>
          <cell r="B159" t="str">
            <v>CREM MARIS/MARSEL K*6x12x82g</v>
          </cell>
          <cell r="C159" t="str">
            <v>KNORR</v>
          </cell>
          <cell r="D159" t="str">
            <v>BARTELT-KNORR</v>
          </cell>
          <cell r="E159">
            <v>82</v>
          </cell>
          <cell r="F159">
            <v>5.9040000000000004E-3</v>
          </cell>
          <cell r="G159">
            <v>72</v>
          </cell>
          <cell r="H159">
            <v>21</v>
          </cell>
          <cell r="I159">
            <v>85</v>
          </cell>
          <cell r="J159">
            <v>531.25</v>
          </cell>
          <cell r="K159">
            <v>0.60246865203761768</v>
          </cell>
          <cell r="L159">
            <v>51.209835423197504</v>
          </cell>
          <cell r="M159">
            <v>320.06147139498438</v>
          </cell>
          <cell r="N159">
            <v>3</v>
          </cell>
          <cell r="O159">
            <v>6</v>
          </cell>
          <cell r="P159" t="str">
            <v>SOUPS &amp;CREAMS</v>
          </cell>
          <cell r="Q159">
            <v>3</v>
          </cell>
          <cell r="R159">
            <v>148.374</v>
          </cell>
        </row>
        <row r="160">
          <cell r="A160">
            <v>2028</v>
          </cell>
          <cell r="B160" t="str">
            <v>CREM POLLO/CHAMP K*6x12x75g</v>
          </cell>
          <cell r="C160" t="str">
            <v>KNORR</v>
          </cell>
          <cell r="D160" t="str">
            <v>BARTELT-KNORR</v>
          </cell>
          <cell r="E160">
            <v>75</v>
          </cell>
          <cell r="F160">
            <v>5.4000000000000003E-3</v>
          </cell>
          <cell r="G160">
            <v>72</v>
          </cell>
          <cell r="H160">
            <v>21</v>
          </cell>
          <cell r="I160">
            <v>85</v>
          </cell>
          <cell r="J160">
            <v>531.25</v>
          </cell>
          <cell r="K160">
            <v>0.72783563186039968</v>
          </cell>
          <cell r="L160">
            <v>61.866028708133975</v>
          </cell>
          <cell r="M160">
            <v>386.66267942583733</v>
          </cell>
          <cell r="N160">
            <v>3</v>
          </cell>
          <cell r="O160">
            <v>6</v>
          </cell>
          <cell r="P160" t="str">
            <v>SOUPS &amp;CREAMS</v>
          </cell>
          <cell r="Q160">
            <v>3</v>
          </cell>
          <cell r="R160">
            <v>175.185</v>
          </cell>
        </row>
        <row r="161">
          <cell r="A161">
            <v>2056</v>
          </cell>
          <cell r="B161" t="str">
            <v>EXP CREM JOJOTO K*6x12x79g</v>
          </cell>
          <cell r="C161" t="str">
            <v>KNORR</v>
          </cell>
          <cell r="D161" t="str">
            <v>BARTELT-KNORR</v>
          </cell>
          <cell r="E161">
            <v>79</v>
          </cell>
          <cell r="F161">
            <v>5.6880000000000003E-3</v>
          </cell>
          <cell r="G161">
            <v>72</v>
          </cell>
          <cell r="H161">
            <v>21</v>
          </cell>
          <cell r="I161">
            <v>85</v>
          </cell>
          <cell r="J161">
            <v>531.25</v>
          </cell>
          <cell r="K161">
            <v>0.78651974911001854</v>
          </cell>
          <cell r="L161">
            <v>66.854178674351573</v>
          </cell>
          <cell r="M161">
            <v>417.83861671469737</v>
          </cell>
          <cell r="N161">
            <v>3</v>
          </cell>
          <cell r="O161">
            <v>6</v>
          </cell>
          <cell r="P161" t="str">
            <v>SOUPS &amp;CREAMS</v>
          </cell>
          <cell r="Q161">
            <v>3</v>
          </cell>
          <cell r="R161">
            <v>191</v>
          </cell>
        </row>
        <row r="162">
          <cell r="A162">
            <v>2058</v>
          </cell>
          <cell r="B162" t="str">
            <v>EXP CREM POLLO K*6x12x75g</v>
          </cell>
          <cell r="C162" t="str">
            <v>KNORR</v>
          </cell>
          <cell r="D162" t="str">
            <v>BARTELT-KNORR</v>
          </cell>
          <cell r="E162">
            <v>80</v>
          </cell>
          <cell r="F162">
            <v>5.7600000000000004E-3</v>
          </cell>
          <cell r="G162">
            <v>72</v>
          </cell>
          <cell r="H162">
            <v>21</v>
          </cell>
          <cell r="I162">
            <v>85</v>
          </cell>
          <cell r="J162">
            <v>531.25</v>
          </cell>
          <cell r="K162">
            <v>0.80396098137747563</v>
          </cell>
          <cell r="L162">
            <v>68.336683417085425</v>
          </cell>
          <cell r="M162">
            <v>427.10427135678395</v>
          </cell>
          <cell r="N162">
            <v>3</v>
          </cell>
          <cell r="O162">
            <v>6</v>
          </cell>
          <cell r="P162" t="str">
            <v>SOUPS &amp;CREAMS</v>
          </cell>
          <cell r="Q162">
            <v>3</v>
          </cell>
          <cell r="R162">
            <v>191</v>
          </cell>
        </row>
        <row r="163">
          <cell r="A163">
            <v>2059</v>
          </cell>
          <cell r="B163" t="str">
            <v>EXP CREM CHAMPIÑ K*6x12x70g</v>
          </cell>
          <cell r="C163" t="str">
            <v>KNORR</v>
          </cell>
          <cell r="D163" t="str">
            <v>BARTELT-KNORR</v>
          </cell>
          <cell r="E163">
            <v>75</v>
          </cell>
          <cell r="F163">
            <v>5.4000000000000003E-3</v>
          </cell>
          <cell r="G163">
            <v>72</v>
          </cell>
          <cell r="H163">
            <v>21</v>
          </cell>
          <cell r="I163">
            <v>85</v>
          </cell>
          <cell r="J163">
            <v>531.25</v>
          </cell>
          <cell r="K163">
            <v>0.94036267138434304</v>
          </cell>
          <cell r="L163">
            <v>79.930827067669156</v>
          </cell>
          <cell r="M163">
            <v>499.56766917293226</v>
          </cell>
          <cell r="N163">
            <v>3</v>
          </cell>
          <cell r="O163">
            <v>6</v>
          </cell>
          <cell r="P163" t="str">
            <v>SOUPS &amp;CREAMS</v>
          </cell>
          <cell r="Q163">
            <v>3</v>
          </cell>
          <cell r="R163">
            <v>185.2</v>
          </cell>
        </row>
        <row r="164">
          <cell r="A164">
            <v>2061</v>
          </cell>
          <cell r="B164" t="str">
            <v>ARM CREM CEBOLLA K*6x12X70g</v>
          </cell>
          <cell r="C164" t="str">
            <v>KNORR</v>
          </cell>
          <cell r="D164" t="str">
            <v>BARTELT-KNORR</v>
          </cell>
          <cell r="E164">
            <v>70</v>
          </cell>
          <cell r="F164">
            <v>5.0400000000000002E-3</v>
          </cell>
          <cell r="G164">
            <v>72</v>
          </cell>
          <cell r="H164">
            <v>21</v>
          </cell>
          <cell r="I164">
            <v>88</v>
          </cell>
          <cell r="J164">
            <v>550</v>
          </cell>
          <cell r="K164">
            <v>0.76441956680457535</v>
          </cell>
          <cell r="L164">
            <v>67.26892187880263</v>
          </cell>
          <cell r="M164">
            <v>420.43076174251644</v>
          </cell>
          <cell r="N164">
            <v>3</v>
          </cell>
          <cell r="O164">
            <v>6</v>
          </cell>
          <cell r="P164" t="str">
            <v>SOUPS &amp;CREAMS</v>
          </cell>
          <cell r="Q164">
            <v>3</v>
          </cell>
          <cell r="R164">
            <v>218.25399999999999</v>
          </cell>
        </row>
        <row r="165">
          <cell r="A165">
            <v>2062</v>
          </cell>
          <cell r="B165" t="str">
            <v>EXP CREM MARINERA K*6X12x80g</v>
          </cell>
          <cell r="C165" t="str">
            <v>KNORR</v>
          </cell>
          <cell r="D165" t="str">
            <v>BARTELT-KNORR</v>
          </cell>
          <cell r="E165">
            <v>80</v>
          </cell>
          <cell r="F165">
            <v>5.7600000000000004E-3</v>
          </cell>
          <cell r="G165">
            <v>72</v>
          </cell>
          <cell r="H165">
            <v>21</v>
          </cell>
          <cell r="I165">
            <v>85</v>
          </cell>
          <cell r="J165">
            <v>531.25</v>
          </cell>
          <cell r="K165">
            <v>0.68630849220103984</v>
          </cell>
          <cell r="L165">
            <v>58.336221837088388</v>
          </cell>
          <cell r="M165">
            <v>364.60138648180242</v>
          </cell>
          <cell r="N165">
            <v>3</v>
          </cell>
          <cell r="O165">
            <v>6</v>
          </cell>
          <cell r="P165" t="str">
            <v>SOUPS &amp;CREAMS</v>
          </cell>
          <cell r="Q165">
            <v>3</v>
          </cell>
          <cell r="R165">
            <v>147.1</v>
          </cell>
        </row>
        <row r="166">
          <cell r="A166">
            <v>2063</v>
          </cell>
          <cell r="B166" t="str">
            <v>EXP SOPA RES FID/VER K*6x12x65g</v>
          </cell>
          <cell r="C166" t="str">
            <v>KNORR</v>
          </cell>
          <cell r="D166" t="str">
            <v>BARTELT-KNORR</v>
          </cell>
          <cell r="E166">
            <v>65</v>
          </cell>
          <cell r="F166">
            <v>4.6800000000000001E-3</v>
          </cell>
          <cell r="G166">
            <v>72</v>
          </cell>
          <cell r="H166">
            <v>21</v>
          </cell>
          <cell r="I166">
            <v>85</v>
          </cell>
          <cell r="J166">
            <v>531.25</v>
          </cell>
          <cell r="K166">
            <v>0.71342222528086985</v>
          </cell>
          <cell r="L166">
            <v>60.640889148873939</v>
          </cell>
          <cell r="M166">
            <v>379.00555718046212</v>
          </cell>
          <cell r="N166">
            <v>3</v>
          </cell>
          <cell r="O166">
            <v>6</v>
          </cell>
          <cell r="P166" t="str">
            <v>SOUPS &amp;CREAMS</v>
          </cell>
          <cell r="Q166">
            <v>3</v>
          </cell>
          <cell r="R166">
            <v>203</v>
          </cell>
        </row>
        <row r="167">
          <cell r="A167">
            <v>2066</v>
          </cell>
          <cell r="B167" t="str">
            <v>EXP BASE CARN MECHA K*6x12x60g</v>
          </cell>
          <cell r="C167" t="str">
            <v>KNORR</v>
          </cell>
          <cell r="D167" t="str">
            <v>BARTELT-KNORR</v>
          </cell>
          <cell r="E167">
            <v>60</v>
          </cell>
          <cell r="F167">
            <v>4.3200000000000001E-3</v>
          </cell>
          <cell r="G167">
            <v>72</v>
          </cell>
          <cell r="H167">
            <v>21</v>
          </cell>
          <cell r="I167">
            <v>67</v>
          </cell>
          <cell r="J167">
            <v>418.75</v>
          </cell>
          <cell r="K167">
            <v>0.77958844611112421</v>
          </cell>
          <cell r="L167">
            <v>52.232425889445324</v>
          </cell>
          <cell r="M167">
            <v>326.45266180903326</v>
          </cell>
          <cell r="N167">
            <v>3</v>
          </cell>
          <cell r="O167">
            <v>6</v>
          </cell>
          <cell r="P167" t="str">
            <v>SOUPS &amp;CREAMS</v>
          </cell>
          <cell r="Q167">
            <v>3</v>
          </cell>
          <cell r="R167">
            <v>231.5</v>
          </cell>
        </row>
        <row r="168">
          <cell r="A168">
            <v>2071</v>
          </cell>
          <cell r="B168" t="str">
            <v>EXP SALSA CARBONARA K*6x12x52g</v>
          </cell>
          <cell r="C168" t="str">
            <v>KNORR</v>
          </cell>
          <cell r="D168" t="str">
            <v>BARTELT-KNORR</v>
          </cell>
          <cell r="E168">
            <v>55</v>
          </cell>
          <cell r="F168">
            <v>3.96E-3</v>
          </cell>
          <cell r="G168">
            <v>72</v>
          </cell>
          <cell r="H168">
            <v>21</v>
          </cell>
          <cell r="I168">
            <v>85</v>
          </cell>
          <cell r="J168">
            <v>531.25</v>
          </cell>
          <cell r="K168">
            <v>0.73908010965580262</v>
          </cell>
          <cell r="L168">
            <v>62.82180932074322</v>
          </cell>
          <cell r="M168">
            <v>392.63630825464514</v>
          </cell>
          <cell r="N168">
            <v>3</v>
          </cell>
          <cell r="O168">
            <v>6</v>
          </cell>
          <cell r="P168" t="str">
            <v>SOUPS &amp;CREAMS</v>
          </cell>
          <cell r="Q168">
            <v>3</v>
          </cell>
          <cell r="R168">
            <v>188.2</v>
          </cell>
        </row>
        <row r="169">
          <cell r="A169">
            <v>2073</v>
          </cell>
          <cell r="B169" t="str">
            <v>EXP SALSA ALFREDO K*6x12x48g</v>
          </cell>
          <cell r="C169" t="str">
            <v>KNORR</v>
          </cell>
          <cell r="D169" t="str">
            <v>BARTELT-KNORR</v>
          </cell>
          <cell r="E169">
            <v>48</v>
          </cell>
          <cell r="F169">
            <v>3.4559999999999999E-3</v>
          </cell>
          <cell r="G169">
            <v>72</v>
          </cell>
          <cell r="H169">
            <v>21</v>
          </cell>
          <cell r="I169">
            <v>90</v>
          </cell>
          <cell r="J169">
            <v>562.5</v>
          </cell>
          <cell r="K169">
            <v>0.69900816892963225</v>
          </cell>
          <cell r="L169">
            <v>62.910735203666903</v>
          </cell>
          <cell r="M169">
            <v>393.19209502291812</v>
          </cell>
          <cell r="N169">
            <v>3</v>
          </cell>
          <cell r="O169">
            <v>6</v>
          </cell>
          <cell r="P169" t="str">
            <v>SOUPS &amp;CREAMS</v>
          </cell>
          <cell r="Q169">
            <v>3</v>
          </cell>
          <cell r="R169">
            <v>222.2</v>
          </cell>
        </row>
        <row r="170">
          <cell r="A170">
            <v>2074</v>
          </cell>
          <cell r="B170" t="str">
            <v>EXP CREM PAS/AJO H*12xX12x18g</v>
          </cell>
          <cell r="C170" t="str">
            <v>KNORR</v>
          </cell>
          <cell r="D170" t="str">
            <v>BARTELT-KNORR</v>
          </cell>
          <cell r="E170">
            <v>20</v>
          </cell>
          <cell r="F170">
            <v>2.8800000000000002E-3</v>
          </cell>
          <cell r="G170">
            <v>144</v>
          </cell>
          <cell r="H170">
            <v>21</v>
          </cell>
          <cell r="I170">
            <v>86</v>
          </cell>
          <cell r="J170">
            <v>268.75</v>
          </cell>
          <cell r="K170">
            <v>0.89639181380168664</v>
          </cell>
          <cell r="L170">
            <v>77.089695986945046</v>
          </cell>
          <cell r="M170">
            <v>240.90529995920329</v>
          </cell>
          <cell r="N170">
            <v>3</v>
          </cell>
          <cell r="O170">
            <v>6</v>
          </cell>
          <cell r="P170" t="str">
            <v>SOUPS &amp;CREAMS</v>
          </cell>
          <cell r="Q170">
            <v>3</v>
          </cell>
          <cell r="R170">
            <v>347.2</v>
          </cell>
        </row>
        <row r="171">
          <cell r="A171">
            <v>2075</v>
          </cell>
          <cell r="B171" t="str">
            <v>EXP CREM PAS/CEBOLL H*12xX12x18g</v>
          </cell>
          <cell r="C171" t="str">
            <v>KNORR</v>
          </cell>
          <cell r="D171" t="str">
            <v>BARTELT-KNORR</v>
          </cell>
          <cell r="E171">
            <v>20</v>
          </cell>
          <cell r="F171">
            <v>2.8800000000000002E-3</v>
          </cell>
          <cell r="G171">
            <v>144</v>
          </cell>
          <cell r="H171">
            <v>21</v>
          </cell>
          <cell r="I171">
            <v>86</v>
          </cell>
          <cell r="J171">
            <v>268.75</v>
          </cell>
          <cell r="K171">
            <v>0.83831725295139914</v>
          </cell>
          <cell r="L171">
            <v>72.095283753820326</v>
          </cell>
          <cell r="M171">
            <v>225.29776173068851</v>
          </cell>
          <cell r="N171">
            <v>3</v>
          </cell>
          <cell r="O171">
            <v>6</v>
          </cell>
          <cell r="P171" t="str">
            <v>SOUPS &amp;CREAMS</v>
          </cell>
          <cell r="Q171">
            <v>3</v>
          </cell>
          <cell r="R171">
            <v>347.2</v>
          </cell>
        </row>
        <row r="172">
          <cell r="A172">
            <v>2076</v>
          </cell>
          <cell r="B172" t="str">
            <v>EXP CREM PAS/QUE/PIM H*12xX12x23</v>
          </cell>
          <cell r="C172" t="str">
            <v>KNORR</v>
          </cell>
          <cell r="D172" t="str">
            <v>BARTELT-KNORR</v>
          </cell>
          <cell r="E172">
            <v>25</v>
          </cell>
          <cell r="F172">
            <v>3.5999999999999999E-3</v>
          </cell>
          <cell r="G172">
            <v>144</v>
          </cell>
          <cell r="H172">
            <v>21</v>
          </cell>
          <cell r="I172">
            <v>83</v>
          </cell>
          <cell r="J172">
            <v>259.375</v>
          </cell>
          <cell r="K172">
            <v>0.88897586942608475</v>
          </cell>
          <cell r="L172">
            <v>73.78499716236503</v>
          </cell>
          <cell r="M172">
            <v>230.57811613239073</v>
          </cell>
          <cell r="N172">
            <v>3</v>
          </cell>
          <cell r="O172">
            <v>6</v>
          </cell>
          <cell r="P172" t="str">
            <v>SOUPS &amp;CREAMS</v>
          </cell>
          <cell r="Q172">
            <v>3</v>
          </cell>
          <cell r="R172">
            <v>222.2</v>
          </cell>
        </row>
        <row r="173">
          <cell r="A173">
            <v>2077</v>
          </cell>
          <cell r="B173" t="str">
            <v>EXP CREM PAS/QUE/TOC H*12xX12x23</v>
          </cell>
          <cell r="C173" t="str">
            <v>KNORR</v>
          </cell>
          <cell r="D173" t="str">
            <v>BARTELT-KNORR</v>
          </cell>
          <cell r="E173">
            <v>25</v>
          </cell>
          <cell r="F173">
            <v>3.5999999999999999E-3</v>
          </cell>
          <cell r="G173">
            <v>144</v>
          </cell>
          <cell r="H173">
            <v>21</v>
          </cell>
          <cell r="I173">
            <v>83</v>
          </cell>
          <cell r="J173">
            <v>259.375</v>
          </cell>
          <cell r="K173">
            <v>0.95931615013394067</v>
          </cell>
          <cell r="L173">
            <v>79.623240461117078</v>
          </cell>
          <cell r="M173">
            <v>248.82262644099086</v>
          </cell>
          <cell r="N173">
            <v>3</v>
          </cell>
          <cell r="O173">
            <v>6</v>
          </cell>
          <cell r="P173" t="str">
            <v>SOUPS &amp;CREAMS</v>
          </cell>
          <cell r="Q173">
            <v>3</v>
          </cell>
          <cell r="R173">
            <v>222.2</v>
          </cell>
        </row>
        <row r="174">
          <cell r="A174">
            <v>2100</v>
          </cell>
          <cell r="B174" t="str">
            <v>EXP SOP CARACOL K*6x12x35g</v>
          </cell>
          <cell r="C174" t="str">
            <v>KNORR</v>
          </cell>
          <cell r="D174" t="str">
            <v>BARTELT-KNORR</v>
          </cell>
          <cell r="E174">
            <v>35</v>
          </cell>
          <cell r="F174">
            <v>2.5200000000000001E-3</v>
          </cell>
          <cell r="G174">
            <v>72</v>
          </cell>
          <cell r="H174">
            <v>21</v>
          </cell>
          <cell r="I174">
            <v>90</v>
          </cell>
          <cell r="J174">
            <v>562.5</v>
          </cell>
          <cell r="K174">
            <v>0.88560000000000005</v>
          </cell>
          <cell r="L174">
            <v>79.704000000000008</v>
          </cell>
          <cell r="M174">
            <v>498.15000000000003</v>
          </cell>
          <cell r="N174">
            <v>3</v>
          </cell>
          <cell r="O174">
            <v>6</v>
          </cell>
          <cell r="P174" t="str">
            <v>SOUPS &amp;CREAMS</v>
          </cell>
          <cell r="Q174">
            <v>3</v>
          </cell>
          <cell r="R174">
            <v>315.2</v>
          </cell>
        </row>
        <row r="175">
          <cell r="A175">
            <v>2101</v>
          </cell>
          <cell r="B175" t="str">
            <v>EXP SOP PESCADO K*6x12x55g CAR</v>
          </cell>
          <cell r="C175" t="str">
            <v>KNORR</v>
          </cell>
          <cell r="D175" t="str">
            <v>BARTELT-KNORR</v>
          </cell>
          <cell r="E175">
            <v>55</v>
          </cell>
          <cell r="F175">
            <v>3.96E-3</v>
          </cell>
          <cell r="G175">
            <v>72</v>
          </cell>
          <cell r="H175">
            <v>11</v>
          </cell>
          <cell r="I175">
            <v>90</v>
          </cell>
          <cell r="J175">
            <v>562.5</v>
          </cell>
          <cell r="K175">
            <v>0.78459999999999996</v>
          </cell>
          <cell r="L175">
            <v>70.61399999999999</v>
          </cell>
          <cell r="M175">
            <v>441.33749999999998</v>
          </cell>
          <cell r="N175">
            <v>3</v>
          </cell>
          <cell r="O175">
            <v>6</v>
          </cell>
          <cell r="P175" t="str">
            <v>SOUPS &amp;CREAMS</v>
          </cell>
          <cell r="Q175">
            <v>3</v>
          </cell>
          <cell r="R175">
            <v>201.4</v>
          </cell>
        </row>
        <row r="176">
          <cell r="A176">
            <v>2120</v>
          </cell>
          <cell r="B176" t="str">
            <v>SOP GALL ARROZ K*6x12x60g</v>
          </cell>
          <cell r="C176" t="str">
            <v>KNORR</v>
          </cell>
          <cell r="D176" t="str">
            <v>BARTELT-KNORR</v>
          </cell>
          <cell r="E176">
            <v>60</v>
          </cell>
          <cell r="F176">
            <v>4.3200000000000001E-3</v>
          </cell>
          <cell r="G176">
            <v>72</v>
          </cell>
          <cell r="H176">
            <v>21</v>
          </cell>
          <cell r="I176">
            <v>82</v>
          </cell>
          <cell r="J176">
            <v>512.5</v>
          </cell>
          <cell r="K176">
            <v>0.7398350967833256</v>
          </cell>
          <cell r="L176">
            <v>60.666477936232695</v>
          </cell>
          <cell r="M176">
            <v>379.16548710145435</v>
          </cell>
          <cell r="N176">
            <v>3</v>
          </cell>
          <cell r="O176">
            <v>6</v>
          </cell>
          <cell r="P176" t="str">
            <v>SOUPS &amp;CREAMS</v>
          </cell>
          <cell r="Q176">
            <v>3</v>
          </cell>
          <cell r="R176">
            <v>227.899</v>
          </cell>
        </row>
        <row r="177">
          <cell r="A177">
            <v>2121</v>
          </cell>
          <cell r="B177" t="str">
            <v>SOP GALL FIDEOS K*6x12x60g</v>
          </cell>
          <cell r="C177" t="str">
            <v>KNORR</v>
          </cell>
          <cell r="D177" t="str">
            <v>BARTELT-KNORR</v>
          </cell>
          <cell r="E177">
            <v>60</v>
          </cell>
          <cell r="F177">
            <v>4.3200000000000001E-3</v>
          </cell>
          <cell r="G177">
            <v>72</v>
          </cell>
          <cell r="H177">
            <v>21</v>
          </cell>
          <cell r="I177">
            <v>85</v>
          </cell>
          <cell r="J177">
            <v>531.25</v>
          </cell>
          <cell r="K177">
            <v>0.77974173260723656</v>
          </cell>
          <cell r="L177">
            <v>66.278047271615108</v>
          </cell>
          <cell r="M177">
            <v>414.23779544759441</v>
          </cell>
          <cell r="N177">
            <v>3</v>
          </cell>
          <cell r="O177">
            <v>6</v>
          </cell>
          <cell r="P177" t="str">
            <v>SOUPS &amp;CREAMS</v>
          </cell>
          <cell r="Q177">
            <v>3</v>
          </cell>
          <cell r="R177">
            <v>190.97200000000001</v>
          </cell>
        </row>
        <row r="178">
          <cell r="A178">
            <v>2123</v>
          </cell>
          <cell r="B178" t="str">
            <v>CREM CAMARONES K*6x12x70g</v>
          </cell>
          <cell r="C178" t="str">
            <v>KNORR</v>
          </cell>
          <cell r="D178" t="str">
            <v>BARTELT-KNORR</v>
          </cell>
          <cell r="E178">
            <v>70</v>
          </cell>
          <cell r="F178">
            <v>5.0400000000000002E-3</v>
          </cell>
          <cell r="G178">
            <v>72</v>
          </cell>
          <cell r="H178">
            <v>21</v>
          </cell>
          <cell r="I178">
            <v>85</v>
          </cell>
          <cell r="J178">
            <v>531.25</v>
          </cell>
          <cell r="K178">
            <v>0.72983870967741937</v>
          </cell>
          <cell r="L178">
            <v>62.036290322580648</v>
          </cell>
          <cell r="M178">
            <v>387.72681451612902</v>
          </cell>
          <cell r="N178">
            <v>3</v>
          </cell>
          <cell r="O178">
            <v>6</v>
          </cell>
          <cell r="P178" t="str">
            <v>SOUPS &amp;CREAMS</v>
          </cell>
          <cell r="Q178">
            <v>3</v>
          </cell>
          <cell r="R178">
            <v>223.381</v>
          </cell>
        </row>
        <row r="179">
          <cell r="A179">
            <v>2125</v>
          </cell>
          <cell r="B179" t="str">
            <v>CREM CHAMPIÑONES K*6x12x78g</v>
          </cell>
          <cell r="C179" t="str">
            <v>KNORR</v>
          </cell>
          <cell r="D179" t="str">
            <v>BARTELT-KNORR</v>
          </cell>
          <cell r="E179">
            <v>78</v>
          </cell>
          <cell r="F179">
            <v>5.6160000000000003E-3</v>
          </cell>
          <cell r="G179">
            <v>72</v>
          </cell>
          <cell r="H179">
            <v>21</v>
          </cell>
          <cell r="I179">
            <v>85</v>
          </cell>
          <cell r="J179">
            <v>531.25</v>
          </cell>
          <cell r="K179">
            <v>0.80559856954555176</v>
          </cell>
          <cell r="L179">
            <v>68.475878411371895</v>
          </cell>
          <cell r="M179">
            <v>427.97424007107435</v>
          </cell>
          <cell r="N179">
            <v>3</v>
          </cell>
          <cell r="O179">
            <v>6</v>
          </cell>
          <cell r="P179" t="str">
            <v>SOUPS &amp;CREAMS</v>
          </cell>
          <cell r="Q179">
            <v>3</v>
          </cell>
          <cell r="R179">
            <v>176.898</v>
          </cell>
        </row>
        <row r="180">
          <cell r="A180">
            <v>2126</v>
          </cell>
          <cell r="B180" t="str">
            <v>CREM POLLO K*6x12x80g</v>
          </cell>
          <cell r="C180" t="str">
            <v>KNORR</v>
          </cell>
          <cell r="D180" t="str">
            <v>BARTELT-KNORR</v>
          </cell>
          <cell r="E180">
            <v>80</v>
          </cell>
          <cell r="F180">
            <v>5.7600000000000004E-3</v>
          </cell>
          <cell r="G180">
            <v>72</v>
          </cell>
          <cell r="H180">
            <v>21</v>
          </cell>
          <cell r="I180">
            <v>85</v>
          </cell>
          <cell r="J180">
            <v>531.25</v>
          </cell>
          <cell r="K180">
            <v>0.76603813336142446</v>
          </cell>
          <cell r="L180">
            <v>65.113241335721085</v>
          </cell>
          <cell r="M180">
            <v>406.95775834825673</v>
          </cell>
          <cell r="N180">
            <v>3</v>
          </cell>
          <cell r="O180">
            <v>6</v>
          </cell>
          <cell r="P180" t="str">
            <v>SOUPS &amp;CREAMS</v>
          </cell>
          <cell r="Q180">
            <v>3</v>
          </cell>
          <cell r="R180">
            <v>195.833</v>
          </cell>
        </row>
        <row r="181">
          <cell r="A181">
            <v>2127</v>
          </cell>
          <cell r="B181" t="str">
            <v>CREM TOMATE K*6x12x80g</v>
          </cell>
          <cell r="C181" t="str">
            <v>KNORR</v>
          </cell>
          <cell r="D181" t="str">
            <v>BARTELT-KNORR</v>
          </cell>
          <cell r="E181">
            <v>80</v>
          </cell>
          <cell r="F181">
            <v>5.7600000000000004E-3</v>
          </cell>
          <cell r="G181">
            <v>72</v>
          </cell>
          <cell r="H181">
            <v>21</v>
          </cell>
          <cell r="I181">
            <v>88</v>
          </cell>
          <cell r="J181">
            <v>550</v>
          </cell>
          <cell r="K181">
            <v>0.83905197646991958</v>
          </cell>
          <cell r="L181">
            <v>73.836573929352923</v>
          </cell>
          <cell r="M181">
            <v>461.47858705845579</v>
          </cell>
          <cell r="N181">
            <v>3</v>
          </cell>
          <cell r="O181">
            <v>6</v>
          </cell>
          <cell r="P181" t="str">
            <v>SOUPS &amp;CREAMS</v>
          </cell>
          <cell r="Q181">
            <v>3</v>
          </cell>
          <cell r="R181">
            <v>215.27799999999999</v>
          </cell>
        </row>
        <row r="182">
          <cell r="A182">
            <v>2136</v>
          </cell>
          <cell r="B182" t="str">
            <v>CREM CHOCLO TIERNO K*6x12x65g</v>
          </cell>
          <cell r="C182" t="str">
            <v>KNORR</v>
          </cell>
          <cell r="D182" t="str">
            <v>BARTELT-KNORR</v>
          </cell>
          <cell r="E182">
            <v>65</v>
          </cell>
          <cell r="F182">
            <v>4.6800000000000001E-3</v>
          </cell>
          <cell r="G182">
            <v>72</v>
          </cell>
          <cell r="H182">
            <v>21</v>
          </cell>
          <cell r="I182">
            <v>85</v>
          </cell>
          <cell r="J182">
            <v>531.25</v>
          </cell>
          <cell r="K182">
            <v>0.69611784591899484</v>
          </cell>
          <cell r="L182">
            <v>59.170016903114558</v>
          </cell>
          <cell r="M182">
            <v>369.81260564446603</v>
          </cell>
          <cell r="N182">
            <v>3</v>
          </cell>
          <cell r="O182">
            <v>6</v>
          </cell>
          <cell r="P182" t="str">
            <v>SOUPS &amp;CREAMS</v>
          </cell>
          <cell r="Q182">
            <v>3</v>
          </cell>
          <cell r="R182">
            <v>235.04300000000001</v>
          </cell>
        </row>
        <row r="183">
          <cell r="A183">
            <v>2144</v>
          </cell>
          <cell r="B183" t="str">
            <v>ARM CREM VERDURAS K*6x12x75g</v>
          </cell>
          <cell r="C183" t="str">
            <v>KNORR</v>
          </cell>
          <cell r="D183" t="str">
            <v>BARTELT-KNORR</v>
          </cell>
          <cell r="E183">
            <v>75</v>
          </cell>
          <cell r="F183">
            <v>5.4000000000000003E-3</v>
          </cell>
          <cell r="G183">
            <v>72</v>
          </cell>
          <cell r="H183">
            <v>21</v>
          </cell>
          <cell r="I183">
            <v>85</v>
          </cell>
          <cell r="J183">
            <v>531.25</v>
          </cell>
          <cell r="K183">
            <v>0.74580182320820676</v>
          </cell>
          <cell r="L183">
            <v>63.393154972697573</v>
          </cell>
          <cell r="M183">
            <v>396.20721857935985</v>
          </cell>
          <cell r="N183">
            <v>3</v>
          </cell>
          <cell r="O183">
            <v>6</v>
          </cell>
          <cell r="P183" t="str">
            <v>SOUPS &amp;CREAMS</v>
          </cell>
          <cell r="Q183">
            <v>3</v>
          </cell>
          <cell r="R183">
            <v>174.62200000000001</v>
          </cell>
        </row>
        <row r="184">
          <cell r="A184">
            <v>2145</v>
          </cell>
          <cell r="B184" t="str">
            <v>ARM MEZ SALSA BOLOÑE K*6x12x55g</v>
          </cell>
          <cell r="C184" t="str">
            <v>KNORR</v>
          </cell>
          <cell r="D184" t="str">
            <v>BARTELT-KNORR</v>
          </cell>
          <cell r="E184">
            <v>55</v>
          </cell>
          <cell r="F184">
            <v>3.96E-3</v>
          </cell>
          <cell r="G184">
            <v>72</v>
          </cell>
          <cell r="H184">
            <v>21</v>
          </cell>
          <cell r="I184">
            <v>90</v>
          </cell>
          <cell r="J184">
            <v>562.5</v>
          </cell>
          <cell r="K184">
            <v>0.84912396694214887</v>
          </cell>
          <cell r="L184">
            <v>76.421157024793402</v>
          </cell>
          <cell r="M184">
            <v>477.63223140495876</v>
          </cell>
          <cell r="N184">
            <v>3</v>
          </cell>
          <cell r="O184">
            <v>6</v>
          </cell>
          <cell r="P184" t="str">
            <v>SOUPS &amp;CREAMS</v>
          </cell>
          <cell r="Q184">
            <v>3</v>
          </cell>
          <cell r="R184">
            <v>211.93199999999999</v>
          </cell>
        </row>
        <row r="185">
          <cell r="A185">
            <v>2146</v>
          </cell>
          <cell r="B185" t="str">
            <v>ARM MEZ SALSA NAPOL K*6x12x50g</v>
          </cell>
          <cell r="C185" t="str">
            <v>KNORR</v>
          </cell>
          <cell r="D185" t="str">
            <v>BARTELT-KNORR</v>
          </cell>
          <cell r="E185">
            <v>50</v>
          </cell>
          <cell r="F185">
            <v>3.5999999999999999E-3</v>
          </cell>
          <cell r="G185">
            <v>72</v>
          </cell>
          <cell r="H185">
            <v>21</v>
          </cell>
          <cell r="I185">
            <v>90</v>
          </cell>
          <cell r="J185">
            <v>562.5</v>
          </cell>
          <cell r="K185">
            <v>0.80611423974255836</v>
          </cell>
          <cell r="L185">
            <v>72.550281576830258</v>
          </cell>
          <cell r="M185">
            <v>453.43925985518905</v>
          </cell>
          <cell r="N185">
            <v>3</v>
          </cell>
          <cell r="O185">
            <v>6</v>
          </cell>
          <cell r="P185" t="str">
            <v>SOUPS &amp;CREAMS</v>
          </cell>
          <cell r="Q185">
            <v>3</v>
          </cell>
          <cell r="R185">
            <v>230.31299999999999</v>
          </cell>
        </row>
        <row r="186">
          <cell r="A186">
            <v>2147</v>
          </cell>
          <cell r="B186" t="str">
            <v>ARM CREM ESPARRAGO K*6x12x74g</v>
          </cell>
          <cell r="C186" t="str">
            <v>KNORR</v>
          </cell>
          <cell r="D186" t="str">
            <v>BARTELT-KNORR</v>
          </cell>
          <cell r="E186">
            <v>74</v>
          </cell>
          <cell r="F186">
            <v>5.3280000000000003E-3</v>
          </cell>
          <cell r="G186">
            <v>72</v>
          </cell>
          <cell r="H186">
            <v>21</v>
          </cell>
          <cell r="I186">
            <v>86</v>
          </cell>
          <cell r="J186">
            <v>537.5</v>
          </cell>
          <cell r="K186">
            <v>0.77081475942595845</v>
          </cell>
          <cell r="L186">
            <v>66.290069310632433</v>
          </cell>
          <cell r="M186">
            <v>414.31293319145266</v>
          </cell>
          <cell r="N186">
            <v>3</v>
          </cell>
          <cell r="O186">
            <v>6</v>
          </cell>
          <cell r="P186" t="str">
            <v>SOUPS &amp;CREAMS</v>
          </cell>
          <cell r="Q186">
            <v>3</v>
          </cell>
          <cell r="R186">
            <v>207.56800000000001</v>
          </cell>
        </row>
        <row r="187">
          <cell r="A187">
            <v>2759</v>
          </cell>
          <cell r="B187" t="str">
            <v>EXP CREMA POLLO K*6x12x80g EU</v>
          </cell>
          <cell r="C187" t="str">
            <v>KNORR</v>
          </cell>
          <cell r="D187" t="str">
            <v>BARTELT-KNORR</v>
          </cell>
          <cell r="E187">
            <v>80</v>
          </cell>
          <cell r="F187">
            <v>5.7600000000000004E-3</v>
          </cell>
          <cell r="G187">
            <v>72</v>
          </cell>
          <cell r="H187">
            <v>21</v>
          </cell>
          <cell r="I187">
            <v>88</v>
          </cell>
          <cell r="J187">
            <v>550</v>
          </cell>
          <cell r="K187">
            <v>0.80922098656562491</v>
          </cell>
          <cell r="L187">
            <v>71.211446817774998</v>
          </cell>
          <cell r="M187">
            <v>445.07154261109372</v>
          </cell>
          <cell r="N187">
            <v>3</v>
          </cell>
          <cell r="O187">
            <v>6</v>
          </cell>
          <cell r="P187" t="str">
            <v>SOUPS &amp;CREAMS</v>
          </cell>
          <cell r="Q187">
            <v>3</v>
          </cell>
          <cell r="R187">
            <v>230</v>
          </cell>
        </row>
        <row r="188">
          <cell r="A188">
            <v>2760</v>
          </cell>
          <cell r="B188" t="str">
            <v>EXP SOPA RES FID K*6x12X65G eu</v>
          </cell>
          <cell r="C188" t="str">
            <v>KNORR</v>
          </cell>
          <cell r="D188" t="str">
            <v>BARTELT-KNORR</v>
          </cell>
          <cell r="E188">
            <v>65</v>
          </cell>
          <cell r="F188">
            <v>4.6800000000000001E-3</v>
          </cell>
          <cell r="G188">
            <v>72</v>
          </cell>
          <cell r="H188">
            <v>21</v>
          </cell>
          <cell r="I188">
            <v>85</v>
          </cell>
          <cell r="J188">
            <v>531.25</v>
          </cell>
          <cell r="K188">
            <v>0.73952659816188637</v>
          </cell>
          <cell r="L188">
            <v>62.859760843760341</v>
          </cell>
          <cell r="M188">
            <v>392.87350527350213</v>
          </cell>
          <cell r="N188">
            <v>3</v>
          </cell>
          <cell r="O188">
            <v>6</v>
          </cell>
          <cell r="P188" t="str">
            <v>SOUPS &amp;CREAMS</v>
          </cell>
          <cell r="Q188">
            <v>3</v>
          </cell>
          <cell r="R188">
            <v>230</v>
          </cell>
        </row>
        <row r="189">
          <cell r="A189">
            <v>2761</v>
          </cell>
          <cell r="B189" t="str">
            <v>EXP SOPA CEBOL FRANC K*6x12X80g</v>
          </cell>
          <cell r="C189" t="str">
            <v>KNORR</v>
          </cell>
          <cell r="D189" t="str">
            <v>BARTELT-KNORR</v>
          </cell>
          <cell r="E189">
            <v>80</v>
          </cell>
          <cell r="F189">
            <v>5.7600000000000004E-3</v>
          </cell>
          <cell r="G189">
            <v>72</v>
          </cell>
          <cell r="H189">
            <v>21</v>
          </cell>
          <cell r="I189">
            <v>88</v>
          </cell>
          <cell r="J189">
            <v>550</v>
          </cell>
          <cell r="K189">
            <v>0.73678305745896411</v>
          </cell>
          <cell r="L189">
            <v>64.836909056388848</v>
          </cell>
          <cell r="M189">
            <v>405.23068160243025</v>
          </cell>
          <cell r="N189">
            <v>3</v>
          </cell>
          <cell r="O189">
            <v>6</v>
          </cell>
          <cell r="P189" t="str">
            <v>SOUPS &amp;CREAMS</v>
          </cell>
          <cell r="Q189">
            <v>3</v>
          </cell>
          <cell r="R189">
            <v>230</v>
          </cell>
        </row>
        <row r="190">
          <cell r="A190">
            <v>2762</v>
          </cell>
          <cell r="B190" t="str">
            <v>EXP SOPA POLLO FID  K*6x12X60g</v>
          </cell>
          <cell r="C190" t="str">
            <v>KNORR</v>
          </cell>
          <cell r="D190" t="str">
            <v>BARTELT-KNORR</v>
          </cell>
          <cell r="E190">
            <v>60</v>
          </cell>
          <cell r="F190">
            <v>4.3200000000000001E-3</v>
          </cell>
          <cell r="G190">
            <v>72</v>
          </cell>
          <cell r="H190">
            <v>21</v>
          </cell>
          <cell r="I190">
            <v>88</v>
          </cell>
          <cell r="J190">
            <v>550</v>
          </cell>
          <cell r="K190">
            <v>0.79571347452610253</v>
          </cell>
          <cell r="L190">
            <v>70.022785758297019</v>
          </cell>
          <cell r="M190">
            <v>437.64241098935639</v>
          </cell>
          <cell r="N190">
            <v>3</v>
          </cell>
          <cell r="O190">
            <v>6</v>
          </cell>
          <cell r="P190" t="str">
            <v>SOUPS &amp;CREAMS</v>
          </cell>
          <cell r="Q190">
            <v>3</v>
          </cell>
          <cell r="R190">
            <v>230</v>
          </cell>
        </row>
        <row r="191">
          <cell r="A191">
            <v>2273</v>
          </cell>
          <cell r="B191" t="str">
            <v>P.C SOPA SANCOCHO K* 4x12x65g</v>
          </cell>
          <cell r="C191" t="str">
            <v>KNORR</v>
          </cell>
          <cell r="D191" t="str">
            <v>BARTELT-KNORR</v>
          </cell>
          <cell r="E191">
            <v>65</v>
          </cell>
          <cell r="F191">
            <v>3.1199999999999999E-3</v>
          </cell>
          <cell r="G191">
            <v>48</v>
          </cell>
          <cell r="H191">
            <v>21</v>
          </cell>
          <cell r="I191">
            <v>85</v>
          </cell>
          <cell r="J191">
            <v>796.875</v>
          </cell>
          <cell r="K191">
            <v>0.69618616677440204</v>
          </cell>
          <cell r="L191">
            <v>59.175824175824175</v>
          </cell>
          <cell r="M191">
            <v>554.77335164835165</v>
          </cell>
          <cell r="N191">
            <v>3</v>
          </cell>
          <cell r="O191">
            <v>6</v>
          </cell>
          <cell r="P191" t="str">
            <v>SOUPS &amp;CREAMS</v>
          </cell>
          <cell r="Q191">
            <v>3</v>
          </cell>
          <cell r="R191">
            <v>319</v>
          </cell>
        </row>
        <row r="192">
          <cell r="A192">
            <v>2274</v>
          </cell>
          <cell r="B192" t="str">
            <v>P.C SOPA PASTA/CARNE K*4x10x65g</v>
          </cell>
          <cell r="C192" t="str">
            <v>KNORR</v>
          </cell>
          <cell r="D192" t="str">
            <v>BARTELT-KNORR</v>
          </cell>
          <cell r="E192">
            <v>65</v>
          </cell>
          <cell r="F192">
            <v>2.5999999999999999E-3</v>
          </cell>
          <cell r="G192">
            <v>40</v>
          </cell>
          <cell r="H192">
            <v>21</v>
          </cell>
          <cell r="I192">
            <v>86</v>
          </cell>
          <cell r="J192">
            <v>967.5</v>
          </cell>
          <cell r="K192">
            <v>0.54265756849365454</v>
          </cell>
          <cell r="L192">
            <v>46.668550890454291</v>
          </cell>
          <cell r="M192">
            <v>525.02119751761074</v>
          </cell>
          <cell r="N192">
            <v>3</v>
          </cell>
          <cell r="O192">
            <v>6</v>
          </cell>
          <cell r="P192" t="str">
            <v>SOUPS &amp;CREAMS</v>
          </cell>
          <cell r="Q192">
            <v>3</v>
          </cell>
          <cell r="R192">
            <v>387</v>
          </cell>
        </row>
        <row r="193">
          <cell r="A193">
            <v>2275</v>
          </cell>
          <cell r="B193" t="str">
            <v>P.C SOPA VERDURAS/POLLO K* 4x12x65g</v>
          </cell>
          <cell r="C193" t="str">
            <v>KNORR</v>
          </cell>
          <cell r="D193" t="str">
            <v>BARTELT-KNORR</v>
          </cell>
          <cell r="E193">
            <v>65</v>
          </cell>
          <cell r="F193">
            <v>3.1199999999999999E-3</v>
          </cell>
          <cell r="G193">
            <v>48</v>
          </cell>
          <cell r="H193">
            <v>21</v>
          </cell>
          <cell r="I193">
            <v>85</v>
          </cell>
          <cell r="J193">
            <v>796.875</v>
          </cell>
          <cell r="K193">
            <v>0.59034569735710074</v>
          </cell>
          <cell r="L193">
            <v>50.179384275353563</v>
          </cell>
          <cell r="M193">
            <v>470.43172758143965</v>
          </cell>
          <cell r="N193">
            <v>3</v>
          </cell>
          <cell r="O193">
            <v>6</v>
          </cell>
          <cell r="P193" t="str">
            <v>SOUPS &amp;CREAMS</v>
          </cell>
          <cell r="Q193">
            <v>3</v>
          </cell>
          <cell r="R193">
            <v>319</v>
          </cell>
        </row>
        <row r="194">
          <cell r="A194">
            <v>2278</v>
          </cell>
          <cell r="B194" t="str">
            <v>P.C SOPA AJIACO 4x12x65g</v>
          </cell>
          <cell r="C194" t="str">
            <v>KNORR</v>
          </cell>
          <cell r="D194" t="str">
            <v>BARTELT-KNORR</v>
          </cell>
          <cell r="E194">
            <v>65</v>
          </cell>
          <cell r="F194">
            <v>3.1199999999999999E-3</v>
          </cell>
          <cell r="G194">
            <v>48</v>
          </cell>
          <cell r="H194">
            <v>21</v>
          </cell>
          <cell r="I194">
            <v>85</v>
          </cell>
          <cell r="J194">
            <v>796.875</v>
          </cell>
          <cell r="K194">
            <v>0.79091847265221882</v>
          </cell>
          <cell r="L194">
            <v>67.228070175438603</v>
          </cell>
          <cell r="M194">
            <v>630.26315789473688</v>
          </cell>
          <cell r="N194">
            <v>3</v>
          </cell>
          <cell r="O194">
            <v>6</v>
          </cell>
          <cell r="P194" t="str">
            <v>SOUPS &amp;CREAMS</v>
          </cell>
          <cell r="Q194">
            <v>3</v>
          </cell>
          <cell r="R194">
            <v>319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BONES"/>
      <sheetName val="PLASTICOS"/>
      <sheetName val="DETERGENTES"/>
      <sheetName val="GASTOS"/>
      <sheetName val="Det planilla 17 (2)"/>
      <sheetName val="Det planilla 17"/>
      <sheetName val="Jab planilla 17"/>
      <sheetName val="By Quarter"/>
      <sheetName val="Liquidación - Proyecto Atomic"/>
      <sheetName val="Sheet3"/>
      <sheetName val="INVENSAP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UNILEVER ANDINA JABONERIA NACIONAL S.A.</v>
          </cell>
        </row>
        <row r="2">
          <cell r="A2" t="str">
            <v>GASTOS MENSUALES DE PLANTA 2002</v>
          </cell>
        </row>
        <row r="3">
          <cell r="A3" t="str">
            <v>MES</v>
          </cell>
          <cell r="B3" t="str">
            <v>Julio</v>
          </cell>
        </row>
        <row r="4">
          <cell r="A4" t="str">
            <v>UBICACIÓN</v>
          </cell>
          <cell r="B4" t="str">
            <v>(Todas)</v>
          </cell>
        </row>
        <row r="5">
          <cell r="A5" t="str">
            <v>PLANTA</v>
          </cell>
          <cell r="B5" t="str">
            <v>HPC</v>
          </cell>
        </row>
        <row r="7">
          <cell r="C7" t="str">
            <v>C.C.</v>
          </cell>
          <cell r="D7" t="str">
            <v>Description C.C.</v>
          </cell>
        </row>
        <row r="8">
          <cell r="C8" t="str">
            <v>2570</v>
          </cell>
          <cell r="D8" t="str">
            <v>2572</v>
          </cell>
          <cell r="E8" t="str">
            <v>2582</v>
          </cell>
          <cell r="F8" t="str">
            <v>2586</v>
          </cell>
          <cell r="G8" t="str">
            <v>2588</v>
          </cell>
          <cell r="H8" t="str">
            <v>2590</v>
          </cell>
          <cell r="I8" t="str">
            <v>2592</v>
          </cell>
          <cell r="J8" t="str">
            <v>2594</v>
          </cell>
          <cell r="K8" t="str">
            <v>2596</v>
          </cell>
          <cell r="L8" t="str">
            <v>2600</v>
          </cell>
          <cell r="M8" t="str">
            <v>2601</v>
          </cell>
          <cell r="N8" t="str">
            <v>2602</v>
          </cell>
          <cell r="O8" t="str">
            <v>2606</v>
          </cell>
          <cell r="P8" t="str">
            <v>2608</v>
          </cell>
        </row>
        <row r="9">
          <cell r="A9" t="str">
            <v>Account</v>
          </cell>
          <cell r="B9" t="str">
            <v>Description</v>
          </cell>
          <cell r="C9" t="str">
            <v>COCIMIENTO</v>
          </cell>
          <cell r="D9" t="str">
            <v>PROCESO LAVAR</v>
          </cell>
          <cell r="E9" t="str">
            <v>EMPAQUE LAVAR</v>
          </cell>
          <cell r="F9" t="str">
            <v>ADMINISTRACION JABONES</v>
          </cell>
          <cell r="G9" t="str">
            <v>SERVICIOS JABONES</v>
          </cell>
          <cell r="H9" t="str">
            <v>AUTOCLAVE</v>
          </cell>
          <cell r="I9" t="str">
            <v>SULFUREX</v>
          </cell>
          <cell r="J9" t="str">
            <v>PREPARACION Y SECADO</v>
          </cell>
          <cell r="K9" t="str">
            <v>PERFUMACION</v>
          </cell>
          <cell r="L9" t="str">
            <v>ENVASADO</v>
          </cell>
          <cell r="M9" t="str">
            <v>EMPAQUE BARRAS</v>
          </cell>
          <cell r="N9" t="str">
            <v>PROCESO BARRAS</v>
          </cell>
          <cell r="O9" t="str">
            <v>ADMINISTRACION DETERG.</v>
          </cell>
          <cell r="P9" t="str">
            <v>SERVICIOS PTA.DETERGENTE</v>
          </cell>
          <cell r="Q9" t="str">
            <v>TOTAL</v>
          </cell>
        </row>
        <row r="10">
          <cell r="A10" t="str">
            <v>41001A-00</v>
          </cell>
          <cell r="B10" t="str">
            <v>SUELDOS Y SALARIOS</v>
          </cell>
          <cell r="E10">
            <v>598</v>
          </cell>
          <cell r="F10">
            <v>1907</v>
          </cell>
          <cell r="I10">
            <v>785</v>
          </cell>
          <cell r="J10">
            <v>1440</v>
          </cell>
          <cell r="L10">
            <v>758</v>
          </cell>
          <cell r="O10">
            <v>2739</v>
          </cell>
          <cell r="Q10">
            <v>8227</v>
          </cell>
        </row>
        <row r="11">
          <cell r="A11" t="str">
            <v>41001B-00</v>
          </cell>
          <cell r="B11" t="str">
            <v>JORNALES OBREROS</v>
          </cell>
          <cell r="C11">
            <v>514</v>
          </cell>
          <cell r="D11">
            <v>768.3</v>
          </cell>
          <cell r="E11">
            <v>777</v>
          </cell>
          <cell r="H11">
            <v>514</v>
          </cell>
          <cell r="I11">
            <v>257</v>
          </cell>
          <cell r="J11">
            <v>547.84</v>
          </cell>
          <cell r="L11">
            <v>626.54</v>
          </cell>
          <cell r="M11">
            <v>508</v>
          </cell>
          <cell r="N11">
            <v>254</v>
          </cell>
          <cell r="Q11">
            <v>4766.68</v>
          </cell>
        </row>
        <row r="12">
          <cell r="A12" t="str">
            <v>41001C-00</v>
          </cell>
          <cell r="B12" t="str">
            <v>SOBRETIEMPO EMPLEADO</v>
          </cell>
          <cell r="E12">
            <v>627.36</v>
          </cell>
          <cell r="F12">
            <v>559.46</v>
          </cell>
          <cell r="I12">
            <v>674.37</v>
          </cell>
          <cell r="J12">
            <v>1548.2</v>
          </cell>
          <cell r="L12">
            <v>680.63</v>
          </cell>
          <cell r="O12">
            <v>1057.73</v>
          </cell>
          <cell r="Q12">
            <v>5147.75</v>
          </cell>
        </row>
        <row r="13">
          <cell r="A13" t="str">
            <v>41001D-00</v>
          </cell>
          <cell r="B13" t="str">
            <v>SOBRETIEMPO OBREROS</v>
          </cell>
          <cell r="C13">
            <v>623.15</v>
          </cell>
          <cell r="D13">
            <v>634.91</v>
          </cell>
          <cell r="E13">
            <v>736.95</v>
          </cell>
          <cell r="H13">
            <v>295.75</v>
          </cell>
          <cell r="I13">
            <v>308.91000000000003</v>
          </cell>
          <cell r="J13">
            <v>608.08000000000004</v>
          </cell>
          <cell r="L13">
            <v>755.3</v>
          </cell>
          <cell r="M13">
            <v>393.12</v>
          </cell>
          <cell r="N13">
            <v>255.03</v>
          </cell>
          <cell r="Q13">
            <v>4611.2</v>
          </cell>
        </row>
        <row r="14">
          <cell r="A14" t="str">
            <v>41001E-00</v>
          </cell>
          <cell r="B14" t="str">
            <v>BENEFICIOS SOCIALES</v>
          </cell>
          <cell r="C14">
            <v>114.64</v>
          </cell>
          <cell r="D14">
            <v>119.76</v>
          </cell>
          <cell r="E14">
            <v>280.43</v>
          </cell>
          <cell r="F14">
            <v>232.22</v>
          </cell>
          <cell r="H14">
            <v>68.78</v>
          </cell>
          <cell r="I14">
            <v>282.05</v>
          </cell>
          <cell r="J14">
            <v>443</v>
          </cell>
          <cell r="L14">
            <v>313.07</v>
          </cell>
          <cell r="M14">
            <v>76.39</v>
          </cell>
          <cell r="N14">
            <v>43.07</v>
          </cell>
          <cell r="O14">
            <v>319.01</v>
          </cell>
          <cell r="Q14">
            <v>2292.42</v>
          </cell>
        </row>
        <row r="15">
          <cell r="A15" t="str">
            <v>41001F-00</v>
          </cell>
          <cell r="B15" t="str">
            <v>COMPENSACION Y BONIF</v>
          </cell>
          <cell r="C15">
            <v>48.8</v>
          </cell>
          <cell r="D15">
            <v>72</v>
          </cell>
          <cell r="E15">
            <v>120.8</v>
          </cell>
          <cell r="F15">
            <v>72.8</v>
          </cell>
          <cell r="H15">
            <v>48</v>
          </cell>
          <cell r="I15">
            <v>73.599999999999994</v>
          </cell>
          <cell r="J15">
            <v>148.80000000000001</v>
          </cell>
          <cell r="L15">
            <v>120.8</v>
          </cell>
          <cell r="M15">
            <v>48</v>
          </cell>
          <cell r="N15">
            <v>24</v>
          </cell>
          <cell r="O15">
            <v>96</v>
          </cell>
          <cell r="Q15">
            <v>873.59999999999991</v>
          </cell>
        </row>
        <row r="16">
          <cell r="A16" t="str">
            <v>41001G-00</v>
          </cell>
          <cell r="B16" t="str">
            <v>VACACIONES</v>
          </cell>
          <cell r="C16">
            <v>56.62</v>
          </cell>
          <cell r="D16">
            <v>60.02</v>
          </cell>
          <cell r="E16">
            <v>152.25</v>
          </cell>
          <cell r="F16">
            <v>100.27</v>
          </cell>
          <cell r="H16">
            <v>40.72</v>
          </cell>
          <cell r="I16">
            <v>218.15</v>
          </cell>
          <cell r="J16">
            <v>348.55</v>
          </cell>
          <cell r="L16">
            <v>214.81</v>
          </cell>
          <cell r="M16">
            <v>37.53</v>
          </cell>
          <cell r="N16">
            <v>21.2</v>
          </cell>
          <cell r="O16">
            <v>227.08</v>
          </cell>
          <cell r="Q16">
            <v>1477.1999999999998</v>
          </cell>
        </row>
        <row r="17">
          <cell r="A17" t="str">
            <v>41001H-00</v>
          </cell>
          <cell r="B17" t="str">
            <v>BONIFICACIONES FIEST</v>
          </cell>
          <cell r="C17">
            <v>11.92</v>
          </cell>
          <cell r="D17">
            <v>17.98</v>
          </cell>
          <cell r="E17">
            <v>27.98</v>
          </cell>
          <cell r="F17">
            <v>15</v>
          </cell>
          <cell r="H17">
            <v>11.92</v>
          </cell>
          <cell r="I17">
            <v>15.96</v>
          </cell>
          <cell r="J17">
            <v>31.91</v>
          </cell>
          <cell r="L17">
            <v>27.7</v>
          </cell>
          <cell r="M17">
            <v>11.8</v>
          </cell>
          <cell r="N17">
            <v>5.9</v>
          </cell>
          <cell r="O17">
            <v>18.32</v>
          </cell>
          <cell r="Q17">
            <v>196.39</v>
          </cell>
        </row>
        <row r="18">
          <cell r="A18" t="str">
            <v>41001I-00</v>
          </cell>
          <cell r="B18" t="str">
            <v>SUBSIDIOS A EMPLEADO</v>
          </cell>
          <cell r="C18">
            <v>1.18</v>
          </cell>
          <cell r="D18">
            <v>2</v>
          </cell>
          <cell r="E18">
            <v>0.82</v>
          </cell>
          <cell r="H18">
            <v>1.18</v>
          </cell>
          <cell r="I18">
            <v>0.6</v>
          </cell>
          <cell r="J18">
            <v>0.84</v>
          </cell>
          <cell r="L18">
            <v>2.92</v>
          </cell>
          <cell r="M18">
            <v>0.96</v>
          </cell>
          <cell r="Q18">
            <v>10.5</v>
          </cell>
        </row>
        <row r="19">
          <cell r="A19" t="str">
            <v>41001K-00</v>
          </cell>
          <cell r="B19" t="str">
            <v>PAGO VARIABLE</v>
          </cell>
          <cell r="O19">
            <v>793.79</v>
          </cell>
          <cell r="Q19">
            <v>793.79</v>
          </cell>
        </row>
        <row r="20">
          <cell r="A20" t="str">
            <v>41101A-00</v>
          </cell>
          <cell r="B20" t="str">
            <v>SERVICIOS PRESTADOS</v>
          </cell>
          <cell r="D20">
            <v>1846.95</v>
          </cell>
          <cell r="E20">
            <v>10728.57</v>
          </cell>
          <cell r="I20">
            <v>1956.6</v>
          </cell>
          <cell r="J20">
            <v>7055.33</v>
          </cell>
          <cell r="K20">
            <v>2307.79</v>
          </cell>
          <cell r="L20">
            <v>30826.27</v>
          </cell>
          <cell r="M20">
            <v>2669.25</v>
          </cell>
          <cell r="N20">
            <v>3400.81</v>
          </cell>
          <cell r="Q20">
            <v>60791.57</v>
          </cell>
        </row>
        <row r="21">
          <cell r="A21" t="str">
            <v>41201A-00</v>
          </cell>
          <cell r="B21" t="str">
            <v>FONDO RESERV-APORTE</v>
          </cell>
          <cell r="C21">
            <v>278.51</v>
          </cell>
          <cell r="D21">
            <v>289.5</v>
          </cell>
          <cell r="E21">
            <v>681.14</v>
          </cell>
          <cell r="F21">
            <v>565.89</v>
          </cell>
          <cell r="H21">
            <v>165.82</v>
          </cell>
          <cell r="I21">
            <v>688.34</v>
          </cell>
          <cell r="J21">
            <v>1031.79</v>
          </cell>
          <cell r="L21">
            <v>761.38</v>
          </cell>
          <cell r="M21">
            <v>184.54</v>
          </cell>
          <cell r="N21">
            <v>104.24</v>
          </cell>
          <cell r="O21">
            <v>751.56</v>
          </cell>
          <cell r="Q21">
            <v>5502.7099999999991</v>
          </cell>
        </row>
        <row r="22">
          <cell r="A22" t="str">
            <v>41208A-00</v>
          </cell>
          <cell r="B22" t="str">
            <v>PROVISION JUBILACION</v>
          </cell>
          <cell r="F22">
            <v>200</v>
          </cell>
          <cell r="O22">
            <v>700</v>
          </cell>
          <cell r="Q22">
            <v>900</v>
          </cell>
        </row>
        <row r="23">
          <cell r="A23" t="str">
            <v>41001V-00</v>
          </cell>
          <cell r="B23" t="str">
            <v>OTRAS BONIFICACIONES</v>
          </cell>
          <cell r="Q23">
            <v>0</v>
          </cell>
        </row>
        <row r="24">
          <cell r="A24" t="str">
            <v>31902a-00</v>
          </cell>
          <cell r="B24" t="str">
            <v>REPUESTOS</v>
          </cell>
          <cell r="D24">
            <v>210.56</v>
          </cell>
          <cell r="E24">
            <v>295.87</v>
          </cell>
          <cell r="F24">
            <v>4.13</v>
          </cell>
          <cell r="J24">
            <v>168.2</v>
          </cell>
          <cell r="L24">
            <v>10468.629999999999</v>
          </cell>
          <cell r="M24">
            <v>314.66000000000003</v>
          </cell>
          <cell r="Q24">
            <v>11462.05</v>
          </cell>
        </row>
        <row r="25">
          <cell r="A25" t="str">
            <v>31902b-00</v>
          </cell>
          <cell r="B25" t="str">
            <v>SUMINISTROS INDUSTRI</v>
          </cell>
          <cell r="D25">
            <v>1168.79</v>
          </cell>
          <cell r="E25">
            <v>10.09</v>
          </cell>
          <cell r="G25">
            <v>26.76</v>
          </cell>
          <cell r="H25">
            <v>8.4</v>
          </cell>
          <cell r="I25">
            <v>265.77</v>
          </cell>
          <cell r="J25">
            <v>478.89</v>
          </cell>
          <cell r="L25">
            <v>1237.81</v>
          </cell>
          <cell r="M25">
            <v>122.2</v>
          </cell>
          <cell r="N25">
            <v>682.17</v>
          </cell>
          <cell r="O25">
            <v>4</v>
          </cell>
          <cell r="Q25">
            <v>4004.8799999999997</v>
          </cell>
        </row>
        <row r="26">
          <cell r="A26" t="str">
            <v>31902c-00</v>
          </cell>
          <cell r="B26" t="str">
            <v>MATERIALES ELECTRICO</v>
          </cell>
          <cell r="E26">
            <v>465.24</v>
          </cell>
          <cell r="J26">
            <v>102.24</v>
          </cell>
          <cell r="L26">
            <v>303.86</v>
          </cell>
          <cell r="Q26">
            <v>871.34</v>
          </cell>
        </row>
        <row r="27">
          <cell r="A27" t="str">
            <v>41701a-00</v>
          </cell>
          <cell r="B27" t="str">
            <v>MANT.EDIFIC,PATIOS,J</v>
          </cell>
          <cell r="I27">
            <v>9.2200000000000006</v>
          </cell>
          <cell r="L27">
            <v>18.68</v>
          </cell>
          <cell r="N27">
            <v>8.01</v>
          </cell>
          <cell r="Q27">
            <v>35.909999999999997</v>
          </cell>
        </row>
        <row r="28">
          <cell r="A28" t="str">
            <v>41702a-00</v>
          </cell>
          <cell r="B28" t="str">
            <v>MANTENIMIENTO CONTRA</v>
          </cell>
          <cell r="D28">
            <v>1912.04</v>
          </cell>
          <cell r="E28">
            <v>1059.31</v>
          </cell>
          <cell r="F28">
            <v>439.7</v>
          </cell>
          <cell r="G28">
            <v>1735.16</v>
          </cell>
          <cell r="H28">
            <v>514</v>
          </cell>
          <cell r="I28">
            <v>5731.95</v>
          </cell>
          <cell r="J28">
            <v>9320.41</v>
          </cell>
          <cell r="L28">
            <v>3224.3</v>
          </cell>
          <cell r="N28">
            <v>398</v>
          </cell>
          <cell r="P28">
            <v>92.12</v>
          </cell>
          <cell r="Q28">
            <v>24426.989999999998</v>
          </cell>
        </row>
        <row r="29">
          <cell r="A29" t="str">
            <v>41703A-00</v>
          </cell>
          <cell r="B29" t="str">
            <v>MANT.EQUIPO TRANSPOR</v>
          </cell>
          <cell r="L29">
            <v>315</v>
          </cell>
          <cell r="Q29">
            <v>315</v>
          </cell>
        </row>
        <row r="30">
          <cell r="A30" t="str">
            <v>41703B-00</v>
          </cell>
          <cell r="B30" t="str">
            <v>MANT.EQUIPO DE OFICI</v>
          </cell>
          <cell r="Q30">
            <v>0</v>
          </cell>
        </row>
        <row r="31">
          <cell r="A31" t="str">
            <v>42441C-00</v>
          </cell>
          <cell r="B31" t="str">
            <v>SERV.MANT.VEHICULOS(</v>
          </cell>
          <cell r="G31">
            <v>233.39</v>
          </cell>
          <cell r="P31">
            <v>466.78</v>
          </cell>
          <cell r="Q31">
            <v>700.17</v>
          </cell>
        </row>
        <row r="32">
          <cell r="A32" t="str">
            <v>32101A-00</v>
          </cell>
          <cell r="B32" t="str">
            <v>MATERIALES LABORATOR</v>
          </cell>
          <cell r="L32">
            <v>513.15</v>
          </cell>
          <cell r="Q32">
            <v>513.15</v>
          </cell>
        </row>
        <row r="33">
          <cell r="A33" t="str">
            <v>32101B-00</v>
          </cell>
          <cell r="B33" t="str">
            <v>REACTIVOS E INGREDIE</v>
          </cell>
          <cell r="D33">
            <v>71.8</v>
          </cell>
          <cell r="Q33">
            <v>71.8</v>
          </cell>
        </row>
        <row r="34">
          <cell r="A34" t="str">
            <v>41102B-00</v>
          </cell>
          <cell r="B34" t="str">
            <v>HONORAR.PERSONAS NAT</v>
          </cell>
          <cell r="Q34">
            <v>0</v>
          </cell>
        </row>
        <row r="35">
          <cell r="A35" t="str">
            <v>41204A-00</v>
          </cell>
          <cell r="B35" t="str">
            <v>PROGRAMAS PRIVADOS S</v>
          </cell>
          <cell r="Q35">
            <v>0</v>
          </cell>
        </row>
        <row r="36">
          <cell r="A36" t="str">
            <v>41222A-00</v>
          </cell>
          <cell r="B36" t="str">
            <v>SERVICIO DE EXPRESO</v>
          </cell>
          <cell r="Q36">
            <v>0</v>
          </cell>
        </row>
        <row r="37">
          <cell r="A37" t="str">
            <v>41222B-00</v>
          </cell>
          <cell r="B37" t="str">
            <v>TAXIS, BUSES Y PARQU</v>
          </cell>
          <cell r="F37">
            <v>15</v>
          </cell>
          <cell r="Q37">
            <v>15</v>
          </cell>
        </row>
        <row r="38">
          <cell r="A38" t="str">
            <v>41224B-00</v>
          </cell>
          <cell r="B38" t="str">
            <v>UNIFORMES</v>
          </cell>
          <cell r="C38">
            <v>10.76</v>
          </cell>
          <cell r="D38">
            <v>52.02</v>
          </cell>
          <cell r="E38">
            <v>143.53</v>
          </cell>
          <cell r="H38">
            <v>21.5</v>
          </cell>
          <cell r="I38">
            <v>57.18</v>
          </cell>
          <cell r="J38">
            <v>89.38</v>
          </cell>
          <cell r="K38">
            <v>35.67</v>
          </cell>
          <cell r="L38">
            <v>264.48</v>
          </cell>
          <cell r="M38">
            <v>39.53</v>
          </cell>
          <cell r="N38">
            <v>43.77</v>
          </cell>
          <cell r="Q38">
            <v>757.81999999999994</v>
          </cell>
        </row>
        <row r="39">
          <cell r="A39" t="str">
            <v>41224C-00</v>
          </cell>
          <cell r="B39" t="str">
            <v>SEGURO DEL PERSONAL</v>
          </cell>
          <cell r="Q39">
            <v>0</v>
          </cell>
        </row>
        <row r="40">
          <cell r="A40" t="str">
            <v>41304A-00</v>
          </cell>
          <cell r="B40" t="str">
            <v>GASTOS DE ENTRENAMIE</v>
          </cell>
          <cell r="F40">
            <v>3416</v>
          </cell>
          <cell r="Q40">
            <v>3416</v>
          </cell>
        </row>
        <row r="41">
          <cell r="A41" t="str">
            <v>41305A-00</v>
          </cell>
          <cell r="B41" t="str">
            <v>GASTOS VIAJES NACION</v>
          </cell>
          <cell r="O41">
            <v>1</v>
          </cell>
          <cell r="Q41">
            <v>1</v>
          </cell>
        </row>
        <row r="42">
          <cell r="A42" t="str">
            <v>41305e-00</v>
          </cell>
          <cell r="B42" t="str">
            <v>MOVILIZACION, OTROS</v>
          </cell>
          <cell r="F42">
            <v>40</v>
          </cell>
          <cell r="N42">
            <v>5</v>
          </cell>
          <cell r="O42">
            <v>45</v>
          </cell>
          <cell r="Q42">
            <v>90</v>
          </cell>
        </row>
        <row r="43">
          <cell r="A43" t="str">
            <v>41306A-00</v>
          </cell>
          <cell r="B43" t="str">
            <v>ACTIVIDADES SOCIALES</v>
          </cell>
          <cell r="Q43">
            <v>0</v>
          </cell>
        </row>
        <row r="44">
          <cell r="A44" t="str">
            <v>41308A-00</v>
          </cell>
          <cell r="B44" t="str">
            <v>ATENCION EMPLEADOS</v>
          </cell>
          <cell r="Q44">
            <v>0</v>
          </cell>
        </row>
        <row r="45">
          <cell r="A45" t="str">
            <v>41308C-00</v>
          </cell>
          <cell r="B45" t="str">
            <v>COMISARIATO</v>
          </cell>
          <cell r="Q45">
            <v>0</v>
          </cell>
        </row>
        <row r="46">
          <cell r="A46" t="str">
            <v>41310A-00</v>
          </cell>
          <cell r="B46" t="str">
            <v>REEMBOLSO GTO.ALIMEN</v>
          </cell>
          <cell r="C46">
            <v>39.68</v>
          </cell>
          <cell r="D46">
            <v>40.96</v>
          </cell>
          <cell r="E46">
            <v>26.88</v>
          </cell>
          <cell r="H46">
            <v>14.08</v>
          </cell>
          <cell r="I46">
            <v>21.76</v>
          </cell>
          <cell r="J46">
            <v>30.72</v>
          </cell>
          <cell r="L46">
            <v>32</v>
          </cell>
          <cell r="M46">
            <v>19.2</v>
          </cell>
          <cell r="N46">
            <v>16.64</v>
          </cell>
          <cell r="Q46">
            <v>241.91999999999996</v>
          </cell>
        </row>
        <row r="47">
          <cell r="A47" t="str">
            <v>41608A-00</v>
          </cell>
          <cell r="B47" t="str">
            <v>RENTALS/OPERAT.LEASE</v>
          </cell>
          <cell r="F47">
            <v>1200</v>
          </cell>
          <cell r="O47">
            <v>800</v>
          </cell>
          <cell r="Q47">
            <v>2000</v>
          </cell>
        </row>
        <row r="48">
          <cell r="A48" t="str">
            <v>41610A-00</v>
          </cell>
          <cell r="B48" t="str">
            <v>ALQUIL.EQUIP.TRANSPO</v>
          </cell>
          <cell r="Q48">
            <v>0</v>
          </cell>
        </row>
        <row r="49">
          <cell r="A49" t="str">
            <v>42004A-00</v>
          </cell>
          <cell r="B49" t="str">
            <v>GUARDIANIA Y VIGILAN</v>
          </cell>
          <cell r="C49">
            <v>362.4</v>
          </cell>
          <cell r="D49">
            <v>1087.2</v>
          </cell>
          <cell r="E49">
            <v>3986.39</v>
          </cell>
          <cell r="F49">
            <v>724.8</v>
          </cell>
          <cell r="H49">
            <v>362.4</v>
          </cell>
          <cell r="I49">
            <v>1087.2</v>
          </cell>
          <cell r="J49">
            <v>2536.79</v>
          </cell>
          <cell r="K49">
            <v>362.4</v>
          </cell>
          <cell r="L49">
            <v>4711.1899999999996</v>
          </cell>
          <cell r="M49">
            <v>1087.2</v>
          </cell>
          <cell r="N49">
            <v>1087.2</v>
          </cell>
          <cell r="O49">
            <v>724.8</v>
          </cell>
          <cell r="Q49">
            <v>18119.97</v>
          </cell>
        </row>
        <row r="50">
          <cell r="A50" t="str">
            <v>42302B-00</v>
          </cell>
          <cell r="B50" t="str">
            <v>CORRESPONDENCIA</v>
          </cell>
          <cell r="Q50">
            <v>0</v>
          </cell>
        </row>
        <row r="51">
          <cell r="A51" t="str">
            <v>42302C-00</v>
          </cell>
          <cell r="B51" t="str">
            <v>TAXIS,BUSES,PARQUEOS</v>
          </cell>
          <cell r="O51">
            <v>4</v>
          </cell>
          <cell r="Q51">
            <v>4</v>
          </cell>
        </row>
        <row r="52">
          <cell r="A52" t="str">
            <v>42303A-00</v>
          </cell>
          <cell r="B52" t="str">
            <v>PAPELERIA,UTILES Y O</v>
          </cell>
          <cell r="F52">
            <v>325.24</v>
          </cell>
          <cell r="O52">
            <v>550.83000000000004</v>
          </cell>
          <cell r="Q52">
            <v>876.07</v>
          </cell>
        </row>
        <row r="53">
          <cell r="A53" t="str">
            <v>42305A-00</v>
          </cell>
          <cell r="B53" t="str">
            <v>SUBSCRIPCIONES REVIS</v>
          </cell>
          <cell r="Q53">
            <v>0</v>
          </cell>
        </row>
        <row r="54">
          <cell r="A54" t="str">
            <v>42310a-00</v>
          </cell>
          <cell r="B54" t="str">
            <v>GASTOS DE LIMPIEZA</v>
          </cell>
          <cell r="D54">
            <v>24.91</v>
          </cell>
          <cell r="G54">
            <v>59.86</v>
          </cell>
          <cell r="I54">
            <v>50.36</v>
          </cell>
          <cell r="J54">
            <v>4.1399999999999997</v>
          </cell>
          <cell r="N54">
            <v>4.8</v>
          </cell>
          <cell r="Q54">
            <v>144.07</v>
          </cell>
        </row>
        <row r="55">
          <cell r="A55" t="str">
            <v>42311A-00</v>
          </cell>
          <cell r="B55" t="str">
            <v>SERVICIO DE COMEDOR</v>
          </cell>
          <cell r="Q55">
            <v>0</v>
          </cell>
        </row>
        <row r="56">
          <cell r="A56" t="str">
            <v>42311C-00</v>
          </cell>
          <cell r="B56" t="str">
            <v>CAFETERIA Y VIVERES</v>
          </cell>
          <cell r="F56">
            <v>10.33</v>
          </cell>
          <cell r="O56">
            <v>60.67</v>
          </cell>
          <cell r="Q56">
            <v>71</v>
          </cell>
        </row>
        <row r="57">
          <cell r="A57" t="str">
            <v>42325A-00</v>
          </cell>
          <cell r="B57" t="str">
            <v>OTROS GASTOS VEHICUL</v>
          </cell>
          <cell r="J57">
            <v>3</v>
          </cell>
          <cell r="L57">
            <v>3</v>
          </cell>
          <cell r="Q57">
            <v>6</v>
          </cell>
        </row>
        <row r="58">
          <cell r="A58" t="str">
            <v>42325B-00</v>
          </cell>
          <cell r="B58" t="str">
            <v>GASTO NUEVO EMBALAJE</v>
          </cell>
          <cell r="Q58">
            <v>0</v>
          </cell>
        </row>
        <row r="59">
          <cell r="A59" t="str">
            <v>42325C-00</v>
          </cell>
          <cell r="B59" t="str">
            <v>TPM Y AFINES</v>
          </cell>
          <cell r="Q59">
            <v>0</v>
          </cell>
        </row>
        <row r="60">
          <cell r="A60" t="str">
            <v>42325D-00</v>
          </cell>
          <cell r="B60" t="str">
            <v>PROVIS.GTOS X 5TA SE</v>
          </cell>
          <cell r="C60">
            <v>129</v>
          </cell>
          <cell r="D60">
            <v>654</v>
          </cell>
          <cell r="E60">
            <v>3026</v>
          </cell>
          <cell r="F60">
            <v>477</v>
          </cell>
          <cell r="H60">
            <v>129</v>
          </cell>
          <cell r="I60">
            <v>749</v>
          </cell>
          <cell r="J60">
            <v>2261</v>
          </cell>
          <cell r="K60">
            <v>577</v>
          </cell>
          <cell r="L60">
            <v>8054</v>
          </cell>
          <cell r="M60">
            <v>794</v>
          </cell>
          <cell r="N60">
            <v>914</v>
          </cell>
          <cell r="O60">
            <v>683</v>
          </cell>
          <cell r="Q60">
            <v>18447</v>
          </cell>
        </row>
        <row r="61">
          <cell r="A61" t="str">
            <v>42325v-00</v>
          </cell>
          <cell r="B61" t="str">
            <v>OTROS GASTOS GENERAL</v>
          </cell>
          <cell r="F61">
            <v>9</v>
          </cell>
          <cell r="L61">
            <v>8</v>
          </cell>
          <cell r="O61">
            <v>48.5</v>
          </cell>
          <cell r="Q61">
            <v>65.5</v>
          </cell>
        </row>
        <row r="62">
          <cell r="A62" t="str">
            <v>42441A-00</v>
          </cell>
          <cell r="B62" t="str">
            <v>SERVICIOS KM25 (GAST</v>
          </cell>
          <cell r="C62">
            <v>290.37</v>
          </cell>
          <cell r="D62">
            <v>871.11</v>
          </cell>
          <cell r="E62">
            <v>3194.08</v>
          </cell>
          <cell r="F62">
            <v>580.74</v>
          </cell>
          <cell r="H62">
            <v>290.37</v>
          </cell>
          <cell r="I62">
            <v>871.11</v>
          </cell>
          <cell r="J62">
            <v>2032.59</v>
          </cell>
          <cell r="K62">
            <v>290.37</v>
          </cell>
          <cell r="L62">
            <v>3774.82</v>
          </cell>
          <cell r="M62">
            <v>871.11</v>
          </cell>
          <cell r="N62">
            <v>871.11</v>
          </cell>
          <cell r="O62">
            <v>580.74</v>
          </cell>
          <cell r="Q62">
            <v>14518.52</v>
          </cell>
        </row>
        <row r="63">
          <cell r="A63" t="str">
            <v>42441E-00</v>
          </cell>
          <cell r="B63" t="str">
            <v>SERVICIOS PERSONAL (</v>
          </cell>
          <cell r="C63">
            <v>469.01</v>
          </cell>
          <cell r="D63">
            <v>1407.02</v>
          </cell>
          <cell r="E63">
            <v>5159.09</v>
          </cell>
          <cell r="F63">
            <v>938.02</v>
          </cell>
          <cell r="H63">
            <v>469.01</v>
          </cell>
          <cell r="I63">
            <v>1407.02</v>
          </cell>
          <cell r="J63">
            <v>3283.06</v>
          </cell>
          <cell r="K63">
            <v>469.01</v>
          </cell>
          <cell r="L63">
            <v>6097.11</v>
          </cell>
          <cell r="M63">
            <v>1407.02</v>
          </cell>
          <cell r="N63">
            <v>1407.02</v>
          </cell>
          <cell r="O63">
            <v>938.02</v>
          </cell>
          <cell r="Q63">
            <v>23450.41</v>
          </cell>
        </row>
        <row r="64">
          <cell r="A64" t="str">
            <v>42441F-00</v>
          </cell>
          <cell r="B64" t="str">
            <v>SERVIC.PTA.POTABIL.(</v>
          </cell>
          <cell r="G64">
            <v>314.52</v>
          </cell>
          <cell r="P64">
            <v>1118.31</v>
          </cell>
          <cell r="Q64">
            <v>1432.83</v>
          </cell>
        </row>
        <row r="65">
          <cell r="A65" t="str">
            <v>42441G-00</v>
          </cell>
          <cell r="B65" t="str">
            <v>SERV.INGEN.-MANT.(GA</v>
          </cell>
          <cell r="C65">
            <v>647.37</v>
          </cell>
          <cell r="D65">
            <v>1186.8399999999999</v>
          </cell>
          <cell r="E65">
            <v>1294.73</v>
          </cell>
          <cell r="H65">
            <v>323.68</v>
          </cell>
          <cell r="I65">
            <v>647.37</v>
          </cell>
          <cell r="J65">
            <v>323.68</v>
          </cell>
          <cell r="K65">
            <v>323.68</v>
          </cell>
          <cell r="L65">
            <v>1510.52</v>
          </cell>
          <cell r="M65">
            <v>323.68</v>
          </cell>
          <cell r="N65">
            <v>215.79</v>
          </cell>
          <cell r="Q65">
            <v>6797.3400000000011</v>
          </cell>
        </row>
        <row r="66">
          <cell r="A66" t="str">
            <v>42441I-00</v>
          </cell>
          <cell r="B66" t="str">
            <v>SERVICIOS CALDEROS(G</v>
          </cell>
          <cell r="C66">
            <v>2968.06</v>
          </cell>
          <cell r="D66">
            <v>5707.82</v>
          </cell>
          <cell r="H66">
            <v>2968.06</v>
          </cell>
          <cell r="I66">
            <v>7077.69</v>
          </cell>
          <cell r="J66">
            <v>1826.5</v>
          </cell>
          <cell r="Q66">
            <v>20548.129999999997</v>
          </cell>
        </row>
        <row r="67">
          <cell r="A67" t="str">
            <v>42441K-00</v>
          </cell>
          <cell r="B67" t="str">
            <v>SERV.BOD.MAT.PRIM-EM</v>
          </cell>
          <cell r="E67">
            <v>6626.01</v>
          </cell>
          <cell r="L67">
            <v>6141.18</v>
          </cell>
          <cell r="M67">
            <v>2262.54</v>
          </cell>
          <cell r="Q67">
            <v>15029.73</v>
          </cell>
        </row>
        <row r="68">
          <cell r="A68" t="str">
            <v>42441V-00</v>
          </cell>
          <cell r="B68" t="str">
            <v>O.SERV.INTERDIV.(GAS</v>
          </cell>
          <cell r="Q68">
            <v>0</v>
          </cell>
        </row>
        <row r="69">
          <cell r="A69" t="str">
            <v>51320v-00</v>
          </cell>
          <cell r="B69" t="str">
            <v>OTROS GASTOS COMERCI</v>
          </cell>
          <cell r="G69">
            <v>0.11</v>
          </cell>
          <cell r="P69">
            <v>3.42</v>
          </cell>
          <cell r="Q69">
            <v>3.53</v>
          </cell>
        </row>
        <row r="70">
          <cell r="A70" t="str">
            <v>51401A-00</v>
          </cell>
          <cell r="B70" t="str">
            <v>VENTA CHATARRA Y DES</v>
          </cell>
          <cell r="Q70">
            <v>0</v>
          </cell>
        </row>
        <row r="71">
          <cell r="A71" t="str">
            <v>51420D-00</v>
          </cell>
          <cell r="B71" t="str">
            <v>OTROS INGRESOS COMER</v>
          </cell>
          <cell r="G71">
            <v>-0.11</v>
          </cell>
          <cell r="P71">
            <v>-8.01</v>
          </cell>
          <cell r="Q71">
            <v>-8.1199999999999992</v>
          </cell>
        </row>
        <row r="72">
          <cell r="A72" t="str">
            <v>41305B-00</v>
          </cell>
          <cell r="B72" t="str">
            <v>GASTOS VIAJES AL EXT</v>
          </cell>
          <cell r="O72">
            <v>5</v>
          </cell>
          <cell r="Q72">
            <v>5</v>
          </cell>
        </row>
        <row r="73">
          <cell r="A73" t="str">
            <v>42302A-00</v>
          </cell>
          <cell r="B73" t="str">
            <v>FOTOCOPIAS</v>
          </cell>
          <cell r="Q73">
            <v>0</v>
          </cell>
        </row>
        <row r="74">
          <cell r="A74" t="str">
            <v>41402A-00</v>
          </cell>
          <cell r="B74" t="str">
            <v>GASTOS VIAJES VISITA</v>
          </cell>
          <cell r="Q74">
            <v>0</v>
          </cell>
        </row>
        <row r="75">
          <cell r="A75" t="str">
            <v>42316A-00</v>
          </cell>
          <cell r="B75" t="str">
            <v>MEMBRESIAS Y CUOTAS</v>
          </cell>
          <cell r="Q75">
            <v>0</v>
          </cell>
        </row>
        <row r="76">
          <cell r="A76" t="str">
            <v>32121A-00</v>
          </cell>
          <cell r="B76" t="str">
            <v>CARGOS MANEJO EFLUEN</v>
          </cell>
          <cell r="G76">
            <v>255.28</v>
          </cell>
          <cell r="P76">
            <v>1531.71</v>
          </cell>
          <cell r="Q76">
            <v>1786.99</v>
          </cell>
        </row>
        <row r="77">
          <cell r="A77" t="str">
            <v>41301A-00</v>
          </cell>
          <cell r="B77" t="str">
            <v>SELECCION DEL PERSON</v>
          </cell>
          <cell r="Q77">
            <v>0</v>
          </cell>
        </row>
        <row r="78">
          <cell r="A78" t="str">
            <v>41611A-00</v>
          </cell>
          <cell r="B78" t="str">
            <v>ALQUILER OTROS ACTIV</v>
          </cell>
          <cell r="Q78">
            <v>0</v>
          </cell>
        </row>
        <row r="79">
          <cell r="A79" t="str">
            <v>42204A-00</v>
          </cell>
          <cell r="B79" t="str">
            <v>IMPUESTOS MUNICIPALE</v>
          </cell>
          <cell r="Q79">
            <v>0</v>
          </cell>
        </row>
        <row r="80">
          <cell r="A80" t="str">
            <v>41801A-00</v>
          </cell>
          <cell r="B80" t="str">
            <v>ENERGIA ELECTRICA</v>
          </cell>
          <cell r="C80">
            <v>1731.89</v>
          </cell>
          <cell r="D80">
            <v>10292.709999999999</v>
          </cell>
          <cell r="E80">
            <v>2752.61</v>
          </cell>
          <cell r="G80">
            <v>2719.25</v>
          </cell>
          <cell r="H80">
            <v>40.64</v>
          </cell>
          <cell r="I80">
            <v>10065.620000000001</v>
          </cell>
          <cell r="J80">
            <v>13100.75</v>
          </cell>
          <cell r="L80">
            <v>3576.61</v>
          </cell>
          <cell r="N80">
            <v>2534.9899999999998</v>
          </cell>
          <cell r="P80">
            <v>4594.4799999999996</v>
          </cell>
          <cell r="Q80">
            <v>51409.55</v>
          </cell>
        </row>
        <row r="81">
          <cell r="A81" t="str">
            <v>41801b-00</v>
          </cell>
          <cell r="B81" t="str">
            <v>SUBESTAC.ELECT.Y GEN</v>
          </cell>
          <cell r="G81">
            <v>1084.8399999999999</v>
          </cell>
          <cell r="P81">
            <v>6509.05</v>
          </cell>
          <cell r="Q81">
            <v>7593.89</v>
          </cell>
        </row>
        <row r="82">
          <cell r="A82" t="str">
            <v>41804A-00</v>
          </cell>
          <cell r="B82" t="str">
            <v>COMBUSTIBLES</v>
          </cell>
          <cell r="G82">
            <v>322.76</v>
          </cell>
          <cell r="I82">
            <v>207.64</v>
          </cell>
          <cell r="J82">
            <v>20147.080000000002</v>
          </cell>
          <cell r="Q82">
            <v>20677.480000000003</v>
          </cell>
        </row>
        <row r="83">
          <cell r="A83" t="str">
            <v>41806A-00</v>
          </cell>
          <cell r="B83" t="str">
            <v>COMBUSTIBLES VEHICUL</v>
          </cell>
          <cell r="G83">
            <v>53.79</v>
          </cell>
          <cell r="J83">
            <v>120.15</v>
          </cell>
          <cell r="Q83">
            <v>173.94</v>
          </cell>
        </row>
        <row r="84">
          <cell r="A84" t="str">
            <v>41810A-00</v>
          </cell>
          <cell r="B84" t="str">
            <v>AGUA ECAPAG Y TANQUE</v>
          </cell>
          <cell r="Q84">
            <v>0</v>
          </cell>
        </row>
        <row r="85">
          <cell r="A85" t="str">
            <v>42306A-00</v>
          </cell>
          <cell r="B85" t="str">
            <v>SEGUROS EDIFICIOS</v>
          </cell>
          <cell r="F85">
            <v>256.19</v>
          </cell>
          <cell r="O85">
            <v>555.59</v>
          </cell>
          <cell r="Q85">
            <v>811.78</v>
          </cell>
        </row>
        <row r="86">
          <cell r="A86" t="str">
            <v>42307A-00</v>
          </cell>
          <cell r="B86" t="str">
            <v>SEGUROS MAQUIN.Y EQU</v>
          </cell>
          <cell r="F86">
            <v>-404.9</v>
          </cell>
          <cell r="O86">
            <v>2382.59</v>
          </cell>
          <cell r="Q86">
            <v>1977.69</v>
          </cell>
        </row>
        <row r="87">
          <cell r="A87" t="str">
            <v>42307B-00</v>
          </cell>
          <cell r="B87" t="str">
            <v>SEGURO EQUIP.TRANSPO</v>
          </cell>
          <cell r="Q87">
            <v>0</v>
          </cell>
        </row>
        <row r="88">
          <cell r="A88" t="str">
            <v>42307C-00</v>
          </cell>
          <cell r="B88" t="str">
            <v>SEGURO FLOTANTE</v>
          </cell>
          <cell r="F88">
            <v>814.03</v>
          </cell>
          <cell r="O88">
            <v>2391.3200000000002</v>
          </cell>
          <cell r="Q88">
            <v>3205.3500000000004</v>
          </cell>
        </row>
        <row r="89">
          <cell r="A89" t="str">
            <v>42307E-00</v>
          </cell>
          <cell r="B89" t="str">
            <v>OTROS SEGUROS</v>
          </cell>
          <cell r="Q89">
            <v>0</v>
          </cell>
        </row>
        <row r="90">
          <cell r="A90" t="str">
            <v>70122A-00</v>
          </cell>
          <cell r="B90" t="str">
            <v>DEP.ESTAD-EDIFICIOS</v>
          </cell>
          <cell r="F90">
            <v>1691.25</v>
          </cell>
          <cell r="H90">
            <v>87.5</v>
          </cell>
          <cell r="O90">
            <v>5017.3100000000004</v>
          </cell>
          <cell r="Q90">
            <v>6796.06</v>
          </cell>
        </row>
        <row r="91">
          <cell r="A91" t="str">
            <v>70123A-00</v>
          </cell>
          <cell r="B91" t="str">
            <v>DEP.ESTAD-MAQ.Y EQUI</v>
          </cell>
          <cell r="C91">
            <v>2666.84</v>
          </cell>
          <cell r="D91">
            <v>5917.01</v>
          </cell>
          <cell r="E91">
            <v>1959.06</v>
          </cell>
          <cell r="G91">
            <v>1405.22</v>
          </cell>
          <cell r="H91">
            <v>1413.45</v>
          </cell>
          <cell r="I91">
            <v>16907.259999999998</v>
          </cell>
          <cell r="J91">
            <v>11960.56</v>
          </cell>
          <cell r="K91">
            <v>3123.08</v>
          </cell>
          <cell r="L91">
            <v>4105.8100000000004</v>
          </cell>
          <cell r="M91">
            <v>3230.77</v>
          </cell>
          <cell r="N91">
            <v>11839.07</v>
          </cell>
          <cell r="P91">
            <v>1130.77</v>
          </cell>
          <cell r="Q91">
            <v>65658.899999999994</v>
          </cell>
        </row>
        <row r="92">
          <cell r="A92" t="str">
            <v>70124A-00</v>
          </cell>
          <cell r="B92" t="str">
            <v>DEP.ESTAD-MOLDES</v>
          </cell>
          <cell r="Q92">
            <v>0</v>
          </cell>
        </row>
        <row r="93">
          <cell r="A93" t="str">
            <v>70127A-00</v>
          </cell>
          <cell r="B93" t="str">
            <v>DEP.ESTAD-EQ.COMUNIC</v>
          </cell>
          <cell r="F93">
            <v>9.8699999999999992</v>
          </cell>
          <cell r="G93">
            <v>1.86</v>
          </cell>
          <cell r="O93">
            <v>5.23</v>
          </cell>
          <cell r="Q93">
            <v>16.96</v>
          </cell>
        </row>
        <row r="94">
          <cell r="A94" t="str">
            <v>70129A-00</v>
          </cell>
          <cell r="B94" t="str">
            <v>DEP.ESTAD-MUEB.Y ENS</v>
          </cell>
          <cell r="F94">
            <v>45.59</v>
          </cell>
          <cell r="G94">
            <v>43.36</v>
          </cell>
          <cell r="J94">
            <v>7.22</v>
          </cell>
          <cell r="L94">
            <v>5.07</v>
          </cell>
          <cell r="N94">
            <v>1.75</v>
          </cell>
          <cell r="O94">
            <v>188.59</v>
          </cell>
          <cell r="P94">
            <v>15.19</v>
          </cell>
          <cell r="Q94">
            <v>306.77000000000004</v>
          </cell>
        </row>
        <row r="95">
          <cell r="A95" t="str">
            <v>70130A-00</v>
          </cell>
          <cell r="B95" t="str">
            <v>DEP.ESTAD-EQ.TRANSPO</v>
          </cell>
          <cell r="J95">
            <v>491.85</v>
          </cell>
          <cell r="L95">
            <v>566.23</v>
          </cell>
          <cell r="Q95">
            <v>1058.08</v>
          </cell>
        </row>
        <row r="96">
          <cell r="A96" t="str">
            <v>70131A-00</v>
          </cell>
          <cell r="B96" t="str">
            <v>DEP.ESTAD-MEJORAS TE</v>
          </cell>
          <cell r="F96">
            <v>181.73</v>
          </cell>
          <cell r="O96">
            <v>193.85</v>
          </cell>
          <cell r="Q96">
            <v>375.58</v>
          </cell>
        </row>
        <row r="97">
          <cell r="A97" t="str">
            <v>70131B-00</v>
          </cell>
          <cell r="B97" t="str">
            <v>DEP.ESTAD-INSTALACIO</v>
          </cell>
          <cell r="Q97">
            <v>0</v>
          </cell>
        </row>
        <row r="98">
          <cell r="C98">
            <v>10964.199999999999</v>
          </cell>
          <cell r="D98">
            <v>34416.21</v>
          </cell>
          <cell r="E98">
            <v>44730.19</v>
          </cell>
          <cell r="F98">
            <v>14426.360000000002</v>
          </cell>
          <cell r="G98">
            <v>8256.0500000000011</v>
          </cell>
          <cell r="H98">
            <v>7788.2599999999993</v>
          </cell>
          <cell r="I98">
            <v>50416.729999999996</v>
          </cell>
          <cell r="J98">
            <v>81492.55</v>
          </cell>
          <cell r="K98">
            <v>7489</v>
          </cell>
          <cell r="L98">
            <v>90018.870000000024</v>
          </cell>
          <cell r="M98">
            <v>14401.5</v>
          </cell>
          <cell r="N98">
            <v>24137.57</v>
          </cell>
          <cell r="O98">
            <v>21882.53</v>
          </cell>
          <cell r="P98">
            <v>15453.820000000002</v>
          </cell>
          <cell r="Q98">
            <v>425873.84000000014</v>
          </cell>
        </row>
        <row r="99">
          <cell r="C99">
            <v>10964.2</v>
          </cell>
          <cell r="D99">
            <v>34416.21</v>
          </cell>
          <cell r="E99">
            <v>44730.19</v>
          </cell>
          <cell r="F99">
            <v>14426.36</v>
          </cell>
          <cell r="G99">
            <v>8256.0499999999993</v>
          </cell>
          <cell r="H99">
            <v>7788.26</v>
          </cell>
          <cell r="I99">
            <v>50416.73</v>
          </cell>
          <cell r="J99">
            <v>81492.55</v>
          </cell>
          <cell r="K99">
            <v>7489</v>
          </cell>
          <cell r="L99">
            <v>90018.87</v>
          </cell>
          <cell r="M99">
            <v>14401.5</v>
          </cell>
          <cell r="N99">
            <v>24137.57</v>
          </cell>
          <cell r="O99">
            <v>21882.53</v>
          </cell>
          <cell r="P99">
            <v>15453.82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PS"/>
      <sheetName val="INF Gross Prof"/>
      <sheetName val="TM"/>
      <sheetName val="vtapro"/>
      <sheetName val="VENTA POR MES"/>
      <sheetName val="MARCAS"/>
      <sheetName val="RESUMARCA"/>
      <sheetName val="ABC x NPS"/>
      <sheetName val="ABC por NPS y SKU"/>
      <sheetName val="ABC por NPS HPC"/>
      <sheetName val=" ABC x RGP "/>
      <sheetName val="AGRUPACION"/>
      <sheetName val="Resumen ABC"/>
      <sheetName val="ROTACION"/>
      <sheetName val="RESUMEN ROTACION"/>
      <sheetName val="Inv. PT mensuales"/>
      <sheetName val="Resum Inv Mes"/>
      <sheetName val="Tons y GP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123">
          <cell r="F123">
            <v>65374292.74000001</v>
          </cell>
          <cell r="M123">
            <v>31310622.283999998</v>
          </cell>
        </row>
        <row r="157">
          <cell r="F157">
            <v>59635600.069999993</v>
          </cell>
          <cell r="M157">
            <v>10077683.339</v>
          </cell>
        </row>
      </sheetData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.6.13"/>
      <sheetName val="1.14"/>
      <sheetName val="TPNuevo"/>
    </sheetNames>
    <sheetDataSet>
      <sheetData sheetId="0"/>
      <sheetData sheetId="1" refreshError="1">
        <row r="1">
          <cell r="A1" t="str">
            <v>1.14</v>
          </cell>
          <cell r="B1" t="str">
            <v>Unit of Measure Browse</v>
          </cell>
        </row>
        <row r="3">
          <cell r="A3" t="str">
            <v>Item</v>
          </cell>
          <cell r="B3" t="str">
            <v>Description</v>
          </cell>
          <cell r="C3" t="str">
            <v>Alt</v>
          </cell>
          <cell r="D3" t="str">
            <v>UM Conv</v>
          </cell>
          <cell r="E3" t="str">
            <v>UM</v>
          </cell>
        </row>
        <row r="4">
          <cell r="A4" t="str">
            <v>10000</v>
          </cell>
          <cell r="B4" t="str">
            <v>POND'S C 45G/HN 50 G 95</v>
          </cell>
          <cell r="C4" t="str">
            <v>CJ</v>
          </cell>
          <cell r="D4">
            <v>1.14E-3</v>
          </cell>
          <cell r="E4" t="str">
            <v>TM</v>
          </cell>
        </row>
        <row r="5">
          <cell r="A5" t="str">
            <v>10001</v>
          </cell>
          <cell r="B5" t="str">
            <v>POND'S S 50 G/H20 50 100</v>
          </cell>
          <cell r="C5" t="str">
            <v>CJ</v>
          </cell>
          <cell r="D5">
            <v>1.1999999999999999E-3</v>
          </cell>
          <cell r="E5" t="str">
            <v>TM</v>
          </cell>
        </row>
        <row r="6">
          <cell r="A6" t="str">
            <v>10002</v>
          </cell>
          <cell r="B6" t="str">
            <v>POND'S E,GRATIS TIRA 51.</v>
          </cell>
          <cell r="C6" t="str">
            <v>CJ</v>
          </cell>
          <cell r="D6">
            <v>5.9999999999999995E-4</v>
          </cell>
          <cell r="E6" t="str">
            <v>TM</v>
          </cell>
        </row>
        <row r="7">
          <cell r="A7" t="str">
            <v>10003</v>
          </cell>
          <cell r="B7" t="str">
            <v>POND'S C 100G + H 30 130</v>
          </cell>
          <cell r="C7" t="str">
            <v>CJ</v>
          </cell>
          <cell r="D7">
            <v>1.56E-3</v>
          </cell>
          <cell r="E7" t="str">
            <v>TM</v>
          </cell>
        </row>
        <row r="8">
          <cell r="A8" t="str">
            <v>10004</v>
          </cell>
          <cell r="B8" t="str">
            <v>POND'S S 100G+C30G 130X1</v>
          </cell>
          <cell r="C8" t="str">
            <v>CJ</v>
          </cell>
          <cell r="D8">
            <v>1.56E-3</v>
          </cell>
          <cell r="E8" t="str">
            <v>TM</v>
          </cell>
        </row>
        <row r="9">
          <cell r="A9" t="str">
            <v>10005</v>
          </cell>
          <cell r="B9" t="str">
            <v>POND'S H 110G+S30G 140X1</v>
          </cell>
          <cell r="C9" t="str">
            <v>CJ</v>
          </cell>
          <cell r="D9">
            <v>1.6800000000000001E-3</v>
          </cell>
          <cell r="E9" t="str">
            <v>TM</v>
          </cell>
        </row>
        <row r="10">
          <cell r="A10" t="str">
            <v>10006</v>
          </cell>
          <cell r="B10" t="str">
            <v>C 150 G + VASENOL 250X12</v>
          </cell>
          <cell r="C10" t="str">
            <v>CJ</v>
          </cell>
          <cell r="D10">
            <v>3.0000000000000001E-3</v>
          </cell>
          <cell r="E10" t="str">
            <v>TM</v>
          </cell>
        </row>
        <row r="11">
          <cell r="A11" t="str">
            <v>10007</v>
          </cell>
          <cell r="B11" t="str">
            <v>S 165 G + VASENOL 265X12</v>
          </cell>
          <cell r="C11" t="str">
            <v>CJ</v>
          </cell>
          <cell r="D11">
            <v>3.1800000000000001E-3</v>
          </cell>
          <cell r="E11" t="str">
            <v>TM</v>
          </cell>
        </row>
        <row r="12">
          <cell r="A12" t="str">
            <v>10008</v>
          </cell>
          <cell r="B12" t="str">
            <v>H 165 G + VASENOL 265GX1</v>
          </cell>
          <cell r="C12" t="str">
            <v>CJ</v>
          </cell>
          <cell r="D12">
            <v>3.1800000000000001E-3</v>
          </cell>
          <cell r="E12" t="str">
            <v>TM</v>
          </cell>
        </row>
        <row r="13">
          <cell r="A13" t="str">
            <v>10009</v>
          </cell>
          <cell r="B13" t="str">
            <v>HN 165G + VASENOL 265X12</v>
          </cell>
          <cell r="C13" t="str">
            <v>CJ</v>
          </cell>
          <cell r="D13">
            <v>3.1800000000000001E-3</v>
          </cell>
          <cell r="E13" t="str">
            <v>TM</v>
          </cell>
        </row>
        <row r="14">
          <cell r="A14" t="str">
            <v>10010</v>
          </cell>
          <cell r="B14" t="str">
            <v>PEPSODENT AC VERT 72TBX1</v>
          </cell>
          <cell r="C14" t="str">
            <v>CJ</v>
          </cell>
          <cell r="D14">
            <v>1.23E-2</v>
          </cell>
          <cell r="E14" t="str">
            <v>TM</v>
          </cell>
        </row>
        <row r="15">
          <cell r="A15" t="str">
            <v>10011</v>
          </cell>
          <cell r="B15" t="str">
            <v>CLOSE UP RJ VERT 72TBX12</v>
          </cell>
          <cell r="C15" t="str">
            <v>CJ</v>
          </cell>
          <cell r="D15">
            <v>1.2200000000000001E-2</v>
          </cell>
          <cell r="E15" t="str">
            <v>TM</v>
          </cell>
        </row>
        <row r="16">
          <cell r="A16" t="str">
            <v>10013</v>
          </cell>
          <cell r="B16" t="str">
            <v>POND'S E 50 G.+TIRA  50</v>
          </cell>
          <cell r="C16" t="str">
            <v>CJ</v>
          </cell>
          <cell r="D16">
            <v>5.9999999999999995E-4</v>
          </cell>
          <cell r="E16" t="str">
            <v>TM</v>
          </cell>
        </row>
        <row r="17">
          <cell r="A17" t="str">
            <v>10022</v>
          </cell>
          <cell r="C17" t="str">
            <v>CJ</v>
          </cell>
          <cell r="D17">
            <v>1.46E-2</v>
          </cell>
          <cell r="E17" t="str">
            <v>TM</v>
          </cell>
        </row>
        <row r="18">
          <cell r="A18" t="str">
            <v>10035</v>
          </cell>
          <cell r="B18" t="str">
            <v>LE SANCY AZUL 36PX150GR</v>
          </cell>
          <cell r="C18" t="str">
            <v>CJ</v>
          </cell>
          <cell r="D18">
            <v>5.4000000000000003E-3</v>
          </cell>
          <cell r="E18" t="str">
            <v>TM</v>
          </cell>
        </row>
        <row r="19">
          <cell r="A19" t="str">
            <v>10036</v>
          </cell>
          <cell r="B19" t="str">
            <v>LE SANCY ROSADO 36PX150G</v>
          </cell>
          <cell r="C19" t="str">
            <v>CJ</v>
          </cell>
          <cell r="D19">
            <v>5.4000000000000003E-3</v>
          </cell>
          <cell r="E19" t="str">
            <v>TM</v>
          </cell>
        </row>
        <row r="20">
          <cell r="A20" t="str">
            <v>10037</v>
          </cell>
          <cell r="B20" t="str">
            <v>LE SANCY BLANCO 36PX150G</v>
          </cell>
          <cell r="C20" t="str">
            <v>CJ</v>
          </cell>
          <cell r="D20">
            <v>5.4000000000000003E-3</v>
          </cell>
          <cell r="E20" t="str">
            <v>TM</v>
          </cell>
        </row>
        <row r="21">
          <cell r="A21" t="str">
            <v>10049</v>
          </cell>
          <cell r="C21" t="str">
            <v>CJ</v>
          </cell>
          <cell r="D21">
            <v>9.7000000000000003E-3</v>
          </cell>
          <cell r="E21" t="str">
            <v>TM</v>
          </cell>
        </row>
        <row r="22">
          <cell r="A22" t="str">
            <v>10059</v>
          </cell>
          <cell r="C22" t="str">
            <v>CJ</v>
          </cell>
          <cell r="D22">
            <v>3.8E-3</v>
          </cell>
          <cell r="E22" t="str">
            <v>TM</v>
          </cell>
        </row>
        <row r="23">
          <cell r="A23" t="str">
            <v>10061</v>
          </cell>
          <cell r="B23" t="str">
            <v>SIGNAL 2 FAMILIAR 144TBX</v>
          </cell>
          <cell r="C23" t="str">
            <v>CJ</v>
          </cell>
          <cell r="D23">
            <v>1.61E-2</v>
          </cell>
          <cell r="E23" t="str">
            <v>TM</v>
          </cell>
        </row>
        <row r="24">
          <cell r="A24" t="str">
            <v>10067</v>
          </cell>
          <cell r="B24" t="str">
            <v>EFFICIENT  100GX72UN</v>
          </cell>
          <cell r="C24" t="str">
            <v>CJ</v>
          </cell>
          <cell r="D24">
            <v>7.1999999999999998E-3</v>
          </cell>
          <cell r="E24" t="str">
            <v>TM</v>
          </cell>
        </row>
        <row r="25">
          <cell r="A25" t="str">
            <v>10072</v>
          </cell>
          <cell r="B25" t="str">
            <v>IMPULSE MUSK 36TR X 70GR</v>
          </cell>
          <cell r="C25" t="str">
            <v>CJ</v>
          </cell>
          <cell r="D25">
            <v>2.5000000000000001E-3</v>
          </cell>
          <cell r="E25" t="str">
            <v>TM</v>
          </cell>
        </row>
        <row r="26">
          <cell r="A26" t="str">
            <v>10086</v>
          </cell>
          <cell r="B26" t="str">
            <v>TIMOTEI SHAMPOO 6BTX700M</v>
          </cell>
          <cell r="C26" t="str">
            <v>CJ</v>
          </cell>
          <cell r="D26">
            <v>4.3E-3</v>
          </cell>
          <cell r="E26" t="str">
            <v>TM</v>
          </cell>
        </row>
        <row r="27">
          <cell r="A27" t="str">
            <v>10093</v>
          </cell>
          <cell r="B27" t="str">
            <v>P/SENS 220CC+3TIRAS X12U</v>
          </cell>
          <cell r="C27" t="str">
            <v>CJ</v>
          </cell>
          <cell r="D27">
            <v>2.64E-3</v>
          </cell>
          <cell r="E27" t="str">
            <v>TM</v>
          </cell>
        </row>
        <row r="28">
          <cell r="A28" t="str">
            <v>10094</v>
          </cell>
          <cell r="B28" t="str">
            <v>P/SECA 220CC+3TIRAS X12U</v>
          </cell>
          <cell r="C28" t="str">
            <v>CJ</v>
          </cell>
          <cell r="D28">
            <v>2.64E-3</v>
          </cell>
          <cell r="E28" t="str">
            <v>TM</v>
          </cell>
        </row>
        <row r="29">
          <cell r="A29" t="str">
            <v>10118</v>
          </cell>
          <cell r="B29" t="str">
            <v>ZAS 12TAx1000G</v>
          </cell>
          <cell r="C29" t="str">
            <v>CJ</v>
          </cell>
          <cell r="D29">
            <v>1.2E-2</v>
          </cell>
          <cell r="E29" t="str">
            <v>TM</v>
          </cell>
        </row>
        <row r="30">
          <cell r="A30" t="str">
            <v>10127</v>
          </cell>
          <cell r="C30" t="str">
            <v>CJ</v>
          </cell>
          <cell r="D30">
            <v>1.9199999999999998E-2</v>
          </cell>
          <cell r="E30" t="str">
            <v>TM</v>
          </cell>
        </row>
        <row r="31">
          <cell r="A31" t="str">
            <v>10128</v>
          </cell>
          <cell r="C31" t="str">
            <v>CJ</v>
          </cell>
          <cell r="D31">
            <v>9.4000000000000004E-3</v>
          </cell>
          <cell r="E31" t="str">
            <v>TM</v>
          </cell>
        </row>
        <row r="32">
          <cell r="A32" t="str">
            <v>10129</v>
          </cell>
          <cell r="C32" t="str">
            <v>CJ</v>
          </cell>
          <cell r="D32">
            <v>9.4000000000000004E-3</v>
          </cell>
          <cell r="E32" t="str">
            <v>TM</v>
          </cell>
        </row>
        <row r="33">
          <cell r="A33" t="str">
            <v>10130</v>
          </cell>
          <cell r="C33" t="str">
            <v>CJ</v>
          </cell>
          <cell r="D33">
            <v>9.4000000000000004E-3</v>
          </cell>
          <cell r="E33" t="str">
            <v>TM</v>
          </cell>
        </row>
        <row r="34">
          <cell r="A34" t="str">
            <v>10136</v>
          </cell>
          <cell r="B34" t="str">
            <v>ORO VERDE 180PX30GR</v>
          </cell>
          <cell r="C34" t="str">
            <v>CJ</v>
          </cell>
          <cell r="D34">
            <v>5.4000000000000003E-3</v>
          </cell>
          <cell r="E34" t="str">
            <v>TM</v>
          </cell>
        </row>
        <row r="35">
          <cell r="A35" t="str">
            <v>10137</v>
          </cell>
          <cell r="C35" t="str">
            <v>CJ</v>
          </cell>
          <cell r="D35">
            <v>8.9999999999999993E-3</v>
          </cell>
          <cell r="E35" t="str">
            <v>TM</v>
          </cell>
        </row>
        <row r="36">
          <cell r="A36" t="str">
            <v>10139</v>
          </cell>
          <cell r="B36" t="str">
            <v>VIVA 30PQ(2x250G)</v>
          </cell>
          <cell r="C36" t="str">
            <v>CJ</v>
          </cell>
          <cell r="D36">
            <v>1.4999999999999999E-2</v>
          </cell>
          <cell r="E36" t="str">
            <v>TM</v>
          </cell>
        </row>
        <row r="37">
          <cell r="A37" t="str">
            <v>10142</v>
          </cell>
          <cell r="B37" t="str">
            <v>LE SANCY VERDE 36PX150GR</v>
          </cell>
          <cell r="C37" t="str">
            <v>CJ</v>
          </cell>
          <cell r="D37">
            <v>5.4000000000000003E-3</v>
          </cell>
          <cell r="E37" t="str">
            <v>TM</v>
          </cell>
        </row>
        <row r="38">
          <cell r="A38" t="str">
            <v>10153</v>
          </cell>
          <cell r="C38" t="str">
            <v>CJ</v>
          </cell>
          <cell r="D38">
            <v>2.3E-3</v>
          </cell>
          <cell r="E38" t="str">
            <v>TM</v>
          </cell>
        </row>
        <row r="39">
          <cell r="A39" t="str">
            <v>10164</v>
          </cell>
          <cell r="B39" t="str">
            <v>VAS/M&amp;U 220CC+3TIRAS X12</v>
          </cell>
          <cell r="C39" t="str">
            <v>CJ</v>
          </cell>
          <cell r="D39">
            <v>2.64E-3</v>
          </cell>
          <cell r="E39" t="str">
            <v>TM</v>
          </cell>
        </row>
        <row r="40">
          <cell r="A40" t="str">
            <v>10165</v>
          </cell>
          <cell r="B40" t="str">
            <v>EFFICIENT  200GX48U</v>
          </cell>
          <cell r="C40" t="str">
            <v>CJ</v>
          </cell>
          <cell r="D40">
            <v>9.5999999999999992E-3</v>
          </cell>
          <cell r="E40" t="str">
            <v>TM</v>
          </cell>
        </row>
        <row r="41">
          <cell r="A41" t="str">
            <v>10166</v>
          </cell>
          <cell r="B41" t="str">
            <v>POND'S</v>
          </cell>
          <cell r="C41" t="str">
            <v>CJ</v>
          </cell>
          <cell r="D41">
            <v>3.1800000000000001E-3</v>
          </cell>
          <cell r="E41" t="str">
            <v>TM</v>
          </cell>
        </row>
        <row r="42">
          <cell r="A42" t="str">
            <v>10167</v>
          </cell>
          <cell r="B42" t="str">
            <v>DEJABFL. 350G+50G GR 400</v>
          </cell>
          <cell r="C42" t="str">
            <v>CJ</v>
          </cell>
          <cell r="D42">
            <v>1.12E-2</v>
          </cell>
          <cell r="E42" t="str">
            <v>TM</v>
          </cell>
        </row>
        <row r="43">
          <cell r="A43" t="str">
            <v>10168</v>
          </cell>
          <cell r="B43" t="str">
            <v>LUX MIX MUESTREO 24PQ</v>
          </cell>
          <cell r="C43" t="str">
            <v>CJ</v>
          </cell>
          <cell r="D43">
            <v>5.4000000000000003E-3</v>
          </cell>
          <cell r="E43" t="str">
            <v>TM</v>
          </cell>
        </row>
        <row r="44">
          <cell r="A44" t="str">
            <v>10169</v>
          </cell>
          <cell r="B44" t="str">
            <v>LAG.LIQ.LAVANDA 100X24</v>
          </cell>
          <cell r="C44" t="str">
            <v>CJ</v>
          </cell>
          <cell r="D44">
            <v>2.3999999999999998E-3</v>
          </cell>
          <cell r="E44" t="str">
            <v>TM</v>
          </cell>
        </row>
        <row r="45">
          <cell r="A45" t="str">
            <v>10171</v>
          </cell>
          <cell r="B45" t="str">
            <v>CLOSE UP AZUL 144TBX75CC</v>
          </cell>
          <cell r="C45" t="str">
            <v>CJ</v>
          </cell>
          <cell r="D45">
            <v>1.46E-2</v>
          </cell>
          <cell r="E45" t="str">
            <v>TM</v>
          </cell>
        </row>
        <row r="46">
          <cell r="A46" t="str">
            <v>10173</v>
          </cell>
          <cell r="B46" t="str">
            <v>CLOSE UP ROJO 144TBX25CC</v>
          </cell>
          <cell r="C46" t="str">
            <v>CJ</v>
          </cell>
          <cell r="D46">
            <v>4.7999999999999996E-3</v>
          </cell>
          <cell r="E46" t="str">
            <v>TM</v>
          </cell>
        </row>
        <row r="47">
          <cell r="A47" t="str">
            <v>10174</v>
          </cell>
          <cell r="B47" t="str">
            <v>CLOSE UP ROJO 144TBX75CC</v>
          </cell>
          <cell r="C47" t="str">
            <v>CJ</v>
          </cell>
          <cell r="D47">
            <v>1.46E-2</v>
          </cell>
          <cell r="E47" t="str">
            <v>TM</v>
          </cell>
        </row>
        <row r="48">
          <cell r="A48" t="str">
            <v>10175</v>
          </cell>
          <cell r="B48" t="str">
            <v>CLOSE UP ROJO 72TBX100CC</v>
          </cell>
          <cell r="C48" t="str">
            <v>CJ</v>
          </cell>
          <cell r="D48">
            <v>9.7000000000000003E-3</v>
          </cell>
          <cell r="E48" t="str">
            <v>TM</v>
          </cell>
        </row>
        <row r="49">
          <cell r="A49" t="str">
            <v>10177</v>
          </cell>
          <cell r="B49" t="str">
            <v>CLOSE UP VERDE 144TBX25C</v>
          </cell>
          <cell r="C49" t="str">
            <v>CJ</v>
          </cell>
          <cell r="D49">
            <v>4.7999999999999996E-3</v>
          </cell>
          <cell r="E49" t="str">
            <v>TM</v>
          </cell>
        </row>
        <row r="50">
          <cell r="A50" t="str">
            <v>10178</v>
          </cell>
          <cell r="B50" t="str">
            <v>CLOSE UP VERDE 144TBX75C</v>
          </cell>
          <cell r="C50" t="str">
            <v>CJ</v>
          </cell>
          <cell r="D50">
            <v>1.46E-2</v>
          </cell>
          <cell r="E50" t="str">
            <v>TM</v>
          </cell>
        </row>
        <row r="51">
          <cell r="A51" t="str">
            <v>10179</v>
          </cell>
          <cell r="B51" t="str">
            <v>CLOSE UP VERDE 72TBX100C</v>
          </cell>
          <cell r="C51" t="str">
            <v>CJ</v>
          </cell>
          <cell r="D51">
            <v>9.7000000000000003E-3</v>
          </cell>
          <cell r="E51" t="str">
            <v>TM</v>
          </cell>
        </row>
        <row r="52">
          <cell r="A52" t="str">
            <v>10189</v>
          </cell>
          <cell r="B52" t="str">
            <v>SUPER LAGARTO 30PQ(2X250</v>
          </cell>
          <cell r="C52" t="str">
            <v>CJ</v>
          </cell>
          <cell r="D52">
            <v>1.4999999999999999E-2</v>
          </cell>
          <cell r="E52" t="str">
            <v>TM</v>
          </cell>
        </row>
        <row r="53">
          <cell r="A53" t="str">
            <v>10191</v>
          </cell>
          <cell r="C53" t="str">
            <v>CJ</v>
          </cell>
          <cell r="D53">
            <v>8.6E-3</v>
          </cell>
          <cell r="E53" t="str">
            <v>TM</v>
          </cell>
        </row>
        <row r="54">
          <cell r="A54" t="str">
            <v>10195</v>
          </cell>
          <cell r="B54" t="str">
            <v>LUX PIEL NORMAL 500x16G</v>
          </cell>
          <cell r="C54" t="str">
            <v>CJ</v>
          </cell>
          <cell r="D54">
            <v>8.0000000000000002E-3</v>
          </cell>
          <cell r="E54" t="str">
            <v>TM</v>
          </cell>
        </row>
        <row r="55">
          <cell r="A55" t="str">
            <v>10197</v>
          </cell>
          <cell r="B55" t="str">
            <v>LAGARTO AZUL 30PQ(2X250)</v>
          </cell>
          <cell r="C55" t="str">
            <v>CJ</v>
          </cell>
          <cell r="D55">
            <v>1.4999999999999999E-2</v>
          </cell>
          <cell r="E55" t="str">
            <v>TM</v>
          </cell>
        </row>
        <row r="56">
          <cell r="A56" t="str">
            <v>10208</v>
          </cell>
          <cell r="C56" t="str">
            <v>CJ</v>
          </cell>
          <cell r="D56">
            <v>3.5999999999999999E-3</v>
          </cell>
          <cell r="E56" t="str">
            <v>TM</v>
          </cell>
        </row>
        <row r="57">
          <cell r="A57" t="str">
            <v>10209</v>
          </cell>
          <cell r="B57" t="str">
            <v>PEPSODENT ANTICARIES 144</v>
          </cell>
          <cell r="C57" t="str">
            <v>CJ</v>
          </cell>
          <cell r="D57">
            <v>4.7999999999999996E-3</v>
          </cell>
          <cell r="E57" t="str">
            <v>TM</v>
          </cell>
        </row>
        <row r="58">
          <cell r="A58" t="str">
            <v>10210</v>
          </cell>
          <cell r="B58" t="str">
            <v>PEPSODENT ANTICARIES 144</v>
          </cell>
          <cell r="C58" t="str">
            <v>CJ</v>
          </cell>
          <cell r="D58">
            <v>1.4800000000000001E-2</v>
          </cell>
          <cell r="E58" t="str">
            <v>TM</v>
          </cell>
        </row>
        <row r="59">
          <cell r="A59" t="str">
            <v>10211</v>
          </cell>
          <cell r="B59" t="str">
            <v>PEPSODENT ANTICARIES 72T</v>
          </cell>
          <cell r="C59" t="str">
            <v>CJ</v>
          </cell>
          <cell r="D59">
            <v>9.7999999999999997E-3</v>
          </cell>
          <cell r="E59" t="str">
            <v>TM</v>
          </cell>
        </row>
        <row r="60">
          <cell r="A60" t="str">
            <v>10214</v>
          </cell>
          <cell r="B60" t="str">
            <v>PEPSODENT ANTISARRO 144T</v>
          </cell>
          <cell r="C60" t="str">
            <v>CJ</v>
          </cell>
          <cell r="D60">
            <v>1.4500000000000001E-2</v>
          </cell>
          <cell r="E60" t="str">
            <v>TM</v>
          </cell>
        </row>
        <row r="61">
          <cell r="A61" t="str">
            <v>10217</v>
          </cell>
          <cell r="B61" t="str">
            <v>PEPSODENT ENCIAS 144TBX7</v>
          </cell>
          <cell r="C61" t="str">
            <v>CJ</v>
          </cell>
          <cell r="D61">
            <v>1.41E-2</v>
          </cell>
          <cell r="E61" t="str">
            <v>TM</v>
          </cell>
        </row>
        <row r="62">
          <cell r="A62" t="str">
            <v>10218</v>
          </cell>
          <cell r="C62" t="str">
            <v>CJ</v>
          </cell>
          <cell r="D62">
            <v>3.5999999999999999E-3</v>
          </cell>
          <cell r="E62" t="str">
            <v>TM</v>
          </cell>
        </row>
        <row r="63">
          <cell r="A63" t="str">
            <v>10221</v>
          </cell>
          <cell r="B63" t="str">
            <v>PEPSODENT NI#OS 144TBX75</v>
          </cell>
          <cell r="C63" t="str">
            <v>CJ</v>
          </cell>
          <cell r="D63">
            <v>1.49E-2</v>
          </cell>
          <cell r="E63" t="str">
            <v>TM</v>
          </cell>
        </row>
        <row r="64">
          <cell r="A64" t="str">
            <v>10224</v>
          </cell>
          <cell r="B64" t="str">
            <v>BIC LIMON 50FUX200GR NUE</v>
          </cell>
          <cell r="C64" t="str">
            <v>CJ</v>
          </cell>
          <cell r="D64">
            <v>0.5</v>
          </cell>
          <cell r="E64" t="str">
            <v>TM</v>
          </cell>
        </row>
        <row r="65">
          <cell r="A65" t="str">
            <v>10225</v>
          </cell>
          <cell r="B65" t="str">
            <v>BIC CLORO 24TAX400GR NUE</v>
          </cell>
          <cell r="C65" t="str">
            <v>CJ</v>
          </cell>
          <cell r="D65">
            <v>9.5999999999999992E-3</v>
          </cell>
          <cell r="E65" t="str">
            <v>TM</v>
          </cell>
        </row>
        <row r="66">
          <cell r="A66" t="str">
            <v>10226</v>
          </cell>
          <cell r="B66" t="str">
            <v>BIC LIMON 24TAX400GR NUE</v>
          </cell>
          <cell r="C66" t="str">
            <v>CJ</v>
          </cell>
          <cell r="D66">
            <v>9.5999999999999992E-3</v>
          </cell>
          <cell r="E66" t="str">
            <v>TM</v>
          </cell>
        </row>
        <row r="67">
          <cell r="A67" t="str">
            <v>10233</v>
          </cell>
          <cell r="C67" t="str">
            <v>CJ</v>
          </cell>
          <cell r="D67">
            <v>8.3000000000000001E-3</v>
          </cell>
          <cell r="E67" t="str">
            <v>TM</v>
          </cell>
        </row>
        <row r="68">
          <cell r="A68" t="str">
            <v>10237</v>
          </cell>
          <cell r="B68" t="str">
            <v>PODEROSO LIMPIOL LAV 24C</v>
          </cell>
          <cell r="C68" t="str">
            <v>CJ</v>
          </cell>
          <cell r="D68">
            <v>6.9999999999999999E-4</v>
          </cell>
          <cell r="E68" t="str">
            <v>TM</v>
          </cell>
        </row>
        <row r="69">
          <cell r="A69" t="str">
            <v>10238</v>
          </cell>
          <cell r="B69" t="str">
            <v>PODEROSO LIMPIOL FLO 24C</v>
          </cell>
          <cell r="C69" t="str">
            <v>CJ</v>
          </cell>
          <cell r="D69">
            <v>6.9999999999999999E-4</v>
          </cell>
          <cell r="E69" t="str">
            <v>TM</v>
          </cell>
        </row>
        <row r="70">
          <cell r="A70" t="str">
            <v>10239</v>
          </cell>
          <cell r="B70" t="str">
            <v>PODEROSO LIMPIOL PIN 24C</v>
          </cell>
          <cell r="C70" t="str">
            <v>CJ</v>
          </cell>
          <cell r="D70">
            <v>6.9999999999999999E-4</v>
          </cell>
          <cell r="E70" t="str">
            <v>TM</v>
          </cell>
        </row>
        <row r="71">
          <cell r="A71" t="str">
            <v>10240</v>
          </cell>
          <cell r="B71" t="str">
            <v>PODEROSO LIMPIOL SUR 24C</v>
          </cell>
          <cell r="C71" t="str">
            <v>CJ</v>
          </cell>
          <cell r="D71">
            <v>6.9999999999999999E-4</v>
          </cell>
          <cell r="E71" t="str">
            <v>TM</v>
          </cell>
        </row>
        <row r="72">
          <cell r="A72" t="str">
            <v>10241</v>
          </cell>
          <cell r="B72" t="str">
            <v>LAG.LIQ.PINO 100CX24U</v>
          </cell>
          <cell r="C72" t="str">
            <v>CJ</v>
          </cell>
          <cell r="D72">
            <v>2.3999999999999998E-3</v>
          </cell>
          <cell r="E72" t="str">
            <v>TM</v>
          </cell>
        </row>
        <row r="73">
          <cell r="A73" t="str">
            <v>10242</v>
          </cell>
          <cell r="B73" t="str">
            <v>LAG.LIQ.LIMËN 100CX24U</v>
          </cell>
          <cell r="C73" t="str">
            <v>CJ</v>
          </cell>
          <cell r="D73">
            <v>2.3999999999999998E-3</v>
          </cell>
          <cell r="E73" t="str">
            <v>TM</v>
          </cell>
        </row>
        <row r="74">
          <cell r="A74" t="str">
            <v>10256</v>
          </cell>
          <cell r="B74" t="str">
            <v>ESTRELLA RS 24PQ(2BRX300</v>
          </cell>
          <cell r="C74" t="str">
            <v>CJ</v>
          </cell>
          <cell r="D74">
            <v>1.44E-2</v>
          </cell>
          <cell r="E74" t="str">
            <v>TM</v>
          </cell>
        </row>
        <row r="75">
          <cell r="A75" t="str">
            <v>10257</v>
          </cell>
          <cell r="B75" t="str">
            <v>ESTRELLA RS 36PQ(2BRX200</v>
          </cell>
          <cell r="C75" t="str">
            <v>CJ</v>
          </cell>
          <cell r="D75">
            <v>1.44E-2</v>
          </cell>
          <cell r="E75" t="str">
            <v>TM</v>
          </cell>
        </row>
        <row r="76">
          <cell r="A76" t="str">
            <v>10258</v>
          </cell>
          <cell r="B76" t="str">
            <v>TIMOTEI MIEL SHAMPOO 24B</v>
          </cell>
          <cell r="C76" t="str">
            <v>CJ</v>
          </cell>
          <cell r="D76">
            <v>4.8999999999999998E-3</v>
          </cell>
          <cell r="E76" t="str">
            <v>TM</v>
          </cell>
        </row>
        <row r="77">
          <cell r="A77" t="str">
            <v>10259</v>
          </cell>
          <cell r="B77" t="str">
            <v>TIMOTEI MIEL SHAMPOO 12B</v>
          </cell>
          <cell r="C77" t="str">
            <v>CJ</v>
          </cell>
          <cell r="D77">
            <v>4.8999999999999998E-3</v>
          </cell>
          <cell r="E77" t="str">
            <v>TM</v>
          </cell>
        </row>
        <row r="78">
          <cell r="A78" t="str">
            <v>10260</v>
          </cell>
          <cell r="B78" t="str">
            <v>TIMOTEI MIEL SHAMPOO 6BT</v>
          </cell>
          <cell r="C78" t="str">
            <v>CJ</v>
          </cell>
          <cell r="D78">
            <v>4.3E-3</v>
          </cell>
          <cell r="E78" t="str">
            <v>TM</v>
          </cell>
        </row>
        <row r="79">
          <cell r="A79" t="str">
            <v>10261</v>
          </cell>
          <cell r="B79" t="str">
            <v>TIMOTEI MIEL RINSE 24BTX</v>
          </cell>
          <cell r="C79" t="str">
            <v>CJ</v>
          </cell>
          <cell r="D79">
            <v>4.5999999999999999E-3</v>
          </cell>
          <cell r="E79" t="str">
            <v>TM</v>
          </cell>
        </row>
        <row r="80">
          <cell r="A80" t="str">
            <v>10262</v>
          </cell>
          <cell r="B80" t="str">
            <v>TIMOTEI MIEL RINSE 12BTX</v>
          </cell>
          <cell r="C80" t="str">
            <v>CJ</v>
          </cell>
          <cell r="D80">
            <v>4.8999999999999998E-3</v>
          </cell>
          <cell r="E80" t="str">
            <v>TM</v>
          </cell>
        </row>
        <row r="81">
          <cell r="A81" t="str">
            <v>10266</v>
          </cell>
          <cell r="C81" t="str">
            <v>CJ</v>
          </cell>
          <cell r="D81">
            <v>3.5000000000000001E-3</v>
          </cell>
          <cell r="E81" t="str">
            <v>TM</v>
          </cell>
        </row>
        <row r="82">
          <cell r="A82" t="str">
            <v>10271</v>
          </cell>
          <cell r="B82" t="str">
            <v>IMPULSE FUEGO 36TRX65GR</v>
          </cell>
          <cell r="C82" t="str">
            <v>CJ</v>
          </cell>
          <cell r="D82">
            <v>2.3E-3</v>
          </cell>
          <cell r="E82" t="str">
            <v>TM</v>
          </cell>
        </row>
        <row r="83">
          <cell r="A83" t="str">
            <v>10272</v>
          </cell>
          <cell r="B83" t="str">
            <v>IMPULSE MUSK 36TRX65GR</v>
          </cell>
          <cell r="C83" t="str">
            <v>CJ</v>
          </cell>
          <cell r="D83">
            <v>2.3E-3</v>
          </cell>
          <cell r="E83" t="str">
            <v>TM</v>
          </cell>
        </row>
        <row r="84">
          <cell r="A84" t="str">
            <v>10273</v>
          </cell>
          <cell r="B84" t="str">
            <v>IMPULSE CHIC 36TRX65G</v>
          </cell>
          <cell r="C84" t="str">
            <v>CJ</v>
          </cell>
          <cell r="D84">
            <v>2.3E-3</v>
          </cell>
          <cell r="E84" t="str">
            <v>TM</v>
          </cell>
        </row>
        <row r="85">
          <cell r="A85" t="str">
            <v>10274</v>
          </cell>
          <cell r="B85" t="str">
            <v>IMPULSE ROMANCE 36TRX65G</v>
          </cell>
          <cell r="C85" t="str">
            <v>CJ</v>
          </cell>
          <cell r="D85">
            <v>2.3E-3</v>
          </cell>
          <cell r="E85" t="str">
            <v>TM</v>
          </cell>
        </row>
        <row r="86">
          <cell r="A86" t="str">
            <v>10275</v>
          </cell>
          <cell r="B86" t="str">
            <v>IMPULSE INCIENSO 36TRX65</v>
          </cell>
          <cell r="C86" t="str">
            <v>CJ</v>
          </cell>
          <cell r="D86">
            <v>2.3E-3</v>
          </cell>
          <cell r="E86" t="str">
            <v>TM</v>
          </cell>
        </row>
        <row r="87">
          <cell r="A87" t="str">
            <v>10276</v>
          </cell>
          <cell r="B87" t="str">
            <v>IMPULSE INSPIRATION 36TR</v>
          </cell>
          <cell r="C87" t="str">
            <v>CJ</v>
          </cell>
          <cell r="D87">
            <v>2.3E-3</v>
          </cell>
          <cell r="E87" t="str">
            <v>TM</v>
          </cell>
        </row>
        <row r="88">
          <cell r="A88" t="str">
            <v>10284</v>
          </cell>
          <cell r="B88" t="str">
            <v>REXONA HOMBRE 48TRX80GR</v>
          </cell>
          <cell r="C88" t="str">
            <v>CJ</v>
          </cell>
          <cell r="D88">
            <v>3.8E-3</v>
          </cell>
          <cell r="E88" t="str">
            <v>TM</v>
          </cell>
        </row>
        <row r="89">
          <cell r="A89" t="str">
            <v>10285</v>
          </cell>
          <cell r="B89" t="str">
            <v>REXONA BOUQUET 48TRX80GR</v>
          </cell>
          <cell r="C89" t="str">
            <v>CJ</v>
          </cell>
          <cell r="D89">
            <v>3.8E-3</v>
          </cell>
          <cell r="E89" t="str">
            <v>TM</v>
          </cell>
        </row>
        <row r="90">
          <cell r="A90" t="str">
            <v>10287</v>
          </cell>
          <cell r="B90" t="str">
            <v>REXONA SPORT 48TRX80GR</v>
          </cell>
          <cell r="C90" t="str">
            <v>CJ</v>
          </cell>
          <cell r="D90">
            <v>3.8E-3</v>
          </cell>
          <cell r="E90" t="str">
            <v>TM</v>
          </cell>
        </row>
        <row r="91">
          <cell r="A91" t="str">
            <v>10288</v>
          </cell>
          <cell r="B91" t="str">
            <v>REXONA HOMBRE 24TRX130GR</v>
          </cell>
          <cell r="C91" t="str">
            <v>CJ</v>
          </cell>
          <cell r="D91">
            <v>3.0999999999999999E-3</v>
          </cell>
          <cell r="E91" t="str">
            <v>TM</v>
          </cell>
        </row>
        <row r="92">
          <cell r="A92" t="str">
            <v>10289</v>
          </cell>
          <cell r="C92" t="str">
            <v>CJ</v>
          </cell>
          <cell r="D92">
            <v>3.0999999999999999E-3</v>
          </cell>
          <cell r="E92" t="str">
            <v>TM</v>
          </cell>
        </row>
        <row r="93">
          <cell r="A93" t="str">
            <v>10290</v>
          </cell>
          <cell r="B93" t="str">
            <v>REXONA FRESH 24TRX130GR</v>
          </cell>
          <cell r="C93" t="str">
            <v>CJ</v>
          </cell>
          <cell r="D93">
            <v>3.0999999999999999E-3</v>
          </cell>
          <cell r="E93" t="str">
            <v>TM</v>
          </cell>
        </row>
        <row r="94">
          <cell r="A94" t="str">
            <v>10291</v>
          </cell>
          <cell r="B94" t="str">
            <v>REXONA SPORT 24TRX130GR</v>
          </cell>
          <cell r="C94" t="str">
            <v>CJ</v>
          </cell>
          <cell r="D94">
            <v>3.0999999999999999E-3</v>
          </cell>
          <cell r="E94" t="str">
            <v>TM</v>
          </cell>
        </row>
        <row r="95">
          <cell r="A95" t="str">
            <v>10292</v>
          </cell>
          <cell r="B95" t="str">
            <v>REXONA FRESH 48TRX80GR</v>
          </cell>
          <cell r="C95" t="str">
            <v>CJ</v>
          </cell>
          <cell r="D95">
            <v>3.8E-3</v>
          </cell>
          <cell r="E95" t="str">
            <v>TM</v>
          </cell>
        </row>
        <row r="96">
          <cell r="A96" t="str">
            <v>10301</v>
          </cell>
          <cell r="B96" t="str">
            <v>LAG.LIQ. MARINA 100CX24U</v>
          </cell>
          <cell r="C96" t="str">
            <v>CJ</v>
          </cell>
          <cell r="D96">
            <v>2.3999999999999998E-3</v>
          </cell>
          <cell r="E96" t="str">
            <v>TM</v>
          </cell>
        </row>
        <row r="97">
          <cell r="A97" t="str">
            <v>10302</v>
          </cell>
          <cell r="B97" t="str">
            <v>P.TIRAS R.DISPLAY24U 36</v>
          </cell>
          <cell r="C97" t="str">
            <v>CJ</v>
          </cell>
          <cell r="D97">
            <v>2.1599999999999999E-4</v>
          </cell>
          <cell r="E97" t="str">
            <v>TM</v>
          </cell>
        </row>
        <row r="98">
          <cell r="A98" t="str">
            <v>10303</v>
          </cell>
          <cell r="B98" t="str">
            <v>OMO BARRA INT. FL 350G X</v>
          </cell>
          <cell r="C98" t="str">
            <v>CJ</v>
          </cell>
          <cell r="D98">
            <v>9.7999999999999997E-3</v>
          </cell>
          <cell r="E98" t="str">
            <v>TM</v>
          </cell>
        </row>
        <row r="99">
          <cell r="A99" t="str">
            <v>10304</v>
          </cell>
          <cell r="B99" t="str">
            <v>OMO BARRA INT. LIM 350GX</v>
          </cell>
          <cell r="C99" t="str">
            <v>CJ</v>
          </cell>
          <cell r="D99">
            <v>9.7999999999999997E-3</v>
          </cell>
          <cell r="E99" t="str">
            <v>TM</v>
          </cell>
        </row>
        <row r="100">
          <cell r="A100" t="str">
            <v>10305</v>
          </cell>
          <cell r="C100" t="str">
            <v>CJ</v>
          </cell>
          <cell r="D100">
            <v>4.5999999999999999E-3</v>
          </cell>
          <cell r="E100" t="str">
            <v>TM</v>
          </cell>
        </row>
        <row r="101">
          <cell r="A101" t="str">
            <v>10307</v>
          </cell>
          <cell r="B101" t="str">
            <v>ROSAS 18FU(4PX125GR) GRA</v>
          </cell>
          <cell r="C101" t="str">
            <v>CJ</v>
          </cell>
          <cell r="D101">
            <v>8.9999999999999993E-3</v>
          </cell>
          <cell r="E101" t="str">
            <v>TM</v>
          </cell>
        </row>
        <row r="102">
          <cell r="A102" t="str">
            <v>10308</v>
          </cell>
          <cell r="B102" t="str">
            <v>LUX PIEL NORMAL 500PX16G</v>
          </cell>
          <cell r="C102" t="str">
            <v>CJ</v>
          </cell>
          <cell r="D102">
            <v>8.0000000000000002E-3</v>
          </cell>
          <cell r="E102" t="str">
            <v>TM</v>
          </cell>
        </row>
        <row r="103">
          <cell r="A103" t="str">
            <v>10309</v>
          </cell>
          <cell r="C103" t="str">
            <v>CJ</v>
          </cell>
          <cell r="D103">
            <v>7.6E-3</v>
          </cell>
          <cell r="E103" t="str">
            <v>TM</v>
          </cell>
        </row>
        <row r="104">
          <cell r="A104" t="str">
            <v>10310</v>
          </cell>
          <cell r="B104" t="str">
            <v>LUX PIEL NORMAL 96PX100G</v>
          </cell>
          <cell r="C104" t="str">
            <v>CJ</v>
          </cell>
          <cell r="D104">
            <v>9.5999999999999992E-3</v>
          </cell>
          <cell r="E104" t="str">
            <v>TM</v>
          </cell>
        </row>
        <row r="105">
          <cell r="A105" t="str">
            <v>10311</v>
          </cell>
          <cell r="C105" t="str">
            <v>CJ</v>
          </cell>
          <cell r="D105">
            <v>1.0800000000000001E-2</v>
          </cell>
          <cell r="E105" t="str">
            <v>TM</v>
          </cell>
        </row>
        <row r="106">
          <cell r="A106" t="str">
            <v>10312</v>
          </cell>
          <cell r="C106" t="str">
            <v>CJ</v>
          </cell>
          <cell r="D106">
            <v>7.6E-3</v>
          </cell>
          <cell r="E106" t="str">
            <v>TM</v>
          </cell>
        </row>
        <row r="107">
          <cell r="A107" t="str">
            <v>10313</v>
          </cell>
          <cell r="B107" t="str">
            <v>LUX PIEL SECA 96PX100GR</v>
          </cell>
          <cell r="C107" t="str">
            <v>CJ</v>
          </cell>
          <cell r="D107">
            <v>9.5999999999999992E-3</v>
          </cell>
          <cell r="E107" t="str">
            <v>TM</v>
          </cell>
        </row>
        <row r="108">
          <cell r="A108" t="str">
            <v>10314</v>
          </cell>
          <cell r="B108" t="str">
            <v>LUX PIEL SECA 72PX150GR</v>
          </cell>
          <cell r="C108" t="str">
            <v>CJ</v>
          </cell>
          <cell r="D108">
            <v>1.0800000000000001E-2</v>
          </cell>
          <cell r="E108" t="str">
            <v>TM</v>
          </cell>
        </row>
        <row r="109">
          <cell r="A109" t="str">
            <v>10317</v>
          </cell>
          <cell r="B109" t="str">
            <v>LUX PIEL DELICADA 96PX10</v>
          </cell>
          <cell r="C109" t="str">
            <v>CJ</v>
          </cell>
          <cell r="D109">
            <v>9.5999999999999992E-3</v>
          </cell>
          <cell r="E109" t="str">
            <v>TM</v>
          </cell>
        </row>
        <row r="110">
          <cell r="A110" t="str">
            <v>10318</v>
          </cell>
          <cell r="B110" t="str">
            <v>LUX PIEL DELICADA 72PX15</v>
          </cell>
          <cell r="C110" t="str">
            <v>CJ</v>
          </cell>
          <cell r="D110">
            <v>1.0800000000000001E-2</v>
          </cell>
          <cell r="E110" t="str">
            <v>TM</v>
          </cell>
        </row>
        <row r="111">
          <cell r="A111" t="str">
            <v>10320</v>
          </cell>
          <cell r="B111" t="str">
            <v>LUX PIEL GRASOSA 96PX100</v>
          </cell>
          <cell r="C111" t="str">
            <v>CJ</v>
          </cell>
          <cell r="D111">
            <v>9.5999999999999992E-3</v>
          </cell>
          <cell r="E111" t="str">
            <v>TM</v>
          </cell>
        </row>
        <row r="112">
          <cell r="A112" t="str">
            <v>10321</v>
          </cell>
          <cell r="B112" t="str">
            <v>LUX PIEL GRASOSA 72PX150</v>
          </cell>
          <cell r="C112" t="str">
            <v>CJ</v>
          </cell>
          <cell r="D112">
            <v>1.0800000000000001E-2</v>
          </cell>
          <cell r="E112" t="str">
            <v>TM</v>
          </cell>
        </row>
        <row r="113">
          <cell r="A113" t="str">
            <v>10322</v>
          </cell>
          <cell r="B113" t="str">
            <v>REXONA SPORT 96PX100GR</v>
          </cell>
          <cell r="C113" t="str">
            <v>CJ</v>
          </cell>
          <cell r="D113">
            <v>9.5999999999999992E-3</v>
          </cell>
          <cell r="E113" t="str">
            <v>TM</v>
          </cell>
        </row>
        <row r="114">
          <cell r="A114" t="str">
            <v>10323</v>
          </cell>
          <cell r="B114" t="str">
            <v>REXONA SPORT 72PX150GR</v>
          </cell>
          <cell r="C114" t="str">
            <v>CJ</v>
          </cell>
          <cell r="D114">
            <v>1.0800000000000001E-2</v>
          </cell>
          <cell r="E114" t="str">
            <v>TM</v>
          </cell>
        </row>
        <row r="115">
          <cell r="A115" t="str">
            <v>10325</v>
          </cell>
          <cell r="B115" t="str">
            <v>REXONA BOUQUET 96PX100GR</v>
          </cell>
          <cell r="C115" t="str">
            <v>CJ</v>
          </cell>
          <cell r="D115">
            <v>9.5999999999999992E-3</v>
          </cell>
          <cell r="E115" t="str">
            <v>TM</v>
          </cell>
        </row>
        <row r="116">
          <cell r="A116" t="str">
            <v>10326</v>
          </cell>
          <cell r="B116" t="str">
            <v>REXONA BOUQUET 72PX150GR</v>
          </cell>
          <cell r="C116" t="str">
            <v>CJ</v>
          </cell>
          <cell r="D116">
            <v>1.0800000000000001E-2</v>
          </cell>
          <cell r="E116" t="str">
            <v>TM</v>
          </cell>
        </row>
        <row r="117">
          <cell r="A117" t="str">
            <v>10327</v>
          </cell>
          <cell r="B117" t="str">
            <v>REXONA FRESH 96PX100GR</v>
          </cell>
          <cell r="C117" t="str">
            <v>CJ</v>
          </cell>
          <cell r="D117">
            <v>9.5999999999999992E-3</v>
          </cell>
          <cell r="E117" t="str">
            <v>TM</v>
          </cell>
        </row>
        <row r="118">
          <cell r="A118" t="str">
            <v>10328</v>
          </cell>
          <cell r="B118" t="str">
            <v>REXONA FRESH 72PX150GR</v>
          </cell>
          <cell r="C118" t="str">
            <v>CJ</v>
          </cell>
          <cell r="D118">
            <v>1.0800000000000001E-2</v>
          </cell>
          <cell r="E118" t="str">
            <v>TM</v>
          </cell>
        </row>
        <row r="119">
          <cell r="A119" t="str">
            <v>10329</v>
          </cell>
          <cell r="B119" t="str">
            <v>REXONA HOMBRE 96PX100GR</v>
          </cell>
          <cell r="C119" t="str">
            <v>CJ</v>
          </cell>
          <cell r="D119">
            <v>9.5999999999999992E-3</v>
          </cell>
          <cell r="E119" t="str">
            <v>TM</v>
          </cell>
        </row>
        <row r="120">
          <cell r="A120" t="str">
            <v>10330</v>
          </cell>
          <cell r="B120" t="str">
            <v>REXONA HOMBRE 72PX150GR</v>
          </cell>
          <cell r="C120" t="str">
            <v>CJ</v>
          </cell>
          <cell r="D120">
            <v>1.0800000000000001E-2</v>
          </cell>
          <cell r="E120" t="str">
            <v>TM</v>
          </cell>
        </row>
        <row r="121">
          <cell r="A121" t="str">
            <v>10331</v>
          </cell>
          <cell r="C121" t="str">
            <v>CJ</v>
          </cell>
          <cell r="D121">
            <v>9.5999999999999992E-3</v>
          </cell>
          <cell r="E121" t="str">
            <v>TM</v>
          </cell>
        </row>
        <row r="122">
          <cell r="A122" t="str">
            <v>10333</v>
          </cell>
          <cell r="C122" t="str">
            <v>CJ</v>
          </cell>
          <cell r="D122">
            <v>1.0800000000000001E-2</v>
          </cell>
          <cell r="E122" t="str">
            <v>TM</v>
          </cell>
        </row>
        <row r="123">
          <cell r="A123" t="str">
            <v>10334</v>
          </cell>
          <cell r="C123" t="str">
            <v>CJ</v>
          </cell>
          <cell r="D123">
            <v>9.5999999999999992E-3</v>
          </cell>
          <cell r="E123" t="str">
            <v>TM</v>
          </cell>
        </row>
        <row r="124">
          <cell r="A124" t="str">
            <v>10335</v>
          </cell>
          <cell r="C124" t="str">
            <v>CJ</v>
          </cell>
          <cell r="D124">
            <v>1.0800000000000001E-2</v>
          </cell>
          <cell r="E124" t="str">
            <v>TM</v>
          </cell>
        </row>
        <row r="125">
          <cell r="A125" t="str">
            <v>10339</v>
          </cell>
          <cell r="B125" t="str">
            <v>PEPSODENT ANTISARRO 72TB</v>
          </cell>
          <cell r="C125" t="str">
            <v>CJ</v>
          </cell>
          <cell r="D125">
            <v>9.7000000000000003E-3</v>
          </cell>
          <cell r="E125" t="str">
            <v>TM</v>
          </cell>
        </row>
        <row r="126">
          <cell r="A126" t="str">
            <v>10341</v>
          </cell>
          <cell r="B126" t="str">
            <v>PEPSODENT ENCIAS 72TBX10</v>
          </cell>
          <cell r="C126" t="str">
            <v>CJ</v>
          </cell>
          <cell r="D126">
            <v>9.4000000000000004E-3</v>
          </cell>
          <cell r="E126" t="str">
            <v>TM</v>
          </cell>
        </row>
        <row r="127">
          <cell r="A127" t="str">
            <v>10342</v>
          </cell>
          <cell r="B127" t="str">
            <v>PEPSODENT NI#OS 72TBX100</v>
          </cell>
          <cell r="C127" t="str">
            <v>CJ</v>
          </cell>
          <cell r="D127">
            <v>0.01</v>
          </cell>
          <cell r="E127" t="str">
            <v>TM</v>
          </cell>
        </row>
        <row r="128">
          <cell r="A128" t="str">
            <v>10343</v>
          </cell>
          <cell r="B128" t="str">
            <v>CLOSE UP VDE VERT 72TB X</v>
          </cell>
          <cell r="C128" t="str">
            <v>CJ</v>
          </cell>
          <cell r="D128">
            <v>1.2200000000000001E-2</v>
          </cell>
          <cell r="E128" t="str">
            <v>TM</v>
          </cell>
        </row>
        <row r="129">
          <cell r="A129" t="str">
            <v>10345</v>
          </cell>
          <cell r="B129" t="str">
            <v>CLOSE UP AZUL 72TBX100CC</v>
          </cell>
          <cell r="C129" t="str">
            <v>CJ</v>
          </cell>
          <cell r="D129">
            <v>9.7000000000000003E-3</v>
          </cell>
          <cell r="E129" t="str">
            <v>TM</v>
          </cell>
        </row>
        <row r="130">
          <cell r="A130" t="str">
            <v>10346</v>
          </cell>
          <cell r="B130" t="str">
            <v>LUX MIX FDA+RELOJ 4PQ(12</v>
          </cell>
          <cell r="C130" t="str">
            <v>CJ</v>
          </cell>
          <cell r="D130">
            <v>7.1999999999999998E-3</v>
          </cell>
          <cell r="E130" t="str">
            <v>TM</v>
          </cell>
        </row>
        <row r="131">
          <cell r="A131" t="str">
            <v>10347</v>
          </cell>
          <cell r="B131" t="str">
            <v>ROSAS 120PX75GR</v>
          </cell>
          <cell r="C131" t="str">
            <v>CJ</v>
          </cell>
          <cell r="D131">
            <v>8.9999999999999993E-3</v>
          </cell>
          <cell r="E131" t="str">
            <v>TM</v>
          </cell>
        </row>
        <row r="132">
          <cell r="A132" t="str">
            <v>10348</v>
          </cell>
          <cell r="C132" t="str">
            <v>CJ</v>
          </cell>
          <cell r="D132">
            <v>1.4500000000000001E-2</v>
          </cell>
          <cell r="E132" t="str">
            <v>TM</v>
          </cell>
        </row>
        <row r="133">
          <cell r="A133" t="str">
            <v>10349</v>
          </cell>
          <cell r="C133" t="str">
            <v>CJ</v>
          </cell>
          <cell r="D133">
            <v>1.41E-2</v>
          </cell>
          <cell r="E133" t="str">
            <v>TM</v>
          </cell>
        </row>
        <row r="134">
          <cell r="A134" t="str">
            <v>10350</v>
          </cell>
          <cell r="C134" t="str">
            <v>CJ</v>
          </cell>
          <cell r="D134">
            <v>1.4800000000000001E-2</v>
          </cell>
          <cell r="E134" t="str">
            <v>TM</v>
          </cell>
        </row>
        <row r="135">
          <cell r="A135" t="str">
            <v>10354</v>
          </cell>
          <cell r="B135" t="str">
            <v>LUX MIX FUNDA 16PQ(3x150</v>
          </cell>
          <cell r="C135" t="str">
            <v>CJ</v>
          </cell>
          <cell r="D135">
            <v>7.1999999999999998E-3</v>
          </cell>
          <cell r="E135" t="str">
            <v>TM</v>
          </cell>
        </row>
        <row r="136">
          <cell r="A136" t="str">
            <v>10377</v>
          </cell>
          <cell r="C136" t="str">
            <v>CJ</v>
          </cell>
          <cell r="D136">
            <v>7.3000000000000001E-3</v>
          </cell>
          <cell r="E136" t="str">
            <v>TM</v>
          </cell>
        </row>
        <row r="137">
          <cell r="A137" t="str">
            <v>10380</v>
          </cell>
          <cell r="B137" t="str">
            <v>LAG.AZUL 30PQ(2x270G)</v>
          </cell>
          <cell r="C137" t="str">
            <v>CJ</v>
          </cell>
          <cell r="D137">
            <v>1.6199999999999999E-2</v>
          </cell>
          <cell r="E137" t="str">
            <v>TM</v>
          </cell>
        </row>
        <row r="138">
          <cell r="A138" t="str">
            <v>10388</v>
          </cell>
          <cell r="B138" t="str">
            <v>OMO DA FLORAL BB 2K 2000</v>
          </cell>
          <cell r="C138" t="str">
            <v>CJ</v>
          </cell>
          <cell r="D138">
            <v>1.2E-2</v>
          </cell>
          <cell r="E138" t="str">
            <v>TM</v>
          </cell>
        </row>
        <row r="139">
          <cell r="A139" t="str">
            <v>10393</v>
          </cell>
          <cell r="B139" t="str">
            <v>OMO DA LIMËN BB 2K 2000X</v>
          </cell>
          <cell r="C139" t="str">
            <v>CJ</v>
          </cell>
          <cell r="D139">
            <v>1.2E-2</v>
          </cell>
          <cell r="E139" t="str">
            <v>TM</v>
          </cell>
        </row>
        <row r="140">
          <cell r="A140" t="str">
            <v>10399</v>
          </cell>
          <cell r="C140" t="str">
            <v>CJ</v>
          </cell>
          <cell r="D140">
            <v>4.7999999999999996E-3</v>
          </cell>
          <cell r="E140" t="str">
            <v>TM</v>
          </cell>
        </row>
        <row r="141">
          <cell r="A141" t="str">
            <v>10401</v>
          </cell>
          <cell r="B141" t="str">
            <v>PEPSODENT A/C 144TBX75CC</v>
          </cell>
          <cell r="C141" t="str">
            <v>CJ</v>
          </cell>
          <cell r="D141">
            <v>1.4800000000000001E-2</v>
          </cell>
          <cell r="E141" t="str">
            <v>TM</v>
          </cell>
        </row>
        <row r="142">
          <cell r="A142" t="str">
            <v>10406</v>
          </cell>
          <cell r="C142" t="str">
            <v>CJ</v>
          </cell>
          <cell r="D142">
            <v>9.5999999999999992E-3</v>
          </cell>
          <cell r="E142" t="str">
            <v>TM</v>
          </cell>
        </row>
        <row r="143">
          <cell r="A143" t="str">
            <v>10407</v>
          </cell>
          <cell r="C143" t="str">
            <v>CJ</v>
          </cell>
          <cell r="D143">
            <v>9.5999999999999992E-3</v>
          </cell>
          <cell r="E143" t="str">
            <v>TM</v>
          </cell>
        </row>
        <row r="144">
          <cell r="A144" t="str">
            <v>10409</v>
          </cell>
          <cell r="C144" t="str">
            <v>CJ</v>
          </cell>
          <cell r="D144">
            <v>1.0800000000000001E-2</v>
          </cell>
          <cell r="E144" t="str">
            <v>TM</v>
          </cell>
        </row>
        <row r="145">
          <cell r="A145" t="str">
            <v>10415</v>
          </cell>
          <cell r="C145" t="str">
            <v>CJ</v>
          </cell>
          <cell r="D145">
            <v>1.49E-2</v>
          </cell>
          <cell r="E145" t="str">
            <v>TM</v>
          </cell>
        </row>
        <row r="146">
          <cell r="A146" t="str">
            <v>10424</v>
          </cell>
          <cell r="B146" t="str">
            <v>PURO 30PQ(2x250G)</v>
          </cell>
          <cell r="C146" t="str">
            <v>CJ</v>
          </cell>
          <cell r="D146">
            <v>1.4999999999999999E-2</v>
          </cell>
          <cell r="E146" t="str">
            <v>TM</v>
          </cell>
        </row>
        <row r="147">
          <cell r="A147" t="str">
            <v>10428</v>
          </cell>
          <cell r="B147" t="str">
            <v>ANGEL FACE GITANO 25%</v>
          </cell>
          <cell r="C147" t="str">
            <v>CJ</v>
          </cell>
          <cell r="D147">
            <v>2.3760000000000001E-3</v>
          </cell>
          <cell r="E147" t="str">
            <v>TM</v>
          </cell>
        </row>
        <row r="148">
          <cell r="A148" t="str">
            <v>10429</v>
          </cell>
          <cell r="B148" t="str">
            <v>ANGEL FACE CARIBE 25%</v>
          </cell>
          <cell r="C148" t="str">
            <v>CJ</v>
          </cell>
          <cell r="D148">
            <v>2.3760000000000001E-3</v>
          </cell>
          <cell r="E148" t="str">
            <v>TM</v>
          </cell>
        </row>
        <row r="149">
          <cell r="A149" t="str">
            <v>10430</v>
          </cell>
          <cell r="B149" t="str">
            <v>TIMOTEI 2 EN 1 24BT X 20</v>
          </cell>
          <cell r="C149" t="str">
            <v>CJ</v>
          </cell>
          <cell r="D149">
            <v>4.8999999999999998E-3</v>
          </cell>
          <cell r="E149" t="str">
            <v>TM</v>
          </cell>
        </row>
        <row r="150">
          <cell r="A150" t="str">
            <v>10431</v>
          </cell>
          <cell r="B150" t="str">
            <v>TIMOTEI 2 EN 1 12BT X 40</v>
          </cell>
          <cell r="C150" t="str">
            <v>CJ</v>
          </cell>
          <cell r="D150">
            <v>4.8999999999999998E-3</v>
          </cell>
          <cell r="E150" t="str">
            <v>TM</v>
          </cell>
        </row>
        <row r="151">
          <cell r="A151" t="str">
            <v>10432</v>
          </cell>
          <cell r="B151" t="str">
            <v>TIMOTEI 2 EN 1 18BT X 70</v>
          </cell>
          <cell r="C151" t="str">
            <v>CJ</v>
          </cell>
          <cell r="D151">
            <v>1.29E-2</v>
          </cell>
          <cell r="E151" t="str">
            <v>TM</v>
          </cell>
        </row>
        <row r="152">
          <cell r="A152" t="str">
            <v>10435</v>
          </cell>
          <cell r="B152" t="str">
            <v>LUX PIEL GRASOSA 120PX75</v>
          </cell>
          <cell r="C152" t="str">
            <v>CJ</v>
          </cell>
          <cell r="D152">
            <v>8.9999999999999993E-3</v>
          </cell>
          <cell r="E152" t="str">
            <v>TM</v>
          </cell>
        </row>
        <row r="153">
          <cell r="A153" t="str">
            <v>10436</v>
          </cell>
          <cell r="B153" t="str">
            <v>LUX PIEL NORMAL 120PX75G</v>
          </cell>
          <cell r="C153" t="str">
            <v>CJ</v>
          </cell>
          <cell r="D153">
            <v>8.9999999999999993E-3</v>
          </cell>
          <cell r="E153" t="str">
            <v>TM</v>
          </cell>
        </row>
        <row r="154">
          <cell r="A154" t="str">
            <v>10437</v>
          </cell>
          <cell r="B154" t="str">
            <v>LUX PIEL DELICADA 120PX7</v>
          </cell>
          <cell r="C154" t="str">
            <v>CJ</v>
          </cell>
          <cell r="D154">
            <v>8.9999999999999993E-3</v>
          </cell>
          <cell r="E154" t="str">
            <v>TM</v>
          </cell>
        </row>
        <row r="155">
          <cell r="A155" t="str">
            <v>10438</v>
          </cell>
          <cell r="B155" t="str">
            <v>LUX PIEL SECA 120PX75GR</v>
          </cell>
          <cell r="C155" t="str">
            <v>CJ</v>
          </cell>
          <cell r="D155">
            <v>8.9999999999999993E-3</v>
          </cell>
          <cell r="E155" t="str">
            <v>TM</v>
          </cell>
        </row>
        <row r="156">
          <cell r="A156" t="str">
            <v>10439</v>
          </cell>
          <cell r="B156" t="str">
            <v>REXONA BOUQUET 120PX75GR</v>
          </cell>
          <cell r="C156" t="str">
            <v>CJ</v>
          </cell>
          <cell r="D156">
            <v>8.9999999999999993E-3</v>
          </cell>
          <cell r="E156" t="str">
            <v>TM</v>
          </cell>
        </row>
        <row r="157">
          <cell r="A157" t="str">
            <v>10440</v>
          </cell>
          <cell r="B157" t="str">
            <v>REXONA SPORT 120PX75GR</v>
          </cell>
          <cell r="C157" t="str">
            <v>CJ</v>
          </cell>
          <cell r="D157">
            <v>8.9999999999999993E-3</v>
          </cell>
          <cell r="E157" t="str">
            <v>TM</v>
          </cell>
        </row>
        <row r="158">
          <cell r="A158" t="str">
            <v>10441</v>
          </cell>
          <cell r="B158" t="str">
            <v>REXONA FRESH 120PX75GR</v>
          </cell>
          <cell r="C158" t="str">
            <v>CJ</v>
          </cell>
          <cell r="D158">
            <v>8.9999999999999993E-3</v>
          </cell>
          <cell r="E158" t="str">
            <v>TM</v>
          </cell>
        </row>
        <row r="159">
          <cell r="A159" t="str">
            <v>10442</v>
          </cell>
          <cell r="B159" t="str">
            <v>REXONA HOMBRE 120PX75GR</v>
          </cell>
          <cell r="C159" t="str">
            <v>CJ</v>
          </cell>
          <cell r="D159">
            <v>8.9999999999999993E-3</v>
          </cell>
          <cell r="E159" t="str">
            <v>TM</v>
          </cell>
        </row>
        <row r="160">
          <cell r="A160" t="str">
            <v>10443</v>
          </cell>
          <cell r="B160" t="str">
            <v>ANGEL FACE BRONCEADO 25%</v>
          </cell>
          <cell r="C160" t="str">
            <v>CJ</v>
          </cell>
          <cell r="D160">
            <v>2.3760000000000001E-3</v>
          </cell>
          <cell r="E160" t="str">
            <v>TM</v>
          </cell>
        </row>
        <row r="161">
          <cell r="A161" t="str">
            <v>10444</v>
          </cell>
          <cell r="B161" t="str">
            <v>ANGEL FACE TROPICAL 25%</v>
          </cell>
          <cell r="C161" t="str">
            <v>CJ</v>
          </cell>
          <cell r="D161">
            <v>2.3760000000000001E-3</v>
          </cell>
          <cell r="E161" t="str">
            <v>TM</v>
          </cell>
        </row>
        <row r="162">
          <cell r="A162" t="str">
            <v>10445</v>
          </cell>
          <cell r="B162" t="str">
            <v>ANGEL FACE CANELA 25 %</v>
          </cell>
          <cell r="C162" t="str">
            <v>CJ</v>
          </cell>
          <cell r="D162">
            <v>2.3760000000000001E-3</v>
          </cell>
          <cell r="E162" t="str">
            <v>TM</v>
          </cell>
        </row>
        <row r="163">
          <cell r="A163" t="str">
            <v>10446</v>
          </cell>
          <cell r="B163" t="str">
            <v>LE SANCY NARANJA 36PX150</v>
          </cell>
          <cell r="C163" t="str">
            <v>CJ</v>
          </cell>
          <cell r="D163">
            <v>5.4000000000000003E-3</v>
          </cell>
          <cell r="E163" t="str">
            <v>TM</v>
          </cell>
        </row>
        <row r="164">
          <cell r="A164" t="str">
            <v>10447</v>
          </cell>
          <cell r="B164" t="str">
            <v>ORO VERDE 90PX60GR</v>
          </cell>
          <cell r="C164" t="str">
            <v>CJ</v>
          </cell>
          <cell r="D164">
            <v>5.4000000000000003E-3</v>
          </cell>
          <cell r="E164" t="str">
            <v>TM</v>
          </cell>
        </row>
        <row r="165">
          <cell r="A165" t="str">
            <v>10453</v>
          </cell>
          <cell r="C165" t="str">
            <v>CJ</v>
          </cell>
          <cell r="D165">
            <v>4.7999999999999996E-3</v>
          </cell>
          <cell r="E165" t="str">
            <v>TM</v>
          </cell>
        </row>
        <row r="166">
          <cell r="A166" t="str">
            <v>10454</v>
          </cell>
          <cell r="C166" t="str">
            <v>CJ</v>
          </cell>
          <cell r="D166">
            <v>4.7999999999999996E-3</v>
          </cell>
          <cell r="E166" t="str">
            <v>TM</v>
          </cell>
        </row>
        <row r="167">
          <cell r="A167" t="str">
            <v>10455</v>
          </cell>
          <cell r="C167" t="str">
            <v>CJ</v>
          </cell>
          <cell r="D167">
            <v>4.7000000000000002E-3</v>
          </cell>
          <cell r="E167" t="str">
            <v>TM</v>
          </cell>
        </row>
        <row r="168">
          <cell r="A168" t="str">
            <v>10460</v>
          </cell>
          <cell r="C168" t="str">
            <v>CJ</v>
          </cell>
          <cell r="D168">
            <v>9.7999999999999997E-3</v>
          </cell>
          <cell r="E168" t="str">
            <v>TM</v>
          </cell>
        </row>
        <row r="169">
          <cell r="A169" t="str">
            <v>10461</v>
          </cell>
          <cell r="C169" t="str">
            <v>CJ</v>
          </cell>
          <cell r="D169">
            <v>9.4000000000000004E-3</v>
          </cell>
          <cell r="E169" t="str">
            <v>TM</v>
          </cell>
        </row>
        <row r="170">
          <cell r="A170" t="str">
            <v>10462</v>
          </cell>
          <cell r="C170" t="str">
            <v>CJ</v>
          </cell>
          <cell r="D170">
            <v>9.4000000000000004E-3</v>
          </cell>
          <cell r="E170" t="str">
            <v>TM</v>
          </cell>
        </row>
        <row r="171">
          <cell r="A171" t="str">
            <v>10463</v>
          </cell>
          <cell r="C171" t="str">
            <v>CJ</v>
          </cell>
          <cell r="D171">
            <v>0.01</v>
          </cell>
          <cell r="E171" t="str">
            <v>TM</v>
          </cell>
        </row>
        <row r="172">
          <cell r="A172" t="str">
            <v>10469</v>
          </cell>
          <cell r="B172" t="str">
            <v>DEJA BLANQUEADOR 50FUX15</v>
          </cell>
          <cell r="C172" t="str">
            <v>CJ</v>
          </cell>
          <cell r="D172">
            <v>7.4999999999999997E-3</v>
          </cell>
          <cell r="E172" t="str">
            <v>TM</v>
          </cell>
        </row>
        <row r="173">
          <cell r="A173" t="str">
            <v>10486</v>
          </cell>
          <cell r="B173" t="str">
            <v>ESTRELLA RS 18PQ(2BRX400</v>
          </cell>
          <cell r="C173" t="str">
            <v>CJ</v>
          </cell>
          <cell r="D173">
            <v>1.44E-2</v>
          </cell>
          <cell r="E173" t="str">
            <v>TM</v>
          </cell>
        </row>
        <row r="174">
          <cell r="A174" t="str">
            <v>10488</v>
          </cell>
          <cell r="C174" t="str">
            <v>CJ</v>
          </cell>
          <cell r="D174">
            <v>1.49E-2</v>
          </cell>
          <cell r="E174" t="str">
            <v>TM</v>
          </cell>
        </row>
        <row r="175">
          <cell r="A175" t="str">
            <v>10490</v>
          </cell>
          <cell r="C175" t="str">
            <v>CJ</v>
          </cell>
          <cell r="D175">
            <v>1.49E-2</v>
          </cell>
          <cell r="E175" t="str">
            <v>TM</v>
          </cell>
        </row>
        <row r="176">
          <cell r="A176" t="str">
            <v>10491</v>
          </cell>
          <cell r="C176" t="str">
            <v>CJ</v>
          </cell>
          <cell r="D176">
            <v>1.49E-2</v>
          </cell>
          <cell r="E176" t="str">
            <v>TM</v>
          </cell>
        </row>
        <row r="177">
          <cell r="A177" t="str">
            <v>10496</v>
          </cell>
          <cell r="C177" t="str">
            <v>CJ</v>
          </cell>
          <cell r="D177">
            <v>1.0800000000000001E-2</v>
          </cell>
          <cell r="E177" t="str">
            <v>TM</v>
          </cell>
        </row>
        <row r="178">
          <cell r="A178" t="str">
            <v>10497</v>
          </cell>
          <cell r="C178" t="str">
            <v>CJ</v>
          </cell>
          <cell r="D178">
            <v>9.5999999999999992E-3</v>
          </cell>
          <cell r="E178" t="str">
            <v>TM</v>
          </cell>
        </row>
        <row r="179">
          <cell r="A179" t="str">
            <v>10498</v>
          </cell>
          <cell r="C179" t="str">
            <v>CJ</v>
          </cell>
          <cell r="D179">
            <v>8.9999999999999993E-3</v>
          </cell>
          <cell r="E179" t="str">
            <v>TM</v>
          </cell>
        </row>
        <row r="180">
          <cell r="A180" t="str">
            <v>10500</v>
          </cell>
          <cell r="C180" t="str">
            <v>CJ</v>
          </cell>
          <cell r="D180">
            <v>1.0800000000000001E-2</v>
          </cell>
          <cell r="E180" t="str">
            <v>TM</v>
          </cell>
        </row>
        <row r="181">
          <cell r="A181" t="str">
            <v>10501</v>
          </cell>
          <cell r="C181" t="str">
            <v>CJ</v>
          </cell>
          <cell r="D181">
            <v>9.5999999999999992E-3</v>
          </cell>
          <cell r="E181" t="str">
            <v>TM</v>
          </cell>
        </row>
        <row r="182">
          <cell r="A182" t="str">
            <v>10502</v>
          </cell>
          <cell r="C182" t="str">
            <v>CJ</v>
          </cell>
          <cell r="D182">
            <v>8.9999999999999993E-3</v>
          </cell>
          <cell r="E182" t="str">
            <v>TM</v>
          </cell>
        </row>
        <row r="183">
          <cell r="A183" t="str">
            <v>10503</v>
          </cell>
          <cell r="C183" t="str">
            <v>CJ</v>
          </cell>
          <cell r="D183">
            <v>8.9999999999999993E-3</v>
          </cell>
          <cell r="E183" t="str">
            <v>TM</v>
          </cell>
        </row>
        <row r="184">
          <cell r="A184" t="str">
            <v>10504</v>
          </cell>
          <cell r="C184" t="str">
            <v>CJ</v>
          </cell>
          <cell r="D184">
            <v>1.0800000000000001E-2</v>
          </cell>
          <cell r="E184" t="str">
            <v>TM</v>
          </cell>
        </row>
        <row r="185">
          <cell r="A185" t="str">
            <v>10510</v>
          </cell>
          <cell r="C185" t="str">
            <v>CJ</v>
          </cell>
          <cell r="D185">
            <v>8.9999999999999993E-3</v>
          </cell>
          <cell r="E185" t="str">
            <v>TM</v>
          </cell>
        </row>
        <row r="186">
          <cell r="A186" t="str">
            <v>10517</v>
          </cell>
          <cell r="C186" t="str">
            <v>CJ</v>
          </cell>
          <cell r="D186">
            <v>1.4800000000000001E-2</v>
          </cell>
          <cell r="E186" t="str">
            <v>TM</v>
          </cell>
        </row>
        <row r="187">
          <cell r="A187" t="str">
            <v>10518</v>
          </cell>
          <cell r="C187" t="str">
            <v>CJ</v>
          </cell>
          <cell r="D187">
            <v>9.7999999999999997E-3</v>
          </cell>
          <cell r="E187" t="str">
            <v>TM</v>
          </cell>
        </row>
        <row r="188">
          <cell r="A188" t="str">
            <v>10521</v>
          </cell>
          <cell r="B188" t="str">
            <v>BRISA 300Gx48U</v>
          </cell>
          <cell r="C188" t="str">
            <v>CJ</v>
          </cell>
          <cell r="D188">
            <v>1.44E-2</v>
          </cell>
          <cell r="E188" t="str">
            <v>TM</v>
          </cell>
        </row>
        <row r="189">
          <cell r="A189" t="str">
            <v>10523</v>
          </cell>
          <cell r="C189" t="str">
            <v>CJ</v>
          </cell>
          <cell r="D189">
            <v>2E-3</v>
          </cell>
          <cell r="E189" t="str">
            <v>TM</v>
          </cell>
        </row>
        <row r="190">
          <cell r="A190" t="str">
            <v>10524</v>
          </cell>
          <cell r="C190" t="str">
            <v>CJ</v>
          </cell>
          <cell r="D190">
            <v>2.2000000000000001E-3</v>
          </cell>
          <cell r="E190" t="str">
            <v>TM</v>
          </cell>
        </row>
        <row r="191">
          <cell r="A191" t="str">
            <v>10525</v>
          </cell>
          <cell r="B191" t="str">
            <v>TIMOTEI 2&amp;1 6DISP(36SAX1</v>
          </cell>
          <cell r="C191" t="str">
            <v>CJ</v>
          </cell>
          <cell r="D191">
            <v>2.2000000000000001E-3</v>
          </cell>
          <cell r="E191" t="str">
            <v>TM</v>
          </cell>
        </row>
        <row r="192">
          <cell r="A192" t="str">
            <v>10527</v>
          </cell>
          <cell r="B192" t="str">
            <v>DIMENSION  18TIR(12UNX10</v>
          </cell>
          <cell r="C192" t="str">
            <v>CJ</v>
          </cell>
          <cell r="D192">
            <v>2.2000000000000001E-3</v>
          </cell>
          <cell r="E192" t="str">
            <v>TM</v>
          </cell>
        </row>
        <row r="193">
          <cell r="A193" t="str">
            <v>10528</v>
          </cell>
          <cell r="C193" t="str">
            <v>CJ</v>
          </cell>
          <cell r="D193">
            <v>2.2000000000000001E-3</v>
          </cell>
          <cell r="E193" t="str">
            <v>TM</v>
          </cell>
        </row>
        <row r="194">
          <cell r="A194" t="str">
            <v>10529</v>
          </cell>
          <cell r="C194" t="str">
            <v>CJ</v>
          </cell>
          <cell r="D194">
            <v>3.0999999999999999E-3</v>
          </cell>
          <cell r="E194" t="str">
            <v>TM</v>
          </cell>
        </row>
        <row r="195">
          <cell r="A195" t="str">
            <v>10530</v>
          </cell>
          <cell r="C195" t="str">
            <v>CJ</v>
          </cell>
          <cell r="D195">
            <v>2.8999999999999998E-3</v>
          </cell>
          <cell r="E195" t="str">
            <v>TM</v>
          </cell>
        </row>
        <row r="196">
          <cell r="A196" t="str">
            <v>10531</v>
          </cell>
          <cell r="C196" t="str">
            <v>CJ</v>
          </cell>
          <cell r="D196">
            <v>2.8999999999999998E-3</v>
          </cell>
          <cell r="E196" t="str">
            <v>TM</v>
          </cell>
        </row>
        <row r="197">
          <cell r="A197" t="str">
            <v>10532</v>
          </cell>
          <cell r="C197" t="str">
            <v>CJ</v>
          </cell>
          <cell r="D197">
            <v>2.8999999999999998E-3</v>
          </cell>
          <cell r="E197" t="str">
            <v>TM</v>
          </cell>
        </row>
        <row r="198">
          <cell r="A198" t="str">
            <v>10534</v>
          </cell>
          <cell r="B198" t="str">
            <v>ANGEL FACE NATURAL 1 25%</v>
          </cell>
          <cell r="C198" t="str">
            <v>CJ</v>
          </cell>
          <cell r="D198">
            <v>2.3760000000000001E-3</v>
          </cell>
          <cell r="E198" t="str">
            <v>TM</v>
          </cell>
        </row>
        <row r="199">
          <cell r="A199" t="str">
            <v>10539</v>
          </cell>
          <cell r="B199" t="str">
            <v>ANGEL FACE TOPACIO 25 %</v>
          </cell>
          <cell r="C199" t="str">
            <v>CJ</v>
          </cell>
          <cell r="D199">
            <v>2.3760000000000001E-3</v>
          </cell>
          <cell r="E199" t="str">
            <v>TM</v>
          </cell>
        </row>
        <row r="200">
          <cell r="A200" t="str">
            <v>10542</v>
          </cell>
          <cell r="C200" t="str">
            <v>CJ</v>
          </cell>
          <cell r="D200">
            <v>2E-3</v>
          </cell>
          <cell r="E200" t="str">
            <v>TM</v>
          </cell>
        </row>
        <row r="201">
          <cell r="A201" t="str">
            <v>10543</v>
          </cell>
          <cell r="C201" t="str">
            <v>CJ</v>
          </cell>
          <cell r="D201">
            <v>2E-3</v>
          </cell>
          <cell r="E201" t="str">
            <v>TM</v>
          </cell>
        </row>
        <row r="202">
          <cell r="A202" t="str">
            <v>10544</v>
          </cell>
          <cell r="C202" t="str">
            <v>CJ</v>
          </cell>
          <cell r="D202">
            <v>2E-3</v>
          </cell>
          <cell r="E202" t="str">
            <v>TM</v>
          </cell>
        </row>
        <row r="203">
          <cell r="A203" t="str">
            <v>10546</v>
          </cell>
          <cell r="C203" t="str">
            <v>CJ</v>
          </cell>
          <cell r="D203">
            <v>2E-3</v>
          </cell>
          <cell r="E203" t="str">
            <v>TM</v>
          </cell>
        </row>
        <row r="204">
          <cell r="A204" t="str">
            <v>10547</v>
          </cell>
          <cell r="C204" t="str">
            <v>CJ</v>
          </cell>
          <cell r="D204">
            <v>2E-3</v>
          </cell>
          <cell r="E204" t="str">
            <v>TM</v>
          </cell>
        </row>
        <row r="205">
          <cell r="A205" t="str">
            <v>10548</v>
          </cell>
          <cell r="C205" t="str">
            <v>CJ</v>
          </cell>
          <cell r="D205">
            <v>2E-3</v>
          </cell>
          <cell r="E205" t="str">
            <v>TM</v>
          </cell>
        </row>
        <row r="206">
          <cell r="A206" t="str">
            <v>10549</v>
          </cell>
          <cell r="C206" t="str">
            <v>CJ</v>
          </cell>
          <cell r="D206">
            <v>1.35E-2</v>
          </cell>
          <cell r="E206" t="str">
            <v>TM</v>
          </cell>
        </row>
        <row r="207">
          <cell r="A207" t="str">
            <v>10550</v>
          </cell>
          <cell r="C207" t="str">
            <v>CJ</v>
          </cell>
          <cell r="D207">
            <v>1.35E-2</v>
          </cell>
          <cell r="E207" t="str">
            <v>TM</v>
          </cell>
        </row>
        <row r="208">
          <cell r="A208" t="str">
            <v>10551</v>
          </cell>
          <cell r="C208" t="str">
            <v>CJ</v>
          </cell>
          <cell r="D208">
            <v>1.35E-2</v>
          </cell>
          <cell r="E208" t="str">
            <v>TM</v>
          </cell>
        </row>
        <row r="209">
          <cell r="A209" t="str">
            <v>10552</v>
          </cell>
          <cell r="B209" t="str">
            <v>ANGEL FACE NATURAL 2 25%</v>
          </cell>
          <cell r="C209" t="str">
            <v>CJ</v>
          </cell>
          <cell r="D209">
            <v>2.3760000000000001E-3</v>
          </cell>
          <cell r="E209" t="str">
            <v>TM</v>
          </cell>
        </row>
        <row r="210">
          <cell r="A210" t="str">
            <v>10556</v>
          </cell>
          <cell r="C210" t="str">
            <v>CJ</v>
          </cell>
          <cell r="D210">
            <v>8.9999999999999993E-3</v>
          </cell>
          <cell r="E210" t="str">
            <v>TM</v>
          </cell>
        </row>
        <row r="211">
          <cell r="A211" t="str">
            <v>10559</v>
          </cell>
          <cell r="B211" t="str">
            <v>OMO BLANQUEADOR SAMP 75</v>
          </cell>
          <cell r="C211" t="str">
            <v>CJ</v>
          </cell>
          <cell r="D211">
            <v>7.4999999999999997E-3</v>
          </cell>
          <cell r="E211" t="str">
            <v>TM</v>
          </cell>
        </row>
        <row r="212">
          <cell r="A212" t="str">
            <v>10561</v>
          </cell>
          <cell r="B212" t="str">
            <v>TIMOTEI SHAMPOO 24BTX200</v>
          </cell>
          <cell r="C212" t="str">
            <v>CJ</v>
          </cell>
          <cell r="D212">
            <v>4.8999999999999998E-3</v>
          </cell>
          <cell r="E212" t="str">
            <v>TM</v>
          </cell>
        </row>
        <row r="213">
          <cell r="A213" t="str">
            <v>10562</v>
          </cell>
          <cell r="B213" t="str">
            <v>CREMA 12 BLANCO 96PX125G</v>
          </cell>
          <cell r="C213" t="str">
            <v>CJ</v>
          </cell>
          <cell r="D213">
            <v>1.2E-2</v>
          </cell>
          <cell r="E213" t="str">
            <v>TM</v>
          </cell>
        </row>
        <row r="214">
          <cell r="A214" t="str">
            <v>10563</v>
          </cell>
          <cell r="B214" t="str">
            <v>CREMA 12 ROSADO 96PX125G</v>
          </cell>
          <cell r="C214" t="str">
            <v>CJ</v>
          </cell>
          <cell r="D214">
            <v>1.2E-2</v>
          </cell>
          <cell r="E214" t="str">
            <v>TM</v>
          </cell>
        </row>
        <row r="215">
          <cell r="A215" t="str">
            <v>10564</v>
          </cell>
          <cell r="B215" t="str">
            <v>CREMA 12 DELICADO 96PX12</v>
          </cell>
          <cell r="C215" t="str">
            <v>CJ</v>
          </cell>
          <cell r="D215">
            <v>1.2E-2</v>
          </cell>
          <cell r="E215" t="str">
            <v>TM</v>
          </cell>
        </row>
        <row r="216">
          <cell r="A216" t="str">
            <v>10565</v>
          </cell>
          <cell r="B216" t="str">
            <v>CREMA 12 BLANCO 72PX175G</v>
          </cell>
          <cell r="C216" t="str">
            <v>CJ</v>
          </cell>
          <cell r="D216">
            <v>1.26E-2</v>
          </cell>
          <cell r="E216" t="str">
            <v>TM</v>
          </cell>
        </row>
        <row r="217">
          <cell r="A217" t="str">
            <v>10566</v>
          </cell>
          <cell r="B217" t="str">
            <v>CREMA 12 ROSADO 72PX175G</v>
          </cell>
          <cell r="C217" t="str">
            <v>CJ</v>
          </cell>
          <cell r="D217">
            <v>1.26E-2</v>
          </cell>
          <cell r="E217" t="str">
            <v>TM</v>
          </cell>
        </row>
        <row r="218">
          <cell r="A218" t="str">
            <v>10567</v>
          </cell>
          <cell r="B218" t="str">
            <v>CREMA 12 DELICADO 72PX17</v>
          </cell>
          <cell r="C218" t="str">
            <v>CJ</v>
          </cell>
          <cell r="D218">
            <v>1.26E-2</v>
          </cell>
          <cell r="E218" t="str">
            <v>TM</v>
          </cell>
        </row>
        <row r="219">
          <cell r="A219" t="str">
            <v>10573</v>
          </cell>
          <cell r="B219" t="str">
            <v>TROPICAL 18FU(4PX125GR)</v>
          </cell>
          <cell r="C219" t="str">
            <v>CJ</v>
          </cell>
          <cell r="D219">
            <v>8.9999999999999993E-3</v>
          </cell>
          <cell r="E219" t="str">
            <v>TM</v>
          </cell>
        </row>
        <row r="220">
          <cell r="A220" t="str">
            <v>10574</v>
          </cell>
          <cell r="B220" t="str">
            <v>TIMOTEI SHAMPOO 18BTX700</v>
          </cell>
          <cell r="C220" t="str">
            <v>CJ</v>
          </cell>
          <cell r="D220">
            <v>1.29E-2</v>
          </cell>
          <cell r="E220" t="str">
            <v>TM</v>
          </cell>
        </row>
        <row r="221">
          <cell r="A221" t="str">
            <v>10575</v>
          </cell>
          <cell r="B221" t="str">
            <v>TIMOTEI MIEL SHAMP 18BTX</v>
          </cell>
          <cell r="C221" t="str">
            <v>CJ</v>
          </cell>
          <cell r="D221">
            <v>1.29E-2</v>
          </cell>
          <cell r="E221" t="str">
            <v>TM</v>
          </cell>
        </row>
        <row r="222">
          <cell r="A222" t="str">
            <v>10576</v>
          </cell>
          <cell r="B222" t="str">
            <v>TIMOTEI RINSE 16BTX400ML</v>
          </cell>
          <cell r="C222" t="str">
            <v>CJ</v>
          </cell>
          <cell r="D222">
            <v>6.1999999999999998E-3</v>
          </cell>
          <cell r="E222" t="str">
            <v>TM</v>
          </cell>
        </row>
        <row r="223">
          <cell r="A223" t="str">
            <v>10577</v>
          </cell>
          <cell r="B223" t="str">
            <v>TIMOTEI MIEL RINSE 16BTX</v>
          </cell>
          <cell r="C223" t="str">
            <v>CJ</v>
          </cell>
          <cell r="D223">
            <v>6.1999999999999998E-3</v>
          </cell>
          <cell r="E223" t="str">
            <v>TM</v>
          </cell>
        </row>
        <row r="224">
          <cell r="A224" t="str">
            <v>10581</v>
          </cell>
          <cell r="B224" t="str">
            <v>DIMENSION 2&amp;1 NORM 216SA</v>
          </cell>
          <cell r="C224" t="str">
            <v>CJ</v>
          </cell>
          <cell r="D224">
            <v>2.2000000000000001E-3</v>
          </cell>
          <cell r="E224" t="str">
            <v>TM</v>
          </cell>
        </row>
        <row r="225">
          <cell r="A225" t="str">
            <v>10588</v>
          </cell>
          <cell r="B225" t="str">
            <v>TIMOTEI SHAMPOO 12BTX400</v>
          </cell>
          <cell r="C225" t="str">
            <v>CJ</v>
          </cell>
          <cell r="D225">
            <v>4.8999999999999998E-3</v>
          </cell>
          <cell r="E225" t="str">
            <v>TM</v>
          </cell>
        </row>
        <row r="226">
          <cell r="A226" t="str">
            <v>10591</v>
          </cell>
          <cell r="C226" t="str">
            <v>CJ</v>
          </cell>
          <cell r="D226">
            <v>5.7000000000000002E-3</v>
          </cell>
          <cell r="E226" t="str">
            <v>TM</v>
          </cell>
        </row>
        <row r="227">
          <cell r="A227" t="str">
            <v>10592</v>
          </cell>
          <cell r="C227" t="str">
            <v>CJ</v>
          </cell>
          <cell r="D227">
            <v>5.7000000000000002E-3</v>
          </cell>
          <cell r="E227" t="str">
            <v>TM</v>
          </cell>
        </row>
        <row r="228">
          <cell r="A228" t="str">
            <v>10593</v>
          </cell>
          <cell r="C228" t="str">
            <v>CJ</v>
          </cell>
          <cell r="D228">
            <v>5.7000000000000002E-3</v>
          </cell>
          <cell r="E228" t="str">
            <v>TM</v>
          </cell>
        </row>
        <row r="229">
          <cell r="A229" t="str">
            <v>10594</v>
          </cell>
          <cell r="C229" t="str">
            <v>CJ</v>
          </cell>
          <cell r="D229">
            <v>5.7000000000000002E-3</v>
          </cell>
          <cell r="E229" t="str">
            <v>TM</v>
          </cell>
        </row>
        <row r="230">
          <cell r="A230" t="str">
            <v>10595</v>
          </cell>
          <cell r="C230" t="str">
            <v>CJ</v>
          </cell>
          <cell r="D230">
            <v>8.0999999999999996E-3</v>
          </cell>
          <cell r="E230" t="str">
            <v>TM</v>
          </cell>
        </row>
        <row r="231">
          <cell r="A231" t="str">
            <v>10596</v>
          </cell>
          <cell r="C231" t="str">
            <v>CJ</v>
          </cell>
          <cell r="D231">
            <v>2.3999999999999998E-3</v>
          </cell>
          <cell r="E231" t="str">
            <v>TM</v>
          </cell>
        </row>
        <row r="232">
          <cell r="A232" t="str">
            <v>10597</v>
          </cell>
          <cell r="C232" t="str">
            <v>CJ</v>
          </cell>
          <cell r="D232">
            <v>8.0999999999999996E-3</v>
          </cell>
          <cell r="E232" t="str">
            <v>TM</v>
          </cell>
        </row>
        <row r="233">
          <cell r="A233" t="str">
            <v>10601</v>
          </cell>
          <cell r="C233" t="str">
            <v>CJ</v>
          </cell>
          <cell r="D233">
            <v>8.0999999999999996E-3</v>
          </cell>
          <cell r="E233" t="str">
            <v>TM</v>
          </cell>
        </row>
        <row r="234">
          <cell r="A234" t="str">
            <v>10602</v>
          </cell>
          <cell r="C234" t="str">
            <v>CJ</v>
          </cell>
          <cell r="D234">
            <v>8.0999999999999996E-3</v>
          </cell>
          <cell r="E234" t="str">
            <v>TM</v>
          </cell>
        </row>
        <row r="235">
          <cell r="A235" t="str">
            <v>10603</v>
          </cell>
          <cell r="C235" t="str">
            <v>CJ</v>
          </cell>
          <cell r="D235">
            <v>1.6500000000000001E-2</v>
          </cell>
          <cell r="E235" t="str">
            <v>TM</v>
          </cell>
        </row>
        <row r="236">
          <cell r="A236" t="str">
            <v>10604</v>
          </cell>
          <cell r="C236" t="str">
            <v>CJ</v>
          </cell>
          <cell r="D236">
            <v>1.6500000000000001E-2</v>
          </cell>
          <cell r="E236" t="str">
            <v>TM</v>
          </cell>
        </row>
        <row r="237">
          <cell r="A237" t="str">
            <v>10605</v>
          </cell>
          <cell r="C237" t="str">
            <v>CJ</v>
          </cell>
          <cell r="D237">
            <v>1.6500000000000001E-2</v>
          </cell>
          <cell r="E237" t="str">
            <v>TM</v>
          </cell>
        </row>
        <row r="238">
          <cell r="A238" t="str">
            <v>10606</v>
          </cell>
          <cell r="C238" t="str">
            <v>CJ</v>
          </cell>
          <cell r="D238">
            <v>1.6500000000000001E-2</v>
          </cell>
          <cell r="E238" t="str">
            <v>TM</v>
          </cell>
        </row>
        <row r="239">
          <cell r="A239" t="str">
            <v>10607</v>
          </cell>
          <cell r="C239" t="str">
            <v>CJ</v>
          </cell>
          <cell r="D239">
            <v>1.6500000000000001E-2</v>
          </cell>
          <cell r="E239" t="str">
            <v>TM</v>
          </cell>
        </row>
        <row r="240">
          <cell r="A240" t="str">
            <v>10608</v>
          </cell>
          <cell r="C240" t="str">
            <v>CJ</v>
          </cell>
          <cell r="D240">
            <v>1.6500000000000001E-2</v>
          </cell>
          <cell r="E240" t="str">
            <v>TM</v>
          </cell>
        </row>
        <row r="241">
          <cell r="A241" t="str">
            <v>10609</v>
          </cell>
          <cell r="C241" t="str">
            <v>CJ</v>
          </cell>
          <cell r="D241">
            <v>1.6500000000000001E-2</v>
          </cell>
          <cell r="E241" t="str">
            <v>TM</v>
          </cell>
        </row>
        <row r="242">
          <cell r="A242" t="str">
            <v>10610</v>
          </cell>
          <cell r="C242" t="str">
            <v>CJ</v>
          </cell>
          <cell r="D242">
            <v>1.6500000000000001E-2</v>
          </cell>
          <cell r="E242" t="str">
            <v>TM</v>
          </cell>
        </row>
        <row r="243">
          <cell r="A243" t="str">
            <v>10618</v>
          </cell>
          <cell r="C243" t="str">
            <v>CJ</v>
          </cell>
          <cell r="D243">
            <v>8.9999999999999993E-3</v>
          </cell>
          <cell r="E243" t="str">
            <v>TM</v>
          </cell>
        </row>
        <row r="244">
          <cell r="A244" t="str">
            <v>10619</v>
          </cell>
          <cell r="B244" t="str">
            <v>DEJA MA FLORAL NUEVO DIS</v>
          </cell>
          <cell r="C244" t="str">
            <v>CJ</v>
          </cell>
          <cell r="D244">
            <v>0.01</v>
          </cell>
          <cell r="E244" t="str">
            <v>TM</v>
          </cell>
        </row>
        <row r="245">
          <cell r="A245" t="str">
            <v>10620</v>
          </cell>
          <cell r="C245" t="str">
            <v>CJ</v>
          </cell>
          <cell r="D245">
            <v>1.12E-2</v>
          </cell>
          <cell r="E245" t="str">
            <v>TM</v>
          </cell>
        </row>
        <row r="246">
          <cell r="A246" t="str">
            <v>10621</v>
          </cell>
          <cell r="C246" t="str">
            <v>CJ</v>
          </cell>
          <cell r="D246">
            <v>1.12E-2</v>
          </cell>
          <cell r="E246" t="str">
            <v>TM</v>
          </cell>
        </row>
        <row r="247">
          <cell r="A247" t="str">
            <v>10622</v>
          </cell>
          <cell r="C247" t="str">
            <v>CJ</v>
          </cell>
          <cell r="D247">
            <v>1.12E-2</v>
          </cell>
          <cell r="E247" t="str">
            <v>TM</v>
          </cell>
        </row>
        <row r="248">
          <cell r="A248" t="str">
            <v>10623</v>
          </cell>
          <cell r="C248" t="str">
            <v>CJ</v>
          </cell>
          <cell r="D248">
            <v>1.12E-2</v>
          </cell>
          <cell r="E248" t="str">
            <v>TM</v>
          </cell>
        </row>
        <row r="249">
          <cell r="A249" t="str">
            <v>10624</v>
          </cell>
          <cell r="B249" t="str">
            <v>CREMA 12 BLANCO 120P X 7</v>
          </cell>
          <cell r="C249" t="str">
            <v>CJ</v>
          </cell>
          <cell r="D249">
            <v>8.9999999999999993E-3</v>
          </cell>
          <cell r="E249" t="str">
            <v>TM</v>
          </cell>
        </row>
        <row r="250">
          <cell r="A250" t="str">
            <v>10625</v>
          </cell>
          <cell r="B250" t="str">
            <v>CREMA 12 ROSADO 120P X 7</v>
          </cell>
          <cell r="C250" t="str">
            <v>CJ</v>
          </cell>
          <cell r="D250">
            <v>8.9999999999999993E-3</v>
          </cell>
          <cell r="E250" t="str">
            <v>TM</v>
          </cell>
        </row>
        <row r="251">
          <cell r="A251" t="str">
            <v>10626</v>
          </cell>
          <cell r="C251" t="str">
            <v>CJ</v>
          </cell>
          <cell r="D251">
            <v>8.9999999999999993E-3</v>
          </cell>
          <cell r="E251" t="str">
            <v>TM</v>
          </cell>
        </row>
        <row r="252">
          <cell r="A252" t="str">
            <v>10627</v>
          </cell>
          <cell r="B252" t="str">
            <v>CREMA 12 DELICADO 120P X</v>
          </cell>
          <cell r="C252" t="str">
            <v>CJ</v>
          </cell>
          <cell r="D252">
            <v>8.9999999999999993E-3</v>
          </cell>
          <cell r="E252" t="str">
            <v>TM</v>
          </cell>
        </row>
        <row r="253">
          <cell r="A253" t="str">
            <v>10634</v>
          </cell>
          <cell r="B253" t="str">
            <v>TIMOTEI BALSAMO 24BTX200</v>
          </cell>
          <cell r="C253" t="str">
            <v>CJ</v>
          </cell>
          <cell r="D253">
            <v>4.5999999999999999E-3</v>
          </cell>
          <cell r="E253" t="str">
            <v>TM</v>
          </cell>
        </row>
        <row r="254">
          <cell r="A254" t="str">
            <v>10642</v>
          </cell>
          <cell r="C254" t="str">
            <v>CJ</v>
          </cell>
          <cell r="D254">
            <v>3.5000000000000001E-3</v>
          </cell>
          <cell r="E254" t="str">
            <v>TM</v>
          </cell>
        </row>
        <row r="255">
          <cell r="A255" t="str">
            <v>10643</v>
          </cell>
          <cell r="C255" t="str">
            <v>CJ</v>
          </cell>
          <cell r="D255">
            <v>2.8999999999999998E-3</v>
          </cell>
          <cell r="E255" t="str">
            <v>TM</v>
          </cell>
        </row>
        <row r="256">
          <cell r="A256" t="str">
            <v>10644</v>
          </cell>
          <cell r="C256" t="str">
            <v>CJ</v>
          </cell>
          <cell r="D256">
            <v>2.5000000000000001E-3</v>
          </cell>
          <cell r="E256" t="str">
            <v>TM</v>
          </cell>
        </row>
        <row r="257">
          <cell r="A257" t="str">
            <v>10645</v>
          </cell>
          <cell r="C257" t="str">
            <v>CJ</v>
          </cell>
          <cell r="D257">
            <v>2.5000000000000001E-3</v>
          </cell>
          <cell r="E257" t="str">
            <v>TM</v>
          </cell>
        </row>
        <row r="258">
          <cell r="A258" t="str">
            <v>10646</v>
          </cell>
          <cell r="C258" t="str">
            <v>CJ</v>
          </cell>
          <cell r="D258">
            <v>2.5000000000000001E-3</v>
          </cell>
          <cell r="E258" t="str">
            <v>TM</v>
          </cell>
        </row>
        <row r="259">
          <cell r="A259" t="str">
            <v>10647</v>
          </cell>
          <cell r="C259" t="str">
            <v>CJ</v>
          </cell>
          <cell r="D259">
            <v>2.5000000000000001E-3</v>
          </cell>
          <cell r="E259" t="str">
            <v>TM</v>
          </cell>
        </row>
        <row r="260">
          <cell r="A260" t="str">
            <v>10649</v>
          </cell>
          <cell r="C260" t="str">
            <v>CJ</v>
          </cell>
          <cell r="D260">
            <v>2.5000000000000001E-3</v>
          </cell>
          <cell r="E260" t="str">
            <v>TM</v>
          </cell>
        </row>
        <row r="261">
          <cell r="A261" t="str">
            <v>10658</v>
          </cell>
          <cell r="C261" t="str">
            <v>CJ</v>
          </cell>
          <cell r="D261">
            <v>1.4500000000000001E-2</v>
          </cell>
          <cell r="E261" t="str">
            <v>TM</v>
          </cell>
        </row>
        <row r="262">
          <cell r="A262" t="str">
            <v>10659</v>
          </cell>
          <cell r="B262" t="str">
            <v>PEPSODENT A/C 144TBX75+C</v>
          </cell>
          <cell r="C262" t="str">
            <v>CJ</v>
          </cell>
          <cell r="D262">
            <v>1.4800000000000001E-2</v>
          </cell>
          <cell r="E262" t="str">
            <v>TM</v>
          </cell>
        </row>
        <row r="263">
          <cell r="A263" t="str">
            <v>10660</v>
          </cell>
          <cell r="C263" t="str">
            <v>CJ</v>
          </cell>
          <cell r="D263">
            <v>1.41E-2</v>
          </cell>
          <cell r="E263" t="str">
            <v>TM</v>
          </cell>
        </row>
        <row r="264">
          <cell r="A264" t="str">
            <v>10661</v>
          </cell>
          <cell r="C264" t="str">
            <v>CJ</v>
          </cell>
          <cell r="D264">
            <v>1.41E-2</v>
          </cell>
          <cell r="E264" t="str">
            <v>TM</v>
          </cell>
        </row>
        <row r="265">
          <cell r="A265" t="str">
            <v>10662</v>
          </cell>
          <cell r="C265" t="str">
            <v>CJ</v>
          </cell>
          <cell r="D265">
            <v>9.4000000000000004E-3</v>
          </cell>
          <cell r="E265" t="str">
            <v>TM</v>
          </cell>
        </row>
        <row r="266">
          <cell r="A266" t="str">
            <v>10663</v>
          </cell>
          <cell r="C266" t="str">
            <v>CJ</v>
          </cell>
          <cell r="D266">
            <v>9.7000000000000003E-3</v>
          </cell>
          <cell r="E266" t="str">
            <v>TM</v>
          </cell>
        </row>
        <row r="267">
          <cell r="A267" t="str">
            <v>10664</v>
          </cell>
          <cell r="C267" t="str">
            <v>CJ</v>
          </cell>
          <cell r="D267">
            <v>9.7999999999999997E-3</v>
          </cell>
          <cell r="E267" t="str">
            <v>TM</v>
          </cell>
        </row>
        <row r="268">
          <cell r="A268" t="str">
            <v>10665</v>
          </cell>
          <cell r="C268" t="str">
            <v>CJ</v>
          </cell>
          <cell r="D268">
            <v>0.01</v>
          </cell>
          <cell r="E268" t="str">
            <v>TM</v>
          </cell>
        </row>
        <row r="269">
          <cell r="A269" t="str">
            <v>10666</v>
          </cell>
          <cell r="C269" t="str">
            <v>CJ</v>
          </cell>
          <cell r="D269">
            <v>1.0999999999999999E-2</v>
          </cell>
          <cell r="E269" t="str">
            <v>TM</v>
          </cell>
        </row>
        <row r="270">
          <cell r="A270" t="str">
            <v>10667</v>
          </cell>
          <cell r="C270" t="str">
            <v>CJ</v>
          </cell>
          <cell r="D270">
            <v>1.1299999999999999E-2</v>
          </cell>
          <cell r="E270" t="str">
            <v>TM</v>
          </cell>
        </row>
        <row r="271">
          <cell r="A271" t="str">
            <v>10668</v>
          </cell>
          <cell r="C271" t="str">
            <v>CJ</v>
          </cell>
          <cell r="D271">
            <v>1.15E-2</v>
          </cell>
          <cell r="E271" t="str">
            <v>TM</v>
          </cell>
        </row>
        <row r="272">
          <cell r="A272" t="str">
            <v>10678</v>
          </cell>
          <cell r="B272" t="str">
            <v>DEJA MA LIMON NUEVO DIS.</v>
          </cell>
          <cell r="C272" t="str">
            <v>CJ</v>
          </cell>
          <cell r="D272">
            <v>0.01</v>
          </cell>
          <cell r="E272" t="str">
            <v>TM</v>
          </cell>
        </row>
        <row r="273">
          <cell r="A273" t="str">
            <v>10679</v>
          </cell>
          <cell r="B273" t="str">
            <v>IMPULSE DYNAMIQUE 36TRX6</v>
          </cell>
          <cell r="C273" t="str">
            <v>CJ</v>
          </cell>
          <cell r="D273">
            <v>2.3E-3</v>
          </cell>
          <cell r="E273" t="str">
            <v>TM</v>
          </cell>
        </row>
        <row r="274">
          <cell r="A274" t="str">
            <v>10680</v>
          </cell>
          <cell r="C274" t="str">
            <v>CJ</v>
          </cell>
          <cell r="D274">
            <v>2.5999999999999999E-3</v>
          </cell>
          <cell r="E274" t="str">
            <v>TM</v>
          </cell>
        </row>
        <row r="275">
          <cell r="A275" t="str">
            <v>10681</v>
          </cell>
          <cell r="B275" t="str">
            <v>DEJA BARRA MA FLORAL 350</v>
          </cell>
          <cell r="C275" t="str">
            <v>CJ</v>
          </cell>
          <cell r="D275">
            <v>9.7999999999999997E-3</v>
          </cell>
          <cell r="E275" t="str">
            <v>TM</v>
          </cell>
        </row>
        <row r="276">
          <cell r="A276" t="str">
            <v>10692</v>
          </cell>
          <cell r="B276" t="str">
            <v>LUX HUMECT. 16PQ(3x150)G</v>
          </cell>
          <cell r="C276" t="str">
            <v>CJ</v>
          </cell>
          <cell r="D276">
            <v>7.1999999999999998E-3</v>
          </cell>
          <cell r="E276" t="str">
            <v>TM</v>
          </cell>
        </row>
        <row r="277">
          <cell r="A277" t="str">
            <v>10693</v>
          </cell>
          <cell r="C277" t="str">
            <v>CJ</v>
          </cell>
          <cell r="D277">
            <v>7.6E-3</v>
          </cell>
          <cell r="E277" t="str">
            <v>TM</v>
          </cell>
        </row>
        <row r="278">
          <cell r="A278" t="str">
            <v>10694</v>
          </cell>
          <cell r="B278" t="str">
            <v>CREMA C DE POND'S 45 GX1</v>
          </cell>
          <cell r="C278" t="str">
            <v>CJ</v>
          </cell>
          <cell r="D278">
            <v>5.4000000000000001E-4</v>
          </cell>
          <cell r="E278" t="str">
            <v>TM</v>
          </cell>
        </row>
        <row r="279">
          <cell r="A279" t="str">
            <v>10695</v>
          </cell>
          <cell r="B279" t="str">
            <v>CREMA H20 DE POND'S 50G.</v>
          </cell>
          <cell r="C279" t="str">
            <v>CJ</v>
          </cell>
          <cell r="D279">
            <v>5.9999999999999995E-4</v>
          </cell>
          <cell r="E279" t="str">
            <v>TM</v>
          </cell>
        </row>
        <row r="280">
          <cell r="A280" t="str">
            <v>10696</v>
          </cell>
          <cell r="B280" t="str">
            <v>CREMA S DE POND'S 50 GX1</v>
          </cell>
          <cell r="C280" t="str">
            <v>CJ</v>
          </cell>
          <cell r="D280">
            <v>5.9999999999999995E-4</v>
          </cell>
          <cell r="E280" t="str">
            <v>TM</v>
          </cell>
        </row>
        <row r="281">
          <cell r="A281" t="str">
            <v>10697</v>
          </cell>
          <cell r="B281" t="str">
            <v>CREMA HN DE POND'S 50 GX</v>
          </cell>
          <cell r="C281" t="str">
            <v>CJ</v>
          </cell>
          <cell r="D281">
            <v>5.9999999999999995E-4</v>
          </cell>
          <cell r="E281" t="str">
            <v>TM</v>
          </cell>
        </row>
        <row r="282">
          <cell r="A282" t="str">
            <v>10698</v>
          </cell>
          <cell r="B282" t="str">
            <v>CREMA CLARANT B3 50GX12U</v>
          </cell>
          <cell r="C282" t="str">
            <v>CJ</v>
          </cell>
          <cell r="D282">
            <v>5.9999999999999995E-4</v>
          </cell>
          <cell r="E282" t="str">
            <v>TM</v>
          </cell>
        </row>
        <row r="283">
          <cell r="A283" t="str">
            <v>10699</v>
          </cell>
          <cell r="B283" t="str">
            <v>DOVE 30PQ(2x100+25G GRA</v>
          </cell>
          <cell r="C283" t="str">
            <v>CJ</v>
          </cell>
          <cell r="D283">
            <v>6.7499999999999999E-3</v>
          </cell>
          <cell r="E283" t="str">
            <v>TM</v>
          </cell>
        </row>
        <row r="284">
          <cell r="A284" t="str">
            <v>10701</v>
          </cell>
          <cell r="B284" t="str">
            <v>DIMENSION FRECUENTE 12BT</v>
          </cell>
          <cell r="C284" t="str">
            <v>CJ</v>
          </cell>
          <cell r="D284">
            <v>4.8999999999999998E-3</v>
          </cell>
          <cell r="E284" t="str">
            <v>TM</v>
          </cell>
        </row>
        <row r="285">
          <cell r="A285" t="str">
            <v>10702</v>
          </cell>
          <cell r="B285" t="str">
            <v>DIMENSION SECO 12BTX400C</v>
          </cell>
          <cell r="C285" t="str">
            <v>CJ</v>
          </cell>
          <cell r="D285">
            <v>4.8999999999999998E-3</v>
          </cell>
          <cell r="E285" t="str">
            <v>TM</v>
          </cell>
        </row>
        <row r="286">
          <cell r="A286" t="str">
            <v>10703</v>
          </cell>
          <cell r="B286" t="str">
            <v>DIMENSION NORMAL 12BTX40</v>
          </cell>
          <cell r="C286" t="str">
            <v>CJ</v>
          </cell>
          <cell r="D286">
            <v>4.8999999999999998E-3</v>
          </cell>
          <cell r="E286" t="str">
            <v>TM</v>
          </cell>
        </row>
        <row r="287">
          <cell r="A287" t="str">
            <v>10704</v>
          </cell>
          <cell r="B287" t="str">
            <v>DIMENSION ANTICASPA 12BT</v>
          </cell>
          <cell r="C287" t="str">
            <v>CJ</v>
          </cell>
          <cell r="D287">
            <v>4.8999999999999998E-3</v>
          </cell>
          <cell r="E287" t="str">
            <v>TM</v>
          </cell>
        </row>
        <row r="288">
          <cell r="A288" t="str">
            <v>10705</v>
          </cell>
          <cell r="B288" t="str">
            <v>DIMENSION FRECUENTE 24BT</v>
          </cell>
          <cell r="C288" t="str">
            <v>CJ</v>
          </cell>
          <cell r="D288">
            <v>4.8999999999999998E-3</v>
          </cell>
          <cell r="E288" t="str">
            <v>TM</v>
          </cell>
        </row>
        <row r="289">
          <cell r="A289" t="str">
            <v>10706</v>
          </cell>
          <cell r="C289" t="str">
            <v>CJ</v>
          </cell>
          <cell r="D289">
            <v>4.8999999999999998E-3</v>
          </cell>
          <cell r="E289" t="str">
            <v>TM</v>
          </cell>
        </row>
        <row r="290">
          <cell r="A290" t="str">
            <v>10710</v>
          </cell>
          <cell r="B290" t="str">
            <v>DEJA MA.F.ND. 50FX250G</v>
          </cell>
          <cell r="C290" t="str">
            <v>CJ</v>
          </cell>
          <cell r="D290">
            <v>1.2500000000000001E-2</v>
          </cell>
          <cell r="E290" t="str">
            <v>TM</v>
          </cell>
        </row>
        <row r="291">
          <cell r="A291" t="str">
            <v>10712</v>
          </cell>
          <cell r="B291" t="str">
            <v>LUX HUMECTANTE 75GX96UN</v>
          </cell>
          <cell r="C291" t="str">
            <v>CJ</v>
          </cell>
          <cell r="D291">
            <v>7.1999999999999998E-3</v>
          </cell>
          <cell r="E291" t="str">
            <v>TM</v>
          </cell>
        </row>
        <row r="292">
          <cell r="A292" t="str">
            <v>10713</v>
          </cell>
          <cell r="B292" t="str">
            <v>LUX ASTRINGENTE 75GX96UN</v>
          </cell>
          <cell r="C292" t="str">
            <v>CJ</v>
          </cell>
          <cell r="D292">
            <v>7.1999999999999998E-3</v>
          </cell>
          <cell r="E292" t="str">
            <v>TM</v>
          </cell>
        </row>
        <row r="293">
          <cell r="A293" t="str">
            <v>10714</v>
          </cell>
          <cell r="B293" t="str">
            <v>LUX EQUILIBRIO 75GX96UN</v>
          </cell>
          <cell r="C293" t="str">
            <v>CJ</v>
          </cell>
          <cell r="D293">
            <v>7.1999999999999998E-3</v>
          </cell>
          <cell r="E293" t="str">
            <v>TM</v>
          </cell>
        </row>
        <row r="294">
          <cell r="A294" t="str">
            <v>10716</v>
          </cell>
          <cell r="B294" t="str">
            <v>REX.ST.CONF+JABON CONF.</v>
          </cell>
          <cell r="C294" t="str">
            <v>CJ</v>
          </cell>
          <cell r="D294">
            <v>2.3999999999999998E-3</v>
          </cell>
          <cell r="E294" t="str">
            <v>TM</v>
          </cell>
        </row>
        <row r="295">
          <cell r="A295" t="str">
            <v>10720</v>
          </cell>
          <cell r="B295" t="str">
            <v>OMO ANTIB  900 G NUE 900</v>
          </cell>
          <cell r="C295" t="str">
            <v>CJ</v>
          </cell>
          <cell r="D295">
            <v>1.0800000000000001E-2</v>
          </cell>
          <cell r="E295" t="str">
            <v>TM</v>
          </cell>
        </row>
        <row r="296">
          <cell r="A296" t="str">
            <v>10733</v>
          </cell>
          <cell r="B296" t="str">
            <v>VASE ANTICELU SACHET 10C</v>
          </cell>
          <cell r="C296" t="str">
            <v>CJ</v>
          </cell>
          <cell r="D296">
            <v>5.0000000000000001E-3</v>
          </cell>
          <cell r="E296" t="str">
            <v>TM</v>
          </cell>
        </row>
        <row r="297">
          <cell r="A297" t="str">
            <v>10735</v>
          </cell>
          <cell r="B297" t="str">
            <v>DEJA BS FL 200Gx50UN</v>
          </cell>
          <cell r="C297" t="str">
            <v>CJ</v>
          </cell>
          <cell r="D297">
            <v>0.01</v>
          </cell>
          <cell r="E297" t="str">
            <v>TM</v>
          </cell>
        </row>
        <row r="298">
          <cell r="A298" t="str">
            <v>10736</v>
          </cell>
          <cell r="B298" t="str">
            <v>DEJA BS FL 1000Gx12UN</v>
          </cell>
          <cell r="C298" t="str">
            <v>CJ</v>
          </cell>
          <cell r="D298">
            <v>1.2E-2</v>
          </cell>
          <cell r="E298" t="str">
            <v>TM</v>
          </cell>
        </row>
        <row r="299">
          <cell r="A299" t="str">
            <v>10738</v>
          </cell>
          <cell r="B299" t="str">
            <v>DEJA BS LM 200Gx50UN</v>
          </cell>
          <cell r="C299" t="str">
            <v>CJ</v>
          </cell>
          <cell r="D299">
            <v>0.01</v>
          </cell>
          <cell r="E299" t="str">
            <v>TM</v>
          </cell>
        </row>
        <row r="300">
          <cell r="A300" t="str">
            <v>10740</v>
          </cell>
          <cell r="B300" t="str">
            <v>DEJA BARRA BS FL 350Gx28</v>
          </cell>
          <cell r="C300" t="str">
            <v>CJ</v>
          </cell>
          <cell r="D300">
            <v>9.7999999999999997E-3</v>
          </cell>
          <cell r="E300" t="str">
            <v>TM</v>
          </cell>
        </row>
        <row r="301">
          <cell r="A301" t="str">
            <v>10741</v>
          </cell>
          <cell r="B301" t="str">
            <v>REXONA A/B 2X150G+CLOSE</v>
          </cell>
          <cell r="C301" t="str">
            <v>CJ</v>
          </cell>
          <cell r="D301">
            <v>5.9940000000000002E-3</v>
          </cell>
          <cell r="E301" t="str">
            <v>TM</v>
          </cell>
        </row>
        <row r="302">
          <cell r="A302" t="str">
            <v>10743</v>
          </cell>
          <cell r="B302" t="str">
            <v>VASE P/SECA SACHET 10CCX</v>
          </cell>
          <cell r="C302" t="str">
            <v>CJ</v>
          </cell>
          <cell r="D302">
            <v>2.16E-3</v>
          </cell>
          <cell r="E302" t="str">
            <v>TM</v>
          </cell>
        </row>
        <row r="303">
          <cell r="A303" t="str">
            <v>10745</v>
          </cell>
          <cell r="B303" t="str">
            <v>REXONA EXC 2X150G+CLOSE</v>
          </cell>
          <cell r="C303" t="str">
            <v>CJ</v>
          </cell>
          <cell r="D303">
            <v>5.9940000000000002E-3</v>
          </cell>
          <cell r="E303" t="str">
            <v>TM</v>
          </cell>
        </row>
        <row r="304">
          <cell r="A304" t="str">
            <v>10746</v>
          </cell>
          <cell r="B304" t="str">
            <v>REXONA CONF 2X150G+CLOSE</v>
          </cell>
          <cell r="C304" t="str">
            <v>CJ</v>
          </cell>
          <cell r="D304">
            <v>5.9940000000000002E-3</v>
          </cell>
          <cell r="E304" t="str">
            <v>TM</v>
          </cell>
        </row>
        <row r="305">
          <cell r="A305" t="str">
            <v>10747</v>
          </cell>
          <cell r="B305" t="str">
            <v>CLOSE UP DOUBLE 2X1 180G</v>
          </cell>
          <cell r="C305" t="str">
            <v>CJ</v>
          </cell>
          <cell r="D305">
            <v>6.4799999999999996E-3</v>
          </cell>
          <cell r="E305" t="str">
            <v>TM</v>
          </cell>
        </row>
        <row r="306">
          <cell r="A306" t="str">
            <v>10748</v>
          </cell>
          <cell r="B306" t="str">
            <v>BOLSO:HN 165G Y DUAL 363</v>
          </cell>
          <cell r="C306" t="str">
            <v>CJ</v>
          </cell>
          <cell r="D306">
            <v>2.1769799999999998E-3</v>
          </cell>
          <cell r="E306" t="str">
            <v>TM</v>
          </cell>
        </row>
        <row r="307">
          <cell r="A307" t="str">
            <v>10749</v>
          </cell>
          <cell r="B307" t="str">
            <v>BOLSO: E 165G. Y TON 372</v>
          </cell>
          <cell r="C307" t="str">
            <v>CJ</v>
          </cell>
          <cell r="D307">
            <v>2.232E-3</v>
          </cell>
          <cell r="E307" t="str">
            <v>TM</v>
          </cell>
        </row>
        <row r="308">
          <cell r="A308" t="str">
            <v>10750</v>
          </cell>
          <cell r="B308" t="str">
            <v>POND'S C 30G X 24 UN</v>
          </cell>
          <cell r="C308" t="str">
            <v>CJ</v>
          </cell>
          <cell r="D308">
            <v>7.2000000000000005E-4</v>
          </cell>
          <cell r="E308" t="str">
            <v>TM</v>
          </cell>
        </row>
        <row r="309">
          <cell r="A309" t="str">
            <v>10751</v>
          </cell>
          <cell r="B309" t="str">
            <v>POND'S C 45G X 12 UN</v>
          </cell>
          <cell r="C309" t="str">
            <v>CJ</v>
          </cell>
          <cell r="D309">
            <v>5.4000000000000001E-4</v>
          </cell>
          <cell r="E309" t="str">
            <v>TM</v>
          </cell>
        </row>
        <row r="310">
          <cell r="A310" t="str">
            <v>10752</v>
          </cell>
          <cell r="B310" t="str">
            <v>POND'S C 100G X 12 UN</v>
          </cell>
          <cell r="C310" t="str">
            <v>CJ</v>
          </cell>
          <cell r="D310">
            <v>1.1999999999999999E-3</v>
          </cell>
          <cell r="E310" t="str">
            <v>TM</v>
          </cell>
        </row>
        <row r="311">
          <cell r="A311" t="str">
            <v>10753</v>
          </cell>
          <cell r="B311" t="str">
            <v>POND'S C 150G X 12 UN</v>
          </cell>
          <cell r="C311" t="str">
            <v>CJ</v>
          </cell>
          <cell r="D311">
            <v>1.8E-3</v>
          </cell>
          <cell r="E311" t="str">
            <v>TM</v>
          </cell>
        </row>
        <row r="312">
          <cell r="A312" t="str">
            <v>10754</v>
          </cell>
          <cell r="B312" t="str">
            <v>POND'S S 30G X 24 UN</v>
          </cell>
          <cell r="C312" t="str">
            <v>CJ</v>
          </cell>
          <cell r="D312">
            <v>7.2000000000000005E-4</v>
          </cell>
          <cell r="E312" t="str">
            <v>TM</v>
          </cell>
        </row>
        <row r="313">
          <cell r="A313" t="str">
            <v>10755</v>
          </cell>
          <cell r="B313" t="str">
            <v>POND'S S 50G X 12 UN</v>
          </cell>
          <cell r="C313" t="str">
            <v>CJ</v>
          </cell>
          <cell r="D313">
            <v>5.9999999999999995E-4</v>
          </cell>
          <cell r="E313" t="str">
            <v>TM</v>
          </cell>
        </row>
        <row r="314">
          <cell r="A314" t="str">
            <v>10756</v>
          </cell>
          <cell r="B314" t="str">
            <v>POND'S S 100G X 12 UN</v>
          </cell>
          <cell r="C314" t="str">
            <v>CJ</v>
          </cell>
          <cell r="D314">
            <v>1.1999999999999999E-3</v>
          </cell>
          <cell r="E314" t="str">
            <v>TM</v>
          </cell>
        </row>
        <row r="315">
          <cell r="A315" t="str">
            <v>10757</v>
          </cell>
          <cell r="B315" t="str">
            <v>POND'S S 165G X 12 UN</v>
          </cell>
          <cell r="C315" t="str">
            <v>CJ</v>
          </cell>
          <cell r="D315">
            <v>1.98E-3</v>
          </cell>
          <cell r="E315" t="str">
            <v>TM</v>
          </cell>
        </row>
        <row r="316">
          <cell r="A316" t="str">
            <v>10759</v>
          </cell>
          <cell r="B316" t="str">
            <v>POND'S H 30G X 24 UN</v>
          </cell>
          <cell r="C316" t="str">
            <v>CJ</v>
          </cell>
          <cell r="D316">
            <v>7.2000000000000005E-4</v>
          </cell>
          <cell r="E316" t="str">
            <v>TM</v>
          </cell>
        </row>
        <row r="317">
          <cell r="A317" t="str">
            <v>10760</v>
          </cell>
          <cell r="B317" t="str">
            <v>POND'S H 50G X 24 UN</v>
          </cell>
          <cell r="C317" t="str">
            <v>CJ</v>
          </cell>
          <cell r="D317">
            <v>5.9999999999999995E-4</v>
          </cell>
          <cell r="E317" t="str">
            <v>TM</v>
          </cell>
        </row>
        <row r="318">
          <cell r="A318" t="str">
            <v>10761</v>
          </cell>
          <cell r="B318" t="str">
            <v>POND'S H 110G X 12 UN</v>
          </cell>
          <cell r="C318" t="str">
            <v>CJ</v>
          </cell>
          <cell r="D318">
            <v>1.32E-3</v>
          </cell>
          <cell r="E318" t="str">
            <v>TM</v>
          </cell>
        </row>
        <row r="319">
          <cell r="A319" t="str">
            <v>10762</v>
          </cell>
          <cell r="B319" t="str">
            <v>POND'S H 165G X 12 UN</v>
          </cell>
          <cell r="C319" t="str">
            <v>CJ</v>
          </cell>
          <cell r="D319">
            <v>1.98E-3</v>
          </cell>
          <cell r="E319" t="str">
            <v>TM</v>
          </cell>
        </row>
        <row r="320">
          <cell r="A320" t="str">
            <v>10763</v>
          </cell>
          <cell r="B320" t="str">
            <v>POND'S HN 50G X 24 UN</v>
          </cell>
          <cell r="C320" t="str">
            <v>CJ</v>
          </cell>
          <cell r="D320">
            <v>5.9999999999999995E-4</v>
          </cell>
          <cell r="E320" t="str">
            <v>TM</v>
          </cell>
        </row>
        <row r="321">
          <cell r="A321" t="str">
            <v>10764</v>
          </cell>
          <cell r="B321" t="str">
            <v>POND'S HN 165G X 12 UN</v>
          </cell>
          <cell r="C321" t="str">
            <v>CJ</v>
          </cell>
          <cell r="D321">
            <v>1.98E-3</v>
          </cell>
          <cell r="E321" t="str">
            <v>TM</v>
          </cell>
        </row>
        <row r="322">
          <cell r="A322" t="str">
            <v>10765</v>
          </cell>
          <cell r="B322" t="str">
            <v>POND'S E 30G X 24 UN</v>
          </cell>
          <cell r="C322" t="str">
            <v>CJ</v>
          </cell>
          <cell r="D322">
            <v>7.2000000000000005E-4</v>
          </cell>
          <cell r="E322" t="str">
            <v>TM</v>
          </cell>
        </row>
        <row r="323">
          <cell r="A323" t="str">
            <v>10767</v>
          </cell>
          <cell r="B323" t="str">
            <v>POND'S E 50G X 24 UN</v>
          </cell>
          <cell r="C323" t="str">
            <v>CJ</v>
          </cell>
          <cell r="D323">
            <v>1.1999999999999999E-3</v>
          </cell>
          <cell r="E323" t="str">
            <v>TM</v>
          </cell>
        </row>
        <row r="324">
          <cell r="A324" t="str">
            <v>10768</v>
          </cell>
          <cell r="B324" t="str">
            <v>POND'S E 165G X 12 UN</v>
          </cell>
          <cell r="C324" t="str">
            <v>CJ</v>
          </cell>
          <cell r="D324">
            <v>1.98E-3</v>
          </cell>
          <cell r="E324" t="str">
            <v>TM</v>
          </cell>
        </row>
        <row r="325">
          <cell r="A325" t="str">
            <v>10769</v>
          </cell>
          <cell r="B325" t="str">
            <v>POND'S CLARANT B3 50GX24</v>
          </cell>
          <cell r="C325" t="str">
            <v>CJ</v>
          </cell>
          <cell r="D325">
            <v>1.1999999999999999E-3</v>
          </cell>
          <cell r="E325" t="str">
            <v>TM</v>
          </cell>
        </row>
        <row r="326">
          <cell r="A326" t="str">
            <v>10770</v>
          </cell>
          <cell r="C326" t="str">
            <v>CJ</v>
          </cell>
          <cell r="D326">
            <v>2.2000000000000001E-3</v>
          </cell>
          <cell r="E326" t="str">
            <v>TM</v>
          </cell>
        </row>
        <row r="327">
          <cell r="A327" t="str">
            <v>10771</v>
          </cell>
          <cell r="C327" t="str">
            <v>CJ</v>
          </cell>
          <cell r="D327">
            <v>2E-3</v>
          </cell>
          <cell r="E327" t="str">
            <v>TM</v>
          </cell>
        </row>
        <row r="328">
          <cell r="A328" t="str">
            <v>10772</v>
          </cell>
          <cell r="C328" t="str">
            <v>CJ</v>
          </cell>
          <cell r="D328">
            <v>2.2000000000000001E-3</v>
          </cell>
          <cell r="E328" t="str">
            <v>TM</v>
          </cell>
        </row>
        <row r="329">
          <cell r="A329" t="str">
            <v>10773</v>
          </cell>
          <cell r="C329" t="str">
            <v>CJ</v>
          </cell>
          <cell r="D329">
            <v>2E-3</v>
          </cell>
          <cell r="E329" t="str">
            <v>TM</v>
          </cell>
        </row>
        <row r="330">
          <cell r="A330" t="str">
            <v>10778</v>
          </cell>
          <cell r="B330" t="str">
            <v>DEJA QUITAGRASA 6FUX2000</v>
          </cell>
          <cell r="C330" t="str">
            <v>CJ</v>
          </cell>
          <cell r="D330">
            <v>1.2E-2</v>
          </cell>
          <cell r="E330" t="str">
            <v>TM</v>
          </cell>
        </row>
        <row r="331">
          <cell r="A331" t="str">
            <v>10781</v>
          </cell>
          <cell r="B331" t="str">
            <v>DEJA QUITAGRASA 50FUX200</v>
          </cell>
          <cell r="C331" t="str">
            <v>CJ</v>
          </cell>
          <cell r="D331">
            <v>0.01</v>
          </cell>
          <cell r="E331" t="str">
            <v>TM</v>
          </cell>
        </row>
        <row r="332">
          <cell r="A332" t="str">
            <v>10783</v>
          </cell>
          <cell r="B332" t="str">
            <v>DEJA QUITAGRASA FLORAL</v>
          </cell>
          <cell r="C332" t="str">
            <v>CJ</v>
          </cell>
          <cell r="D332">
            <v>0.01</v>
          </cell>
          <cell r="E332" t="str">
            <v>TM</v>
          </cell>
        </row>
        <row r="333">
          <cell r="A333" t="str">
            <v>10792</v>
          </cell>
          <cell r="B333" t="str">
            <v>REXONA SP FRESH 140+J.FR</v>
          </cell>
          <cell r="C333" t="str">
            <v>CJ</v>
          </cell>
          <cell r="D333">
            <v>6.0000000000000001E-3</v>
          </cell>
          <cell r="E333" t="str">
            <v>TM</v>
          </cell>
        </row>
        <row r="334">
          <cell r="A334" t="str">
            <v>10793</v>
          </cell>
          <cell r="B334" t="str">
            <v>REXONA SPORT ROLL-ON+J.S</v>
          </cell>
          <cell r="C334" t="str">
            <v>CJ</v>
          </cell>
          <cell r="D334">
            <v>6.7000000000000002E-3</v>
          </cell>
          <cell r="E334" t="str">
            <v>TM</v>
          </cell>
        </row>
        <row r="335">
          <cell r="A335" t="str">
            <v>10823</v>
          </cell>
          <cell r="B335" t="str">
            <v>LUX 24PQ(4PX100GR)PROM P</v>
          </cell>
          <cell r="C335" t="str">
            <v>CJ</v>
          </cell>
          <cell r="D335">
            <v>9.5999999999999992E-3</v>
          </cell>
          <cell r="E335" t="str">
            <v>TM</v>
          </cell>
        </row>
        <row r="336">
          <cell r="A336" t="str">
            <v>10824</v>
          </cell>
          <cell r="B336" t="str">
            <v>POND'S CLARANTB3 150GX12</v>
          </cell>
          <cell r="C336" t="str">
            <v>CJ</v>
          </cell>
          <cell r="D336">
            <v>1.8E-3</v>
          </cell>
          <cell r="E336" t="str">
            <v>TM</v>
          </cell>
        </row>
        <row r="337">
          <cell r="A337" t="str">
            <v>10825</v>
          </cell>
          <cell r="B337" t="str">
            <v>POND'S LIFTING 62G X 12U</v>
          </cell>
          <cell r="C337" t="str">
            <v>CJ</v>
          </cell>
          <cell r="D337">
            <v>7.4399999999999998E-4</v>
          </cell>
          <cell r="E337" t="str">
            <v>TM</v>
          </cell>
        </row>
        <row r="338">
          <cell r="A338" t="str">
            <v>10826</v>
          </cell>
          <cell r="B338" t="str">
            <v>TIMOTEI SHAMP MIEL 400+R</v>
          </cell>
          <cell r="C338" t="str">
            <v>CJ</v>
          </cell>
          <cell r="D338">
            <v>1.09E-2</v>
          </cell>
          <cell r="E338" t="str">
            <v>TM</v>
          </cell>
        </row>
        <row r="339">
          <cell r="A339" t="str">
            <v>10827</v>
          </cell>
          <cell r="B339" t="str">
            <v>TIMOTEI SHAMP HERB 400+R</v>
          </cell>
          <cell r="C339" t="str">
            <v>CJ</v>
          </cell>
          <cell r="D339">
            <v>1.09E-2</v>
          </cell>
          <cell r="E339" t="str">
            <v>TM</v>
          </cell>
        </row>
        <row r="340">
          <cell r="A340" t="str">
            <v>10830</v>
          </cell>
          <cell r="B340" t="str">
            <v>UNIHOTEL 180PX30GR</v>
          </cell>
          <cell r="C340" t="str">
            <v>CJ</v>
          </cell>
          <cell r="D340">
            <v>5.4000000000000003E-3</v>
          </cell>
          <cell r="E340" t="str">
            <v>TM</v>
          </cell>
        </row>
        <row r="341">
          <cell r="A341" t="str">
            <v>10831</v>
          </cell>
          <cell r="B341" t="str">
            <v>POND'S CAPSULAS 7,4GX12U</v>
          </cell>
          <cell r="C341" t="str">
            <v>CJ</v>
          </cell>
          <cell r="D341">
            <v>8.8800000000000004E-5</v>
          </cell>
          <cell r="E341" t="str">
            <v>TM</v>
          </cell>
        </row>
        <row r="342">
          <cell r="A342" t="str">
            <v>10838</v>
          </cell>
          <cell r="B342" t="str">
            <v>LAG. AZUL SIN ETIQ 300GX</v>
          </cell>
          <cell r="C342" t="str">
            <v>CJ</v>
          </cell>
          <cell r="D342">
            <v>1.44E-2</v>
          </cell>
          <cell r="E342" t="str">
            <v>TM</v>
          </cell>
        </row>
        <row r="343">
          <cell r="A343" t="str">
            <v>10840</v>
          </cell>
          <cell r="B343" t="str">
            <v>IMPULSE DYNAMIQUE 36TRX4</v>
          </cell>
          <cell r="C343" t="str">
            <v>CJ</v>
          </cell>
          <cell r="D343">
            <v>4.5000000000000003E-5</v>
          </cell>
          <cell r="E343" t="str">
            <v>TM</v>
          </cell>
        </row>
        <row r="344">
          <cell r="A344" t="str">
            <v>10850</v>
          </cell>
          <cell r="C344" t="str">
            <v>CJ</v>
          </cell>
          <cell r="D344">
            <v>1.2E-2</v>
          </cell>
          <cell r="E344" t="str">
            <v>TM</v>
          </cell>
        </row>
        <row r="345">
          <cell r="A345" t="str">
            <v>10851</v>
          </cell>
          <cell r="C345" t="str">
            <v>CJ</v>
          </cell>
          <cell r="D345">
            <v>9.4999999999999998E-3</v>
          </cell>
          <cell r="E345" t="str">
            <v>TM</v>
          </cell>
        </row>
        <row r="346">
          <cell r="A346" t="str">
            <v>10852</v>
          </cell>
          <cell r="C346" t="str">
            <v>CJ</v>
          </cell>
          <cell r="D346">
            <v>8.9999999999999993E-3</v>
          </cell>
          <cell r="E346" t="str">
            <v>TM</v>
          </cell>
        </row>
        <row r="347">
          <cell r="A347" t="str">
            <v>10853</v>
          </cell>
          <cell r="C347" t="str">
            <v>CJ</v>
          </cell>
          <cell r="D347">
            <v>8.9999999999999993E-3</v>
          </cell>
          <cell r="E347" t="str">
            <v>TM</v>
          </cell>
        </row>
        <row r="348">
          <cell r="A348" t="str">
            <v>10854</v>
          </cell>
          <cell r="C348" t="str">
            <v>CJ</v>
          </cell>
          <cell r="D348">
            <v>8.9999999999999993E-3</v>
          </cell>
          <cell r="E348" t="str">
            <v>TM</v>
          </cell>
        </row>
        <row r="349">
          <cell r="A349" t="str">
            <v>10856</v>
          </cell>
          <cell r="C349" t="str">
            <v>CJ</v>
          </cell>
          <cell r="D349">
            <v>8.9999999999999993E-3</v>
          </cell>
          <cell r="E349" t="str">
            <v>TM</v>
          </cell>
        </row>
        <row r="350">
          <cell r="A350" t="str">
            <v>10857</v>
          </cell>
          <cell r="B350" t="str">
            <v>LUX HUMECTANCIA 2X150G +</v>
          </cell>
          <cell r="C350" t="str">
            <v>CJ</v>
          </cell>
          <cell r="D350">
            <v>8.9999999999999993E-3</v>
          </cell>
          <cell r="E350" t="str">
            <v>TM</v>
          </cell>
        </row>
        <row r="351">
          <cell r="A351" t="str">
            <v>10858</v>
          </cell>
          <cell r="B351" t="str">
            <v>LUX EQUILIBRIO 2X150G +</v>
          </cell>
          <cell r="C351" t="str">
            <v>CJ</v>
          </cell>
          <cell r="D351">
            <v>8.9999999999999993E-3</v>
          </cell>
          <cell r="E351" t="str">
            <v>TM</v>
          </cell>
        </row>
        <row r="352">
          <cell r="A352" t="str">
            <v>10859</v>
          </cell>
          <cell r="B352" t="str">
            <v>LUX ASTRINGENCIA 2X150G</v>
          </cell>
          <cell r="C352" t="str">
            <v>CJ</v>
          </cell>
          <cell r="D352">
            <v>8.9999999999999993E-3</v>
          </cell>
          <cell r="E352" t="str">
            <v>TM</v>
          </cell>
        </row>
        <row r="353">
          <cell r="A353" t="str">
            <v>10863</v>
          </cell>
          <cell r="B353" t="str">
            <v>LUX PIEL GRASOSA 200PX38</v>
          </cell>
          <cell r="C353" t="str">
            <v>CJ</v>
          </cell>
          <cell r="D353">
            <v>7.6E-3</v>
          </cell>
          <cell r="E353" t="str">
            <v>TM</v>
          </cell>
        </row>
        <row r="354">
          <cell r="A354" t="str">
            <v>10868</v>
          </cell>
          <cell r="B354" t="str">
            <v>ZAS CREMA 24TA X 500GR</v>
          </cell>
          <cell r="C354" t="str">
            <v>CJ</v>
          </cell>
          <cell r="D354">
            <v>1.2E-2</v>
          </cell>
          <cell r="E354" t="str">
            <v>TM</v>
          </cell>
        </row>
        <row r="355">
          <cell r="A355" t="str">
            <v>10869</v>
          </cell>
          <cell r="B355" t="str">
            <v>AXE MARINE 12BTX120GR</v>
          </cell>
          <cell r="C355" t="str">
            <v>CJ</v>
          </cell>
          <cell r="D355">
            <v>1.4E-3</v>
          </cell>
          <cell r="E355" t="str">
            <v>TM</v>
          </cell>
        </row>
        <row r="356">
          <cell r="A356" t="str">
            <v>10870</v>
          </cell>
          <cell r="B356" t="str">
            <v>AXE TEMPEST 12BTX120GR</v>
          </cell>
          <cell r="C356" t="str">
            <v>CJ</v>
          </cell>
          <cell r="D356">
            <v>1.4E-3</v>
          </cell>
          <cell r="E356" t="str">
            <v>TM</v>
          </cell>
        </row>
        <row r="357">
          <cell r="A357" t="str">
            <v>10872</v>
          </cell>
          <cell r="B357" t="str">
            <v>AXE MUSK 12BTX120GR</v>
          </cell>
          <cell r="C357" t="str">
            <v>CJ</v>
          </cell>
          <cell r="D357">
            <v>1.4E-3</v>
          </cell>
          <cell r="E357" t="str">
            <v>TM</v>
          </cell>
        </row>
        <row r="358">
          <cell r="A358" t="str">
            <v>10874</v>
          </cell>
          <cell r="C358" t="str">
            <v>CJ</v>
          </cell>
          <cell r="D358">
            <v>7.3000000000000001E-3</v>
          </cell>
          <cell r="E358" t="str">
            <v>TM</v>
          </cell>
        </row>
        <row r="359">
          <cell r="A359" t="str">
            <v>10879</v>
          </cell>
          <cell r="B359" t="str">
            <v>ESP DEJA CBS FLORAL 50 F</v>
          </cell>
          <cell r="C359" t="str">
            <v>CJ</v>
          </cell>
          <cell r="D359">
            <v>0.01</v>
          </cell>
          <cell r="E359" t="str">
            <v>TM</v>
          </cell>
        </row>
        <row r="360">
          <cell r="A360" t="str">
            <v>10882</v>
          </cell>
          <cell r="B360" t="str">
            <v>DEJA BARRA 16PQ(2BRX300G</v>
          </cell>
          <cell r="C360" t="str">
            <v>CJ</v>
          </cell>
          <cell r="D360">
            <v>9.5999999999999992E-3</v>
          </cell>
          <cell r="E360" t="str">
            <v>TM</v>
          </cell>
        </row>
        <row r="361">
          <cell r="A361" t="str">
            <v>10883</v>
          </cell>
          <cell r="B361" t="str">
            <v>DEJA BARRA 24PQ(2BRX200G</v>
          </cell>
          <cell r="C361" t="str">
            <v>CJ</v>
          </cell>
          <cell r="D361">
            <v>9.5999999999999992E-3</v>
          </cell>
          <cell r="E361" t="str">
            <v>TM</v>
          </cell>
        </row>
        <row r="362">
          <cell r="A362" t="str">
            <v>10884</v>
          </cell>
          <cell r="B362" t="str">
            <v>DEJA BARRA LIMON 12PQ(2B</v>
          </cell>
          <cell r="C362" t="str">
            <v>CJ</v>
          </cell>
          <cell r="D362">
            <v>9.5999999999999992E-3</v>
          </cell>
          <cell r="E362" t="str">
            <v>TM</v>
          </cell>
        </row>
        <row r="363">
          <cell r="A363" t="str">
            <v>10885</v>
          </cell>
          <cell r="B363" t="str">
            <v>DEJA BARRA LIMON 16PQ(2B</v>
          </cell>
          <cell r="C363" t="str">
            <v>CJ</v>
          </cell>
          <cell r="D363">
            <v>9.5999999999999992E-3</v>
          </cell>
          <cell r="E363" t="str">
            <v>TM</v>
          </cell>
        </row>
        <row r="364">
          <cell r="A364" t="str">
            <v>10886</v>
          </cell>
          <cell r="B364" t="str">
            <v>DEJA BARRA LIMON 24PQ(2B</v>
          </cell>
          <cell r="C364" t="str">
            <v>CJ</v>
          </cell>
          <cell r="D364">
            <v>9.5999999999999992E-3</v>
          </cell>
          <cell r="E364" t="str">
            <v>TM</v>
          </cell>
        </row>
        <row r="365">
          <cell r="A365" t="str">
            <v>10888</v>
          </cell>
          <cell r="B365" t="str">
            <v>ROSAS BLANCO 48FU(2x100)</v>
          </cell>
          <cell r="C365" t="str">
            <v>CJ</v>
          </cell>
          <cell r="D365">
            <v>9.5999999999999992E-3</v>
          </cell>
          <cell r="E365" t="str">
            <v>TM</v>
          </cell>
        </row>
        <row r="366">
          <cell r="A366" t="str">
            <v>10889</v>
          </cell>
          <cell r="B366" t="str">
            <v>ROSAS ROSADO 48FU(2x100)</v>
          </cell>
          <cell r="C366" t="str">
            <v>CJ</v>
          </cell>
          <cell r="D366">
            <v>9.5999999999999992E-3</v>
          </cell>
          <cell r="E366" t="str">
            <v>TM</v>
          </cell>
        </row>
        <row r="367">
          <cell r="A367" t="str">
            <v>10890</v>
          </cell>
          <cell r="B367" t="str">
            <v>DOVE BLANCO 48x100G</v>
          </cell>
          <cell r="C367" t="str">
            <v>CJ</v>
          </cell>
          <cell r="D367">
            <v>4.7999999999999996E-3</v>
          </cell>
          <cell r="E367" t="str">
            <v>TM</v>
          </cell>
        </row>
        <row r="368">
          <cell r="A368" t="str">
            <v>10892</v>
          </cell>
          <cell r="B368" t="str">
            <v>CLOSE UP ROJO 6DIS(13TBX</v>
          </cell>
          <cell r="C368" t="str">
            <v>CJ</v>
          </cell>
          <cell r="D368">
            <v>2.5999999999999999E-3</v>
          </cell>
          <cell r="E368" t="str">
            <v>TM</v>
          </cell>
        </row>
        <row r="369">
          <cell r="A369" t="str">
            <v>10895</v>
          </cell>
          <cell r="B369" t="str">
            <v>SIGNAL 2 A/C 144TBX75CC</v>
          </cell>
          <cell r="C369" t="str">
            <v>CJ</v>
          </cell>
          <cell r="D369">
            <v>1.4800000000000001E-2</v>
          </cell>
          <cell r="E369" t="str">
            <v>TM</v>
          </cell>
        </row>
        <row r="370">
          <cell r="A370" t="str">
            <v>10896</v>
          </cell>
          <cell r="B370" t="str">
            <v>DOVE BLANCO 72PX50GR MUE</v>
          </cell>
          <cell r="C370" t="str">
            <v>CJ</v>
          </cell>
          <cell r="D370">
            <v>3.5999999999999999E-3</v>
          </cell>
          <cell r="E370" t="str">
            <v>TM</v>
          </cell>
        </row>
        <row r="371">
          <cell r="A371" t="str">
            <v>10897</v>
          </cell>
          <cell r="B371" t="str">
            <v>SUPER LAG. 30PQ(2x270G)</v>
          </cell>
          <cell r="C371" t="str">
            <v>CJ</v>
          </cell>
          <cell r="D371">
            <v>1.6199999999999999E-2</v>
          </cell>
          <cell r="E371" t="str">
            <v>TM</v>
          </cell>
        </row>
        <row r="372">
          <cell r="A372" t="str">
            <v>10899</v>
          </cell>
          <cell r="B372" t="str">
            <v>SIGNAL 2 A/C 144TBX25CC</v>
          </cell>
          <cell r="C372" t="str">
            <v>CJ</v>
          </cell>
          <cell r="D372">
            <v>4.7999999999999996E-3</v>
          </cell>
          <cell r="E372" t="str">
            <v>TM</v>
          </cell>
        </row>
        <row r="373">
          <cell r="A373" t="str">
            <v>10903</v>
          </cell>
          <cell r="B373" t="str">
            <v>CLOUPR 75CC+LUXH 75G X</v>
          </cell>
          <cell r="C373" t="str">
            <v>CJ</v>
          </cell>
          <cell r="D373">
            <v>1.2527999999999999E-2</v>
          </cell>
          <cell r="E373" t="str">
            <v>TM</v>
          </cell>
        </row>
        <row r="374">
          <cell r="A374" t="str">
            <v>10904</v>
          </cell>
          <cell r="B374" t="str">
            <v>LAGARTO AZUL 2X250GR+DEJ</v>
          </cell>
          <cell r="C374" t="str">
            <v>CJ</v>
          </cell>
          <cell r="D374">
            <v>1.72E-2</v>
          </cell>
          <cell r="E374" t="str">
            <v>TM</v>
          </cell>
        </row>
        <row r="375">
          <cell r="A375" t="str">
            <v>10908</v>
          </cell>
          <cell r="B375" t="str">
            <v>CRA-Z BAR 300G X 48 UN</v>
          </cell>
          <cell r="C375" t="str">
            <v>CJ</v>
          </cell>
          <cell r="D375">
            <v>1.44E-2</v>
          </cell>
          <cell r="E375" t="str">
            <v>TM</v>
          </cell>
        </row>
        <row r="376">
          <cell r="A376" t="str">
            <v>10924</v>
          </cell>
          <cell r="B376" t="str">
            <v>REXONA ROLL-ON BOUQ 12BT</v>
          </cell>
          <cell r="C376" t="str">
            <v>CJ</v>
          </cell>
          <cell r="D376">
            <v>8.9999999999999998E-4</v>
          </cell>
          <cell r="E376" t="str">
            <v>TM</v>
          </cell>
        </row>
        <row r="377">
          <cell r="A377" t="str">
            <v>10925</v>
          </cell>
          <cell r="B377" t="str">
            <v>REXONA ROLL-ON SPORT 12B</v>
          </cell>
          <cell r="C377" t="str">
            <v>CJ</v>
          </cell>
          <cell r="D377">
            <v>8.9999999999999998E-4</v>
          </cell>
          <cell r="E377" t="str">
            <v>TM</v>
          </cell>
        </row>
        <row r="378">
          <cell r="A378" t="str">
            <v>10926</v>
          </cell>
          <cell r="B378" t="str">
            <v>REXONA ROLL-ON FRESH 12B</v>
          </cell>
          <cell r="C378" t="str">
            <v>CJ</v>
          </cell>
          <cell r="D378">
            <v>8.9999999999999998E-4</v>
          </cell>
          <cell r="E378" t="str">
            <v>TM</v>
          </cell>
        </row>
        <row r="379">
          <cell r="A379" t="str">
            <v>10927</v>
          </cell>
          <cell r="B379" t="str">
            <v>REXONA ROLL-ON HOMB 12BT</v>
          </cell>
          <cell r="C379" t="str">
            <v>CJ</v>
          </cell>
          <cell r="D379">
            <v>8.9999999999999998E-4</v>
          </cell>
          <cell r="E379" t="str">
            <v>TM</v>
          </cell>
        </row>
        <row r="380">
          <cell r="A380" t="str">
            <v>10928</v>
          </cell>
          <cell r="B380" t="str">
            <v>LUX PIEL NORMAL 200PX38G</v>
          </cell>
          <cell r="C380" t="str">
            <v>CJ</v>
          </cell>
          <cell r="D380">
            <v>7.6E-3</v>
          </cell>
          <cell r="E380" t="str">
            <v>TM</v>
          </cell>
        </row>
        <row r="381">
          <cell r="A381" t="str">
            <v>10929</v>
          </cell>
          <cell r="B381" t="str">
            <v>IMPULSE MUSK DISPLAY 12T</v>
          </cell>
          <cell r="C381" t="str">
            <v>CJ</v>
          </cell>
          <cell r="D381">
            <v>6.9999999999999999E-4</v>
          </cell>
          <cell r="E381" t="str">
            <v>TM</v>
          </cell>
        </row>
        <row r="382">
          <cell r="A382" t="str">
            <v>10931</v>
          </cell>
          <cell r="B382" t="str">
            <v>IMPULSE ROMAN DISPLAY 12</v>
          </cell>
          <cell r="C382" t="str">
            <v>CJ</v>
          </cell>
          <cell r="D382">
            <v>6.9999999999999999E-4</v>
          </cell>
          <cell r="E382" t="str">
            <v>TM</v>
          </cell>
        </row>
        <row r="383">
          <cell r="A383" t="str">
            <v>10932</v>
          </cell>
          <cell r="B383" t="str">
            <v>IMPULSE INCIE DISPLAY 12</v>
          </cell>
          <cell r="C383" t="str">
            <v>CJ</v>
          </cell>
          <cell r="D383">
            <v>6.9999999999999999E-4</v>
          </cell>
          <cell r="E383" t="str">
            <v>TM</v>
          </cell>
        </row>
        <row r="384">
          <cell r="A384" t="str">
            <v>10934</v>
          </cell>
          <cell r="B384" t="str">
            <v>PEPSODENT A/C DISPLAY 12</v>
          </cell>
          <cell r="C384" t="str">
            <v>CJ</v>
          </cell>
          <cell r="D384">
            <v>1.1000000000000001E-3</v>
          </cell>
          <cell r="E384" t="str">
            <v>TM</v>
          </cell>
        </row>
        <row r="385">
          <cell r="A385" t="str">
            <v>10943</v>
          </cell>
          <cell r="C385" t="str">
            <v>CJ</v>
          </cell>
          <cell r="D385">
            <v>1.5E-3</v>
          </cell>
          <cell r="E385" t="str">
            <v>TM</v>
          </cell>
        </row>
        <row r="386">
          <cell r="A386" t="str">
            <v>10945</v>
          </cell>
          <cell r="C386" t="str">
            <v>CJ</v>
          </cell>
          <cell r="D386">
            <v>1.5E-3</v>
          </cell>
          <cell r="E386" t="str">
            <v>TM</v>
          </cell>
        </row>
        <row r="387">
          <cell r="A387" t="str">
            <v>10960</v>
          </cell>
          <cell r="B387" t="str">
            <v>LUX PIEL SECA 200PX38GR</v>
          </cell>
          <cell r="C387" t="str">
            <v>CJ</v>
          </cell>
          <cell r="D387">
            <v>7.6E-3</v>
          </cell>
          <cell r="E387" t="str">
            <v>TM</v>
          </cell>
        </row>
        <row r="388">
          <cell r="A388" t="str">
            <v>10967</v>
          </cell>
          <cell r="B388" t="str">
            <v>PEPSODENT A/C 12TBX75+HO</v>
          </cell>
          <cell r="C388" t="str">
            <v>CJ</v>
          </cell>
          <cell r="D388">
            <v>2E-3</v>
          </cell>
          <cell r="E388" t="str">
            <v>TM</v>
          </cell>
        </row>
        <row r="389">
          <cell r="A389" t="str">
            <v>10971</v>
          </cell>
          <cell r="B389" t="str">
            <v>PEPSODENT A/C 75+REXONA</v>
          </cell>
          <cell r="C389" t="str">
            <v>CJ</v>
          </cell>
          <cell r="D389">
            <v>6.8999999999999999E-3</v>
          </cell>
          <cell r="E389" t="str">
            <v>TM</v>
          </cell>
        </row>
        <row r="390">
          <cell r="A390" t="str">
            <v>10972</v>
          </cell>
          <cell r="B390" t="str">
            <v>REXONA SPRAY SPORT 80GR+</v>
          </cell>
          <cell r="C390" t="str">
            <v>CJ</v>
          </cell>
          <cell r="D390">
            <v>2.7000000000000001E-3</v>
          </cell>
          <cell r="E390" t="str">
            <v>TM</v>
          </cell>
        </row>
        <row r="391">
          <cell r="A391" t="str">
            <v>10973</v>
          </cell>
          <cell r="B391" t="str">
            <v>REXONA SPRAY HOMBRE 80GR</v>
          </cell>
          <cell r="C391" t="str">
            <v>CJ</v>
          </cell>
          <cell r="D391">
            <v>2.7000000000000001E-3</v>
          </cell>
          <cell r="E391" t="str">
            <v>TM</v>
          </cell>
        </row>
        <row r="392">
          <cell r="A392" t="str">
            <v>10974</v>
          </cell>
          <cell r="B392" t="str">
            <v>REXONA SPRAY BOUQUET 80G</v>
          </cell>
          <cell r="C392" t="str">
            <v>CJ</v>
          </cell>
          <cell r="D392">
            <v>2.7000000000000001E-3</v>
          </cell>
          <cell r="E392" t="str">
            <v>TM</v>
          </cell>
        </row>
        <row r="393">
          <cell r="A393" t="str">
            <v>10985</v>
          </cell>
          <cell r="B393" t="str">
            <v>LUX DELICA 96PX100GR AHO</v>
          </cell>
          <cell r="C393" t="str">
            <v>CJ</v>
          </cell>
          <cell r="D393">
            <v>9.5999999999999992E-3</v>
          </cell>
          <cell r="E393" t="str">
            <v>TM</v>
          </cell>
        </row>
        <row r="394">
          <cell r="A394" t="str">
            <v>10986</v>
          </cell>
          <cell r="B394" t="str">
            <v>LUX GRASA 96PX100GR AHOR</v>
          </cell>
          <cell r="C394" t="str">
            <v>CJ</v>
          </cell>
          <cell r="D394">
            <v>9.5999999999999992E-3</v>
          </cell>
          <cell r="E394" t="str">
            <v>TM</v>
          </cell>
        </row>
        <row r="395">
          <cell r="A395" t="str">
            <v>10988</v>
          </cell>
          <cell r="B395" t="str">
            <v>LUX NORMAL 96PX100 AHORR</v>
          </cell>
          <cell r="C395" t="str">
            <v>CJ</v>
          </cell>
          <cell r="D395">
            <v>9.5999999999999992E-3</v>
          </cell>
          <cell r="E395" t="str">
            <v>TM</v>
          </cell>
        </row>
        <row r="396">
          <cell r="A396" t="str">
            <v>10989</v>
          </cell>
          <cell r="B396" t="str">
            <v>LUX SECA 96PX100 AHORRE</v>
          </cell>
          <cell r="C396" t="str">
            <v>CJ</v>
          </cell>
          <cell r="D396">
            <v>9.5999999999999992E-3</v>
          </cell>
          <cell r="E396" t="str">
            <v>TM</v>
          </cell>
        </row>
        <row r="397">
          <cell r="A397" t="str">
            <v>10990</v>
          </cell>
          <cell r="B397" t="str">
            <v>CREMA 12 ROSA 96PX125 AH</v>
          </cell>
          <cell r="C397" t="str">
            <v>CJ</v>
          </cell>
          <cell r="D397">
            <v>1.2E-2</v>
          </cell>
          <cell r="E397" t="str">
            <v>TM</v>
          </cell>
        </row>
        <row r="398">
          <cell r="A398" t="str">
            <v>10991</v>
          </cell>
          <cell r="B398" t="str">
            <v>CREMA 12 BLAN 96PX125 AH</v>
          </cell>
          <cell r="C398" t="str">
            <v>CJ</v>
          </cell>
          <cell r="D398">
            <v>1.2E-2</v>
          </cell>
          <cell r="E398" t="str">
            <v>TM</v>
          </cell>
        </row>
        <row r="399">
          <cell r="A399" t="str">
            <v>10992</v>
          </cell>
          <cell r="B399" t="str">
            <v>CREMA 12 DELIC 96PX125 A</v>
          </cell>
          <cell r="C399" t="str">
            <v>CJ</v>
          </cell>
          <cell r="D399">
            <v>1.2E-2</v>
          </cell>
          <cell r="E399" t="str">
            <v>TM</v>
          </cell>
        </row>
        <row r="400">
          <cell r="A400" t="str">
            <v>10993</v>
          </cell>
          <cell r="B400" t="str">
            <v>BALLERINA 60 UN</v>
          </cell>
          <cell r="C400" t="str">
            <v>CJ</v>
          </cell>
          <cell r="D400">
            <v>833.33</v>
          </cell>
          <cell r="E400" t="str">
            <v>TM</v>
          </cell>
        </row>
        <row r="401">
          <cell r="A401" t="str">
            <v>10994</v>
          </cell>
          <cell r="B401" t="str">
            <v>BALLERINA 25PQ(3uN)</v>
          </cell>
          <cell r="C401" t="str">
            <v>CJ</v>
          </cell>
          <cell r="D401">
            <v>1.4E-3</v>
          </cell>
          <cell r="E401" t="str">
            <v>TM</v>
          </cell>
        </row>
        <row r="402">
          <cell r="A402" t="str">
            <v>10996</v>
          </cell>
          <cell r="B402" t="str">
            <v>CIF PULIDOR LIQ 12BTX750</v>
          </cell>
          <cell r="C402" t="str">
            <v>CJ</v>
          </cell>
          <cell r="D402">
            <v>8.9999999999999993E-3</v>
          </cell>
          <cell r="E402" t="str">
            <v>TM</v>
          </cell>
        </row>
        <row r="403">
          <cell r="A403" t="str">
            <v>10997</v>
          </cell>
          <cell r="B403" t="str">
            <v>DESINFECTANTE VIM 12BTX7</v>
          </cell>
          <cell r="C403" t="str">
            <v>CJ</v>
          </cell>
          <cell r="D403">
            <v>9.2999999999999992E-3</v>
          </cell>
          <cell r="E403" t="str">
            <v>TM</v>
          </cell>
        </row>
        <row r="404">
          <cell r="A404" t="str">
            <v>10998</v>
          </cell>
          <cell r="C404" t="str">
            <v>CJ</v>
          </cell>
          <cell r="D404">
            <v>1.5E-3</v>
          </cell>
          <cell r="E404" t="str">
            <v>TM</v>
          </cell>
        </row>
        <row r="405">
          <cell r="A405" t="str">
            <v>10999</v>
          </cell>
          <cell r="C405" t="str">
            <v>CJ</v>
          </cell>
          <cell r="D405">
            <v>1.5E-3</v>
          </cell>
          <cell r="E405" t="str">
            <v>TM</v>
          </cell>
        </row>
        <row r="406">
          <cell r="A406" t="str">
            <v>11000</v>
          </cell>
          <cell r="C406" t="str">
            <v>CJ</v>
          </cell>
          <cell r="D406">
            <v>1.5E-3</v>
          </cell>
          <cell r="E406" t="str">
            <v>TM</v>
          </cell>
        </row>
        <row r="407">
          <cell r="A407" t="str">
            <v>11002</v>
          </cell>
          <cell r="C407" t="str">
            <v>CJ</v>
          </cell>
          <cell r="D407">
            <v>7.6E-3</v>
          </cell>
          <cell r="E407" t="str">
            <v>TM</v>
          </cell>
        </row>
        <row r="408">
          <cell r="A408" t="str">
            <v>11004</v>
          </cell>
          <cell r="C408" t="str">
            <v>CJ</v>
          </cell>
          <cell r="D408">
            <v>1.1999999999999999E-3</v>
          </cell>
          <cell r="E408" t="str">
            <v>TM</v>
          </cell>
        </row>
        <row r="409">
          <cell r="A409" t="str">
            <v>11005</v>
          </cell>
          <cell r="C409" t="str">
            <v>CJ</v>
          </cell>
          <cell r="D409">
            <v>1.1999999999999999E-3</v>
          </cell>
          <cell r="E409" t="str">
            <v>TM</v>
          </cell>
        </row>
        <row r="410">
          <cell r="A410" t="str">
            <v>11006</v>
          </cell>
          <cell r="C410" t="str">
            <v>CJ</v>
          </cell>
          <cell r="D410">
            <v>1.1999999999999999E-3</v>
          </cell>
          <cell r="E410" t="str">
            <v>TM</v>
          </cell>
        </row>
        <row r="411">
          <cell r="A411" t="str">
            <v>11007</v>
          </cell>
          <cell r="C411" t="str">
            <v>CJ</v>
          </cell>
          <cell r="D411">
            <v>1.1999999999999999E-3</v>
          </cell>
          <cell r="E411" t="str">
            <v>TM</v>
          </cell>
        </row>
        <row r="412">
          <cell r="A412" t="str">
            <v>11013</v>
          </cell>
          <cell r="B412" t="str">
            <v>CLOSE UP AZ 12TBX75CC+ST</v>
          </cell>
          <cell r="C412" t="str">
            <v>CJ</v>
          </cell>
          <cell r="D412">
            <v>1.1999999999999999E-3</v>
          </cell>
          <cell r="E412" t="str">
            <v>TM</v>
          </cell>
        </row>
        <row r="413">
          <cell r="A413" t="str">
            <v>11016</v>
          </cell>
          <cell r="C413" t="str">
            <v>CJ</v>
          </cell>
          <cell r="D413">
            <v>1.41E-2</v>
          </cell>
          <cell r="E413" t="str">
            <v>TM</v>
          </cell>
        </row>
        <row r="414">
          <cell r="A414" t="str">
            <v>11017</v>
          </cell>
          <cell r="B414" t="str">
            <v>PEPSODENT A/C 72TBX100C</v>
          </cell>
          <cell r="C414" t="str">
            <v>CJ</v>
          </cell>
          <cell r="D414">
            <v>9.2999999999999992E-3</v>
          </cell>
          <cell r="E414" t="str">
            <v>TM</v>
          </cell>
        </row>
        <row r="415">
          <cell r="A415" t="str">
            <v>11018</v>
          </cell>
          <cell r="B415" t="str">
            <v>PEPSODENT A/C 72TBX125CC</v>
          </cell>
          <cell r="C415" t="str">
            <v>CJ</v>
          </cell>
          <cell r="D415">
            <v>1.17E-2</v>
          </cell>
          <cell r="E415" t="str">
            <v>TM</v>
          </cell>
        </row>
        <row r="416">
          <cell r="A416" t="str">
            <v>11026</v>
          </cell>
          <cell r="B416" t="str">
            <v>LE SANCY NARANJ 12PQ(2PX</v>
          </cell>
          <cell r="C416" t="str">
            <v>CJ</v>
          </cell>
          <cell r="D416">
            <v>3.5999999999999999E-3</v>
          </cell>
          <cell r="E416" t="str">
            <v>TM</v>
          </cell>
        </row>
        <row r="417">
          <cell r="A417" t="str">
            <v>11027</v>
          </cell>
          <cell r="B417" t="str">
            <v>CREMA 12 DELIC 12PQ(2PX1</v>
          </cell>
          <cell r="C417" t="str">
            <v>CJ</v>
          </cell>
          <cell r="D417">
            <v>3.0000000000000001E-3</v>
          </cell>
          <cell r="E417" t="str">
            <v>TM</v>
          </cell>
        </row>
        <row r="418">
          <cell r="A418" t="str">
            <v>11028</v>
          </cell>
          <cell r="B418" t="str">
            <v>CREMA 12 ROSADO 12PQ(2PX</v>
          </cell>
          <cell r="C418" t="str">
            <v>CJ</v>
          </cell>
          <cell r="D418">
            <v>3.0000000000000001E-3</v>
          </cell>
          <cell r="E418" t="str">
            <v>TM</v>
          </cell>
        </row>
        <row r="419">
          <cell r="A419" t="str">
            <v>11030</v>
          </cell>
          <cell r="C419" t="str">
            <v>CJ</v>
          </cell>
          <cell r="D419">
            <v>3.0000000000000001E-3</v>
          </cell>
          <cell r="E419" t="str">
            <v>TM</v>
          </cell>
        </row>
        <row r="420">
          <cell r="A420" t="str">
            <v>11036</v>
          </cell>
          <cell r="B420" t="str">
            <v>CLOUPV 75CC+LUXH 75G X</v>
          </cell>
          <cell r="C420" t="str">
            <v>CJ</v>
          </cell>
          <cell r="D420">
            <v>1.2527999999999999E-2</v>
          </cell>
          <cell r="E420" t="str">
            <v>TM</v>
          </cell>
        </row>
        <row r="421">
          <cell r="A421" t="str">
            <v>11041</v>
          </cell>
          <cell r="B421" t="str">
            <v>CLOUPB 75CC+LUXA 75G X</v>
          </cell>
          <cell r="C421" t="str">
            <v>CJ</v>
          </cell>
          <cell r="D421">
            <v>1.2456E-2</v>
          </cell>
          <cell r="E421" t="str">
            <v>TM</v>
          </cell>
        </row>
        <row r="422">
          <cell r="A422" t="str">
            <v>11042</v>
          </cell>
          <cell r="B422" t="str">
            <v>CRA-Z 288 BR X 50GR</v>
          </cell>
          <cell r="C422" t="str">
            <v>CJ</v>
          </cell>
          <cell r="D422">
            <v>1.44E-2</v>
          </cell>
          <cell r="E422" t="str">
            <v>TM</v>
          </cell>
        </row>
        <row r="423">
          <cell r="A423" t="str">
            <v>11043</v>
          </cell>
          <cell r="B423" t="str">
            <v>CRA-Z 144BR X 100GR</v>
          </cell>
          <cell r="C423" t="str">
            <v>CJ</v>
          </cell>
          <cell r="D423">
            <v>1.44E-2</v>
          </cell>
          <cell r="E423" t="str">
            <v>TM</v>
          </cell>
        </row>
        <row r="424">
          <cell r="A424" t="str">
            <v>11044</v>
          </cell>
          <cell r="B424" t="str">
            <v>CRA-Z 72BR X 200GR</v>
          </cell>
          <cell r="C424" t="str">
            <v>CJ</v>
          </cell>
          <cell r="D424">
            <v>1.44E-2</v>
          </cell>
          <cell r="E424" t="str">
            <v>TM</v>
          </cell>
        </row>
        <row r="425">
          <cell r="A425" t="str">
            <v>11047</v>
          </cell>
          <cell r="C425" t="str">
            <v>CJ</v>
          </cell>
          <cell r="D425">
            <v>2.0999999999999999E-3</v>
          </cell>
          <cell r="E425" t="str">
            <v>TM</v>
          </cell>
        </row>
        <row r="426">
          <cell r="A426" t="str">
            <v>11048</v>
          </cell>
          <cell r="B426" t="str">
            <v>IMPULSE FUEGO 30TRX70GR+</v>
          </cell>
          <cell r="C426" t="str">
            <v>CJ</v>
          </cell>
          <cell r="D426">
            <v>2.0999999999999999E-3</v>
          </cell>
          <cell r="E426" t="str">
            <v>TM</v>
          </cell>
        </row>
        <row r="427">
          <cell r="A427" t="str">
            <v>11051</v>
          </cell>
          <cell r="C427" t="str">
            <v>CJ</v>
          </cell>
          <cell r="D427">
            <v>8.9999999999999998E-4</v>
          </cell>
          <cell r="E427" t="str">
            <v>TM</v>
          </cell>
        </row>
        <row r="428">
          <cell r="A428" t="str">
            <v>11052</v>
          </cell>
          <cell r="C428" t="str">
            <v>CJ</v>
          </cell>
          <cell r="D428">
            <v>8.9999999999999998E-4</v>
          </cell>
          <cell r="E428" t="str">
            <v>TM</v>
          </cell>
        </row>
        <row r="429">
          <cell r="A429" t="str">
            <v>11054</v>
          </cell>
          <cell r="B429" t="str">
            <v>REXONA GRA SPRAY CELESTE</v>
          </cell>
          <cell r="C429" t="str">
            <v>CJ</v>
          </cell>
          <cell r="D429">
            <v>1.8E-3</v>
          </cell>
          <cell r="E429" t="str">
            <v>TM</v>
          </cell>
        </row>
        <row r="430">
          <cell r="A430" t="str">
            <v>11055</v>
          </cell>
          <cell r="B430" t="str">
            <v>REXONA GRA SPRAY ROSADO</v>
          </cell>
          <cell r="C430" t="str">
            <v>CJ</v>
          </cell>
          <cell r="D430">
            <v>1.8E-3</v>
          </cell>
          <cell r="E430" t="str">
            <v>TM</v>
          </cell>
        </row>
        <row r="431">
          <cell r="A431" t="str">
            <v>11056</v>
          </cell>
          <cell r="B431" t="str">
            <v>REXONA GRAD. STICK</v>
          </cell>
          <cell r="C431" t="str">
            <v>CJ</v>
          </cell>
          <cell r="D431">
            <v>5.0000000000000001E-4</v>
          </cell>
          <cell r="E431" t="str">
            <v>TM</v>
          </cell>
        </row>
        <row r="432">
          <cell r="A432" t="str">
            <v>11059</v>
          </cell>
          <cell r="B432" t="str">
            <v>CLOSE UP AZ(1TB 75+LUX S</v>
          </cell>
          <cell r="C432" t="str">
            <v>CJ</v>
          </cell>
          <cell r="D432">
            <v>2.0999999999999999E-3</v>
          </cell>
          <cell r="E432" t="str">
            <v>TM</v>
          </cell>
        </row>
        <row r="433">
          <cell r="A433" t="str">
            <v>11060</v>
          </cell>
          <cell r="B433" t="str">
            <v>CLOSE UP RJ (1TB 75+LUX</v>
          </cell>
          <cell r="C433" t="str">
            <v>CJ</v>
          </cell>
          <cell r="D433">
            <v>2.0999999999999999E-3</v>
          </cell>
          <cell r="E433" t="str">
            <v>TM</v>
          </cell>
        </row>
        <row r="434">
          <cell r="A434" t="str">
            <v>11062</v>
          </cell>
          <cell r="B434" t="str">
            <v>CLOSE UP VD(1TB 75+REX H</v>
          </cell>
          <cell r="C434" t="str">
            <v>CJ</v>
          </cell>
          <cell r="D434">
            <v>2.0999999999999999E-3</v>
          </cell>
          <cell r="E434" t="str">
            <v>TM</v>
          </cell>
        </row>
        <row r="435">
          <cell r="A435" t="str">
            <v>11063</v>
          </cell>
          <cell r="B435" t="str">
            <v>CLOUPM 75CC+LUXE 75G X</v>
          </cell>
          <cell r="C435" t="str">
            <v>CJ</v>
          </cell>
          <cell r="D435">
            <v>1.2744E-2</v>
          </cell>
          <cell r="E435" t="str">
            <v>TM</v>
          </cell>
        </row>
        <row r="436">
          <cell r="A436" t="str">
            <v>11065</v>
          </cell>
          <cell r="B436" t="str">
            <v>REXSPREXC+MINIEXC X12 U</v>
          </cell>
          <cell r="C436" t="str">
            <v>CJ</v>
          </cell>
          <cell r="D436">
            <v>1.7520000000000001E-3</v>
          </cell>
          <cell r="E436" t="str">
            <v>TM</v>
          </cell>
        </row>
        <row r="437">
          <cell r="A437" t="str">
            <v>11066</v>
          </cell>
          <cell r="B437" t="str">
            <v>REXSPRCON+MINICONF X12U</v>
          </cell>
          <cell r="C437" t="str">
            <v>CJ</v>
          </cell>
          <cell r="D437">
            <v>1.7520000000000001E-3</v>
          </cell>
          <cell r="E437" t="str">
            <v>TM</v>
          </cell>
        </row>
        <row r="438">
          <cell r="A438" t="str">
            <v>11070</v>
          </cell>
          <cell r="B438" t="str">
            <v>SIGNAL 2 A/C DISPLAY 6TB</v>
          </cell>
          <cell r="C438" t="str">
            <v>CJ</v>
          </cell>
          <cell r="D438">
            <v>5.9999999999999995E-4</v>
          </cell>
          <cell r="E438" t="str">
            <v>TM</v>
          </cell>
        </row>
        <row r="439">
          <cell r="A439" t="str">
            <v>11071</v>
          </cell>
          <cell r="B439" t="str">
            <v>REXONA HOMBRE DISPLAY 6P</v>
          </cell>
          <cell r="C439" t="str">
            <v>CJ</v>
          </cell>
          <cell r="D439">
            <v>4.0000000000000002E-4</v>
          </cell>
          <cell r="E439" t="str">
            <v>TM</v>
          </cell>
        </row>
        <row r="440">
          <cell r="A440" t="str">
            <v>11073</v>
          </cell>
          <cell r="B440" t="str">
            <v>REXONA SPORT DISPLAY 6PQ</v>
          </cell>
          <cell r="C440" t="str">
            <v>CJ</v>
          </cell>
          <cell r="D440">
            <v>4.0000000000000002E-4</v>
          </cell>
          <cell r="E440" t="str">
            <v>TM</v>
          </cell>
        </row>
        <row r="441">
          <cell r="A441" t="str">
            <v>11076</v>
          </cell>
          <cell r="B441" t="str">
            <v>REXONA SPORT 6TRX80GR+AF</v>
          </cell>
          <cell r="C441" t="str">
            <v>CJ</v>
          </cell>
          <cell r="D441">
            <v>4.0000000000000002E-4</v>
          </cell>
          <cell r="E441" t="str">
            <v>TM</v>
          </cell>
        </row>
        <row r="442">
          <cell r="A442" t="str">
            <v>11079</v>
          </cell>
          <cell r="B442" t="str">
            <v>REXONA ROLL ON SPORT 6PQ</v>
          </cell>
          <cell r="C442" t="str">
            <v>CJ</v>
          </cell>
          <cell r="D442">
            <v>4.0000000000000002E-4</v>
          </cell>
          <cell r="E442" t="str">
            <v>TM</v>
          </cell>
        </row>
        <row r="443">
          <cell r="A443" t="str">
            <v>11081</v>
          </cell>
          <cell r="B443" t="str">
            <v>IMPULSE INCIENSO DISP 6P</v>
          </cell>
          <cell r="C443" t="str">
            <v>CJ</v>
          </cell>
          <cell r="D443">
            <v>2.9999999999999997E-4</v>
          </cell>
          <cell r="E443" t="str">
            <v>TM</v>
          </cell>
        </row>
        <row r="444">
          <cell r="A444" t="str">
            <v>11082</v>
          </cell>
          <cell r="B444" t="str">
            <v>IMPULSE DYNAMIQUE DIS 6P</v>
          </cell>
          <cell r="C444" t="str">
            <v>CJ</v>
          </cell>
          <cell r="D444">
            <v>2.9999999999999997E-4</v>
          </cell>
          <cell r="E444" t="str">
            <v>TM</v>
          </cell>
        </row>
        <row r="445">
          <cell r="A445" t="str">
            <v>11086</v>
          </cell>
          <cell r="B445" t="str">
            <v>CREMA 12 SURTIDO 12PX125</v>
          </cell>
          <cell r="C445" t="str">
            <v>CJ</v>
          </cell>
          <cell r="D445">
            <v>1.5E-3</v>
          </cell>
          <cell r="E445" t="str">
            <v>TM</v>
          </cell>
        </row>
        <row r="446">
          <cell r="A446" t="str">
            <v>11087</v>
          </cell>
          <cell r="B446" t="str">
            <v>REXONA SURTIDO 12PX100GR</v>
          </cell>
          <cell r="C446" t="str">
            <v>CJ</v>
          </cell>
          <cell r="D446">
            <v>1.1999999999999999E-3</v>
          </cell>
          <cell r="E446" t="str">
            <v>TM</v>
          </cell>
        </row>
        <row r="447">
          <cell r="A447" t="str">
            <v>11089</v>
          </cell>
          <cell r="B447" t="str">
            <v>LUX SURTIDO 12PX100GR</v>
          </cell>
          <cell r="C447" t="str">
            <v>CJ</v>
          </cell>
          <cell r="D447">
            <v>1.1999999999999999E-3</v>
          </cell>
          <cell r="E447" t="str">
            <v>TM</v>
          </cell>
        </row>
        <row r="448">
          <cell r="A448" t="str">
            <v>11090</v>
          </cell>
          <cell r="C448" t="str">
            <v>CJ</v>
          </cell>
          <cell r="D448">
            <v>1.32E-2</v>
          </cell>
          <cell r="E448" t="str">
            <v>TM</v>
          </cell>
        </row>
        <row r="449">
          <cell r="A449" t="str">
            <v>11091</v>
          </cell>
          <cell r="B449" t="str">
            <v>LE SANCY SURTIDO 12PX150</v>
          </cell>
          <cell r="C449" t="str">
            <v>CJ</v>
          </cell>
          <cell r="D449">
            <v>1.8E-3</v>
          </cell>
          <cell r="E449" t="str">
            <v>TM</v>
          </cell>
        </row>
        <row r="450">
          <cell r="A450" t="str">
            <v>11092</v>
          </cell>
          <cell r="B450" t="str">
            <v>LUX SURTIDO 12PX100GR AH</v>
          </cell>
          <cell r="C450" t="str">
            <v>CJ</v>
          </cell>
          <cell r="D450">
            <v>1.1999999999999999E-3</v>
          </cell>
          <cell r="E450" t="str">
            <v>TM</v>
          </cell>
        </row>
        <row r="451">
          <cell r="A451" t="str">
            <v>11093</v>
          </cell>
          <cell r="B451" t="str">
            <v>CREMA 12 SURT 12PX125 AH</v>
          </cell>
          <cell r="C451" t="str">
            <v>CJ</v>
          </cell>
          <cell r="D451">
            <v>1.5E-3</v>
          </cell>
          <cell r="E451" t="str">
            <v>TM</v>
          </cell>
        </row>
        <row r="452">
          <cell r="A452" t="str">
            <v>11094</v>
          </cell>
          <cell r="B452" t="str">
            <v>ROSAS SURT 6PQ(2X100) AH</v>
          </cell>
          <cell r="C452" t="str">
            <v>CJ</v>
          </cell>
          <cell r="D452">
            <v>1.1999999999999999E-3</v>
          </cell>
          <cell r="E452" t="str">
            <v>TM</v>
          </cell>
        </row>
        <row r="453">
          <cell r="A453" t="str">
            <v>11102</v>
          </cell>
          <cell r="B453" t="str">
            <v>DEJA QUITAGRASA 50FUX300</v>
          </cell>
          <cell r="C453" t="str">
            <v>CJ</v>
          </cell>
          <cell r="D453">
            <v>1.4999999999999999E-2</v>
          </cell>
          <cell r="E453" t="str">
            <v>TM</v>
          </cell>
        </row>
        <row r="454">
          <cell r="A454" t="str">
            <v>11104</v>
          </cell>
          <cell r="B454" t="str">
            <v>BRISA EXPORT 24x300G</v>
          </cell>
          <cell r="C454" t="str">
            <v>CJ</v>
          </cell>
          <cell r="D454">
            <v>7.1999999999999998E-3</v>
          </cell>
          <cell r="E454" t="str">
            <v>TM</v>
          </cell>
        </row>
        <row r="455">
          <cell r="A455" t="str">
            <v>11105</v>
          </cell>
          <cell r="B455" t="str">
            <v>MIMOSIN FLORAL 12x995G</v>
          </cell>
          <cell r="C455" t="str">
            <v>CJ</v>
          </cell>
          <cell r="D455">
            <v>1.1939999999999999E-2</v>
          </cell>
          <cell r="E455" t="str">
            <v>TM</v>
          </cell>
        </row>
        <row r="456">
          <cell r="A456" t="str">
            <v>11111</v>
          </cell>
          <cell r="B456" t="str">
            <v>CLOSE UP RJ 6PQ(1TB 75+L</v>
          </cell>
          <cell r="C456" t="str">
            <v>CJ</v>
          </cell>
          <cell r="D456">
            <v>1E-3</v>
          </cell>
          <cell r="E456" t="str">
            <v>TM</v>
          </cell>
        </row>
        <row r="457">
          <cell r="A457" t="str">
            <v>11112</v>
          </cell>
          <cell r="B457" t="str">
            <v>CLOSE UP VD 6PQ(1TB 75+L</v>
          </cell>
          <cell r="C457" t="str">
            <v>CJ</v>
          </cell>
          <cell r="D457">
            <v>1E-3</v>
          </cell>
          <cell r="E457" t="str">
            <v>TM</v>
          </cell>
        </row>
        <row r="458">
          <cell r="A458" t="str">
            <v>11113</v>
          </cell>
          <cell r="B458" t="str">
            <v>PEPSODENT A/C 6PQ(1TB+RE</v>
          </cell>
          <cell r="C458" t="str">
            <v>CJ</v>
          </cell>
          <cell r="D458">
            <v>1E-3</v>
          </cell>
          <cell r="E458" t="str">
            <v>TM</v>
          </cell>
        </row>
        <row r="459">
          <cell r="A459" t="str">
            <v>11116</v>
          </cell>
          <cell r="B459" t="str">
            <v>REXONA HOM-FRES DISP + P</v>
          </cell>
          <cell r="C459" t="str">
            <v>CJ</v>
          </cell>
          <cell r="D459">
            <v>1.4E-3</v>
          </cell>
          <cell r="E459" t="str">
            <v>TM</v>
          </cell>
        </row>
        <row r="460">
          <cell r="A460" t="str">
            <v>11120</v>
          </cell>
          <cell r="B460" t="str">
            <v>ROSAS SURTIDO 12PQ(2PX10</v>
          </cell>
          <cell r="C460" t="str">
            <v>CJ</v>
          </cell>
          <cell r="D460">
            <v>2.3999999999999998E-3</v>
          </cell>
          <cell r="E460" t="str">
            <v>TM</v>
          </cell>
        </row>
        <row r="461">
          <cell r="A461" t="str">
            <v>11121</v>
          </cell>
          <cell r="B461" t="str">
            <v>UNIHOTEL 180PX38GR</v>
          </cell>
          <cell r="C461" t="str">
            <v>CJ</v>
          </cell>
          <cell r="D461">
            <v>6.7999999999999996E-3</v>
          </cell>
          <cell r="E461" t="str">
            <v>TM</v>
          </cell>
        </row>
        <row r="462">
          <cell r="A462" t="str">
            <v>11122</v>
          </cell>
          <cell r="B462" t="str">
            <v>MULTIPACK</v>
          </cell>
          <cell r="C462" t="str">
            <v>CJ</v>
          </cell>
          <cell r="D462">
            <v>2E-3</v>
          </cell>
          <cell r="E462" t="str">
            <v>TM</v>
          </cell>
        </row>
        <row r="463">
          <cell r="A463" t="str">
            <v>11123</v>
          </cell>
          <cell r="C463" t="str">
            <v>CJ</v>
          </cell>
          <cell r="D463">
            <v>2.9999999999999997E-4</v>
          </cell>
          <cell r="E463" t="str">
            <v>TM</v>
          </cell>
        </row>
        <row r="464">
          <cell r="A464" t="str">
            <v>11129</v>
          </cell>
          <cell r="B464" t="str">
            <v>DIMENSION A/C 400 PAG 5</v>
          </cell>
          <cell r="C464" t="str">
            <v>CJ</v>
          </cell>
          <cell r="D464">
            <v>2.3999999999999998E-3</v>
          </cell>
          <cell r="E464" t="str">
            <v>TM</v>
          </cell>
        </row>
        <row r="465">
          <cell r="A465" t="str">
            <v>11130</v>
          </cell>
          <cell r="C465" t="str">
            <v>CJ</v>
          </cell>
          <cell r="D465">
            <v>2.3999999999999998E-3</v>
          </cell>
          <cell r="E465" t="str">
            <v>TM</v>
          </cell>
        </row>
        <row r="466">
          <cell r="A466" t="str">
            <v>11131</v>
          </cell>
          <cell r="C466" t="str">
            <v>CJ</v>
          </cell>
          <cell r="D466">
            <v>2.3999999999999998E-3</v>
          </cell>
          <cell r="E466" t="str">
            <v>TM</v>
          </cell>
        </row>
        <row r="467">
          <cell r="A467" t="str">
            <v>11132</v>
          </cell>
          <cell r="B467" t="str">
            <v>DIMENSION SEC 400 PAG 5</v>
          </cell>
          <cell r="C467" t="str">
            <v>CJ</v>
          </cell>
          <cell r="D467">
            <v>2.3999999999999998E-3</v>
          </cell>
          <cell r="E467" t="str">
            <v>TM</v>
          </cell>
        </row>
        <row r="468">
          <cell r="A468" t="str">
            <v>11133</v>
          </cell>
          <cell r="B468" t="str">
            <v>POND'S C CREMA 24X45GR</v>
          </cell>
          <cell r="C468" t="str">
            <v>CJ</v>
          </cell>
          <cell r="D468">
            <v>1.08E-3</v>
          </cell>
          <cell r="E468" t="str">
            <v>TM</v>
          </cell>
        </row>
        <row r="469">
          <cell r="A469" t="str">
            <v>11134</v>
          </cell>
          <cell r="B469" t="str">
            <v>REXONA ROLL-ON FRESH 72B</v>
          </cell>
          <cell r="C469" t="str">
            <v>CJ</v>
          </cell>
          <cell r="D469">
            <v>5.4000000000000003E-3</v>
          </cell>
          <cell r="E469" t="str">
            <v>TM</v>
          </cell>
        </row>
        <row r="470">
          <cell r="A470" t="str">
            <v>11135</v>
          </cell>
          <cell r="B470" t="str">
            <v>POND'S C CREMA 12X100</v>
          </cell>
          <cell r="C470" t="str">
            <v>CJ</v>
          </cell>
          <cell r="D470">
            <v>1.1999999999999999E-3</v>
          </cell>
          <cell r="E470" t="str">
            <v>TM</v>
          </cell>
        </row>
        <row r="471">
          <cell r="A471" t="str">
            <v>11136</v>
          </cell>
          <cell r="B471" t="str">
            <v>POND'S C CREMA 12X150GR</v>
          </cell>
          <cell r="C471" t="str">
            <v>CJ</v>
          </cell>
          <cell r="D471">
            <v>1.8E-3</v>
          </cell>
          <cell r="E471" t="str">
            <v>TM</v>
          </cell>
        </row>
        <row r="472">
          <cell r="A472" t="str">
            <v>11137</v>
          </cell>
          <cell r="B472" t="str">
            <v>POND'S S CREMA 24X50GR</v>
          </cell>
          <cell r="C472" t="str">
            <v>CJ</v>
          </cell>
          <cell r="D472">
            <v>1.1999999999999999E-3</v>
          </cell>
          <cell r="E472" t="str">
            <v>TM</v>
          </cell>
        </row>
        <row r="473">
          <cell r="A473" t="str">
            <v>11138</v>
          </cell>
          <cell r="B473" t="str">
            <v>POND'S S 12X100GR</v>
          </cell>
          <cell r="C473" t="str">
            <v>CJ</v>
          </cell>
          <cell r="D473">
            <v>1.1999999999999999E-3</v>
          </cell>
          <cell r="E473" t="str">
            <v>TM</v>
          </cell>
        </row>
        <row r="474">
          <cell r="A474" t="str">
            <v>11139</v>
          </cell>
          <cell r="B474" t="str">
            <v>POND'S S CREMA 12X165GR</v>
          </cell>
          <cell r="C474" t="str">
            <v>CJ</v>
          </cell>
          <cell r="D474">
            <v>1.98E-3</v>
          </cell>
          <cell r="E474" t="str">
            <v>TM</v>
          </cell>
        </row>
        <row r="475">
          <cell r="A475" t="str">
            <v>11140</v>
          </cell>
          <cell r="B475" t="str">
            <v>POND'S H CREMA 24X50GR</v>
          </cell>
          <cell r="C475" t="str">
            <v>CJ</v>
          </cell>
          <cell r="D475">
            <v>1.1999999999999999E-3</v>
          </cell>
          <cell r="E475" t="str">
            <v>TM</v>
          </cell>
        </row>
        <row r="476">
          <cell r="A476" t="str">
            <v>11141</v>
          </cell>
          <cell r="B476" t="str">
            <v>POND'S H CREMA 12X110GR</v>
          </cell>
          <cell r="C476" t="str">
            <v>CJ</v>
          </cell>
          <cell r="D476">
            <v>1.32E-3</v>
          </cell>
          <cell r="E476" t="str">
            <v>TM</v>
          </cell>
        </row>
        <row r="477">
          <cell r="A477" t="str">
            <v>11143</v>
          </cell>
          <cell r="B477" t="str">
            <v>POND'S H CREMA 12X165GR</v>
          </cell>
          <cell r="C477" t="str">
            <v>CJ</v>
          </cell>
          <cell r="D477">
            <v>1.9E-3</v>
          </cell>
          <cell r="E477" t="str">
            <v>TM</v>
          </cell>
        </row>
        <row r="478">
          <cell r="A478" t="str">
            <v>11144</v>
          </cell>
          <cell r="B478" t="str">
            <v>ANGEL FACE CARIBE</v>
          </cell>
          <cell r="C478" t="str">
            <v>CJ</v>
          </cell>
          <cell r="D478">
            <v>2.3760000000000001E-3</v>
          </cell>
          <cell r="E478" t="str">
            <v>TM</v>
          </cell>
        </row>
        <row r="479">
          <cell r="A479" t="str">
            <v>11145</v>
          </cell>
          <cell r="B479" t="str">
            <v>ANGEL FACE BRONCEADO</v>
          </cell>
          <cell r="C479" t="str">
            <v>CJ</v>
          </cell>
          <cell r="D479">
            <v>2.3760000000000001E-3</v>
          </cell>
          <cell r="E479" t="str">
            <v>TM</v>
          </cell>
        </row>
        <row r="480">
          <cell r="A480" t="str">
            <v>11146</v>
          </cell>
          <cell r="B480" t="str">
            <v>ANGEL FACE GITANO</v>
          </cell>
          <cell r="C480" t="str">
            <v>CJ</v>
          </cell>
          <cell r="D480">
            <v>2.3760000000000001E-3</v>
          </cell>
          <cell r="E480" t="str">
            <v>TM</v>
          </cell>
        </row>
        <row r="481">
          <cell r="A481" t="str">
            <v>11147</v>
          </cell>
          <cell r="B481" t="str">
            <v>ANGEL FACE TROPICAL</v>
          </cell>
          <cell r="C481" t="str">
            <v>CJ</v>
          </cell>
          <cell r="D481">
            <v>2.3760000000000001E-3</v>
          </cell>
          <cell r="E481" t="str">
            <v>TM</v>
          </cell>
        </row>
        <row r="482">
          <cell r="A482" t="str">
            <v>11148</v>
          </cell>
          <cell r="B482" t="str">
            <v>ANGEL FACE CANELA</v>
          </cell>
          <cell r="C482" t="str">
            <v>CJ</v>
          </cell>
          <cell r="D482">
            <v>2.3760000000000001E-3</v>
          </cell>
          <cell r="E482" t="str">
            <v>TM</v>
          </cell>
        </row>
        <row r="483">
          <cell r="A483" t="str">
            <v>11149</v>
          </cell>
          <cell r="B483" t="str">
            <v>ANGEL FACE NATURAL 1</v>
          </cell>
          <cell r="C483" t="str">
            <v>CJ</v>
          </cell>
          <cell r="D483">
            <v>2.3760000000000001E-3</v>
          </cell>
          <cell r="E483" t="str">
            <v>TM</v>
          </cell>
        </row>
        <row r="484">
          <cell r="A484" t="str">
            <v>11151</v>
          </cell>
          <cell r="B484" t="str">
            <v>ANGEL FACE TOPACIO</v>
          </cell>
          <cell r="C484" t="str">
            <v>CJ</v>
          </cell>
          <cell r="D484">
            <v>2.3760000000000001E-3</v>
          </cell>
          <cell r="E484" t="str">
            <v>TM</v>
          </cell>
        </row>
        <row r="485">
          <cell r="A485" t="str">
            <v>11152</v>
          </cell>
          <cell r="B485" t="str">
            <v>ANGEL FACE NATURAL2</v>
          </cell>
          <cell r="C485" t="str">
            <v>CJ</v>
          </cell>
          <cell r="D485">
            <v>2.3760000000000001E-3</v>
          </cell>
          <cell r="E485" t="str">
            <v>TM</v>
          </cell>
        </row>
        <row r="486">
          <cell r="A486" t="str">
            <v>11154</v>
          </cell>
          <cell r="B486" t="str">
            <v>REXONA ROLL ON HOM 75+J.</v>
          </cell>
          <cell r="C486" t="str">
            <v>CJ</v>
          </cell>
          <cell r="D486">
            <v>6.0000000000000001E-3</v>
          </cell>
          <cell r="E486" t="str">
            <v>TM</v>
          </cell>
        </row>
        <row r="487">
          <cell r="A487" t="str">
            <v>11155</v>
          </cell>
          <cell r="B487" t="str">
            <v>REXONA ROLL ON BOU 75+J.</v>
          </cell>
          <cell r="C487" t="str">
            <v>CJ</v>
          </cell>
          <cell r="D487">
            <v>6.0000000000000001E-3</v>
          </cell>
          <cell r="E487" t="str">
            <v>TM</v>
          </cell>
        </row>
        <row r="488">
          <cell r="A488" t="str">
            <v>11156</v>
          </cell>
          <cell r="B488" t="str">
            <v>REXONA ROLL ON FRE 75+J.</v>
          </cell>
          <cell r="C488" t="str">
            <v>CJ</v>
          </cell>
          <cell r="D488">
            <v>6.0000000000000001E-3</v>
          </cell>
          <cell r="E488" t="str">
            <v>TM</v>
          </cell>
        </row>
        <row r="489">
          <cell r="A489" t="str">
            <v>11157</v>
          </cell>
          <cell r="B489" t="str">
            <v>REXONA ROLL ON SPO 75+J.</v>
          </cell>
          <cell r="C489" t="str">
            <v>CJ</v>
          </cell>
          <cell r="D489">
            <v>6.0000000000000001E-3</v>
          </cell>
          <cell r="E489" t="str">
            <v>TM</v>
          </cell>
        </row>
        <row r="490">
          <cell r="A490" t="str">
            <v>11160</v>
          </cell>
          <cell r="B490" t="str">
            <v>VASENOL PIEL SECA 450CCX</v>
          </cell>
          <cell r="C490" t="str">
            <v>CJ</v>
          </cell>
          <cell r="D490">
            <v>5.4000000000000003E-3</v>
          </cell>
          <cell r="E490" t="str">
            <v>TM</v>
          </cell>
        </row>
        <row r="491">
          <cell r="A491" t="str">
            <v>11165</v>
          </cell>
          <cell r="B491" t="str">
            <v>VASENOL PIEL SENSIBLE</v>
          </cell>
          <cell r="C491" t="str">
            <v>CJ</v>
          </cell>
          <cell r="D491">
            <v>5.4000000000000003E-3</v>
          </cell>
          <cell r="E491" t="str">
            <v>TM</v>
          </cell>
        </row>
        <row r="492">
          <cell r="A492" t="str">
            <v>11166</v>
          </cell>
          <cell r="B492" t="str">
            <v>EFFICIENT 72UNX80GR</v>
          </cell>
          <cell r="C492" t="str">
            <v>CJ</v>
          </cell>
          <cell r="D492">
            <v>5.7000000000000002E-3</v>
          </cell>
          <cell r="E492" t="str">
            <v>TM</v>
          </cell>
        </row>
        <row r="493">
          <cell r="A493" t="str">
            <v>11167</v>
          </cell>
          <cell r="B493" t="str">
            <v>EFFICIENT 72UNX120GR</v>
          </cell>
          <cell r="C493" t="str">
            <v>CJ</v>
          </cell>
          <cell r="D493">
            <v>8.6E-3</v>
          </cell>
          <cell r="E493" t="str">
            <v>TM</v>
          </cell>
        </row>
        <row r="494">
          <cell r="A494" t="str">
            <v>11168</v>
          </cell>
          <cell r="B494" t="str">
            <v>EFFICIENT 48UNX240GR</v>
          </cell>
          <cell r="C494" t="str">
            <v>CJ</v>
          </cell>
          <cell r="D494">
            <v>1.15E-2</v>
          </cell>
          <cell r="E494" t="str">
            <v>TM</v>
          </cell>
        </row>
        <row r="495">
          <cell r="A495" t="str">
            <v>11170</v>
          </cell>
          <cell r="B495" t="str">
            <v>CUTEX REGULAR 24UNX50ML</v>
          </cell>
          <cell r="C495" t="str">
            <v>CJ</v>
          </cell>
          <cell r="D495">
            <v>1E-3</v>
          </cell>
          <cell r="E495" t="str">
            <v>TM</v>
          </cell>
        </row>
        <row r="496">
          <cell r="A496" t="str">
            <v>11171</v>
          </cell>
          <cell r="B496" t="str">
            <v>CUTEX REGULAR 12X100CC</v>
          </cell>
          <cell r="C496" t="str">
            <v>CJ</v>
          </cell>
          <cell r="D496">
            <v>1E-3</v>
          </cell>
          <cell r="E496" t="str">
            <v>TM</v>
          </cell>
        </row>
        <row r="497">
          <cell r="A497" t="str">
            <v>11172</v>
          </cell>
          <cell r="B497" t="str">
            <v>CUTEX LIMPIO 12X100CC</v>
          </cell>
          <cell r="C497" t="str">
            <v>CJ</v>
          </cell>
          <cell r="D497">
            <v>1E-3</v>
          </cell>
          <cell r="E497" t="str">
            <v>TM</v>
          </cell>
        </row>
        <row r="498">
          <cell r="A498" t="str">
            <v>11173</v>
          </cell>
          <cell r="B498" t="str">
            <v>CUTEX HERBAL 12X100CC</v>
          </cell>
          <cell r="C498" t="str">
            <v>CJ</v>
          </cell>
          <cell r="D498">
            <v>1E-3</v>
          </cell>
          <cell r="E498" t="str">
            <v>TM</v>
          </cell>
        </row>
        <row r="499">
          <cell r="A499" t="str">
            <v>11174</v>
          </cell>
          <cell r="B499" t="str">
            <v>DEJA QUITAGRASA LIMON 8F</v>
          </cell>
          <cell r="C499" t="str">
            <v>CJ</v>
          </cell>
          <cell r="D499">
            <v>1.2E-2</v>
          </cell>
          <cell r="E499" t="str">
            <v>TM</v>
          </cell>
        </row>
        <row r="500">
          <cell r="A500" t="str">
            <v>11176</v>
          </cell>
          <cell r="B500" t="str">
            <v>CLOSE RJ 75+REX FRES 75</v>
          </cell>
          <cell r="C500" t="str">
            <v>CJ</v>
          </cell>
          <cell r="D500">
            <v>5.3E-3</v>
          </cell>
          <cell r="E500" t="str">
            <v>TM</v>
          </cell>
        </row>
        <row r="501">
          <cell r="A501" t="str">
            <v>11180</v>
          </cell>
          <cell r="B501" t="str">
            <v>REXONA ROLL SPO 35PPQ(75</v>
          </cell>
          <cell r="C501" t="str">
            <v>CJ</v>
          </cell>
          <cell r="D501">
            <v>2.5999999999999999E-3</v>
          </cell>
          <cell r="E501" t="str">
            <v>TM</v>
          </cell>
        </row>
        <row r="502">
          <cell r="A502" t="str">
            <v>11191</v>
          </cell>
          <cell r="B502" t="str">
            <v>REXONA SP SURTIDO 6TRX80</v>
          </cell>
          <cell r="C502" t="str">
            <v>CJ</v>
          </cell>
          <cell r="D502">
            <v>4.0000000000000002E-4</v>
          </cell>
          <cell r="E502" t="str">
            <v>TM</v>
          </cell>
        </row>
        <row r="503">
          <cell r="A503" t="str">
            <v>11200</v>
          </cell>
          <cell r="B503" t="str">
            <v>REXONA ROLL ON SURTIDO 6</v>
          </cell>
          <cell r="C503" t="str">
            <v>CJ</v>
          </cell>
          <cell r="D503">
            <v>4.0000000000000002E-4</v>
          </cell>
          <cell r="E503" t="str">
            <v>TM</v>
          </cell>
        </row>
        <row r="504">
          <cell r="A504" t="str">
            <v>11201</v>
          </cell>
          <cell r="B504" t="str">
            <v>REXONA ROLL ON BOUQUET 2</v>
          </cell>
          <cell r="C504" t="str">
            <v>CJ</v>
          </cell>
          <cell r="D504">
            <v>1.8E-3</v>
          </cell>
          <cell r="E504" t="str">
            <v>TM</v>
          </cell>
        </row>
        <row r="505">
          <cell r="A505" t="str">
            <v>11202</v>
          </cell>
          <cell r="B505" t="str">
            <v>REXONA ROLL ON SPORT 24B</v>
          </cell>
          <cell r="C505" t="str">
            <v>CJ</v>
          </cell>
          <cell r="D505">
            <v>1.8E-3</v>
          </cell>
          <cell r="E505" t="str">
            <v>TM</v>
          </cell>
        </row>
        <row r="506">
          <cell r="A506" t="str">
            <v>11203</v>
          </cell>
          <cell r="B506" t="str">
            <v>REXONA ROLL ON HOMBRE 24</v>
          </cell>
          <cell r="C506" t="str">
            <v>CJ</v>
          </cell>
          <cell r="D506">
            <v>1.8E-3</v>
          </cell>
          <cell r="E506" t="str">
            <v>TM</v>
          </cell>
        </row>
        <row r="507">
          <cell r="A507" t="str">
            <v>11204</v>
          </cell>
          <cell r="C507" t="str">
            <v>CJ</v>
          </cell>
          <cell r="D507">
            <v>2.9999999999999997E-4</v>
          </cell>
          <cell r="E507" t="str">
            <v>TM</v>
          </cell>
        </row>
        <row r="508">
          <cell r="A508" t="str">
            <v>11205</v>
          </cell>
          <cell r="B508" t="str">
            <v>IMPULSE SURTIDO 6TRX65GR</v>
          </cell>
          <cell r="C508" t="str">
            <v>CJ</v>
          </cell>
          <cell r="D508">
            <v>2.9999999999999997E-4</v>
          </cell>
          <cell r="E508" t="str">
            <v>TM</v>
          </cell>
        </row>
        <row r="509">
          <cell r="A509" t="str">
            <v>11206</v>
          </cell>
          <cell r="B509" t="str">
            <v>CLOSE UP VD 75C + REXO S</v>
          </cell>
          <cell r="C509" t="str">
            <v>CJ</v>
          </cell>
          <cell r="D509">
            <v>1.2999999999999999E-3</v>
          </cell>
          <cell r="E509" t="str">
            <v>TM</v>
          </cell>
        </row>
        <row r="510">
          <cell r="A510" t="str">
            <v>11208</v>
          </cell>
          <cell r="B510" t="str">
            <v>CLOSE UP RJ 75C + REXO S</v>
          </cell>
          <cell r="C510" t="str">
            <v>CJ</v>
          </cell>
          <cell r="D510">
            <v>1.2999999999999999E-3</v>
          </cell>
          <cell r="E510" t="str">
            <v>TM</v>
          </cell>
        </row>
        <row r="511">
          <cell r="A511" t="str">
            <v>11209</v>
          </cell>
          <cell r="B511" t="str">
            <v>CLOSE UP RJ 75C + REXON</v>
          </cell>
          <cell r="C511" t="str">
            <v>CJ</v>
          </cell>
          <cell r="D511">
            <v>1E-3</v>
          </cell>
          <cell r="E511" t="str">
            <v>TM</v>
          </cell>
        </row>
        <row r="512">
          <cell r="A512" t="str">
            <v>11210</v>
          </cell>
          <cell r="B512" t="str">
            <v>CLOSE UP VD 75C + REXON</v>
          </cell>
          <cell r="C512" t="str">
            <v>CJ</v>
          </cell>
          <cell r="D512">
            <v>1E-3</v>
          </cell>
          <cell r="E512" t="str">
            <v>TM</v>
          </cell>
        </row>
        <row r="513">
          <cell r="A513" t="str">
            <v>11211</v>
          </cell>
          <cell r="B513" t="str">
            <v>MIMOSIN FLORAL SACHET</v>
          </cell>
          <cell r="C513" t="str">
            <v>CJ</v>
          </cell>
          <cell r="D513">
            <v>7.4159999999999998E-3</v>
          </cell>
          <cell r="E513" t="str">
            <v>TM</v>
          </cell>
        </row>
        <row r="514">
          <cell r="A514" t="str">
            <v>11212</v>
          </cell>
          <cell r="B514" t="str">
            <v>MULTIPACK SIGNAL</v>
          </cell>
          <cell r="C514" t="str">
            <v>CJ</v>
          </cell>
          <cell r="D514">
            <v>1.6999999999999999E-3</v>
          </cell>
          <cell r="E514" t="str">
            <v>TM</v>
          </cell>
        </row>
        <row r="515">
          <cell r="A515" t="str">
            <v>11214</v>
          </cell>
          <cell r="B515" t="str">
            <v>VASENOL PIEL SECA 220CCX</v>
          </cell>
          <cell r="C515" t="str">
            <v>CJ</v>
          </cell>
          <cell r="D515">
            <v>2.5999999999999999E-3</v>
          </cell>
          <cell r="E515" t="str">
            <v>TM</v>
          </cell>
        </row>
        <row r="516">
          <cell r="A516" t="str">
            <v>11216</v>
          </cell>
          <cell r="B516" t="str">
            <v>DIMENSION SECO 36SAX10ML</v>
          </cell>
          <cell r="C516" t="str">
            <v>CJ</v>
          </cell>
          <cell r="D516">
            <v>2.9999999999999997E-4</v>
          </cell>
          <cell r="E516" t="str">
            <v>TM</v>
          </cell>
        </row>
        <row r="517">
          <cell r="A517" t="str">
            <v>11217</v>
          </cell>
          <cell r="B517" t="str">
            <v>DIMENSION FRECUENTE 36SA</v>
          </cell>
          <cell r="C517" t="str">
            <v>CJ</v>
          </cell>
          <cell r="D517">
            <v>2.9999999999999997E-4</v>
          </cell>
          <cell r="E517" t="str">
            <v>TM</v>
          </cell>
        </row>
        <row r="518">
          <cell r="A518" t="str">
            <v>11218</v>
          </cell>
          <cell r="B518" t="str">
            <v>DIMENSION NORMAL 36SAX10</v>
          </cell>
          <cell r="C518" t="str">
            <v>CJ</v>
          </cell>
          <cell r="D518">
            <v>2.9999999999999997E-4</v>
          </cell>
          <cell r="E518" t="str">
            <v>TM</v>
          </cell>
        </row>
        <row r="519">
          <cell r="A519" t="str">
            <v>11219</v>
          </cell>
          <cell r="B519" t="str">
            <v>DIMENSION ANTICASPA 36SA</v>
          </cell>
          <cell r="C519" t="str">
            <v>CJ</v>
          </cell>
          <cell r="D519">
            <v>2.9999999999999997E-4</v>
          </cell>
          <cell r="E519" t="str">
            <v>TM</v>
          </cell>
        </row>
        <row r="520">
          <cell r="A520" t="str">
            <v>11220</v>
          </cell>
          <cell r="B520" t="str">
            <v>VASENOL PIEL SECA</v>
          </cell>
          <cell r="C520" t="str">
            <v>CJ</v>
          </cell>
          <cell r="D520">
            <v>1.1999999999999999E-3</v>
          </cell>
          <cell r="E520" t="str">
            <v>TM</v>
          </cell>
        </row>
        <row r="521">
          <cell r="A521" t="str">
            <v>11221</v>
          </cell>
          <cell r="B521" t="str">
            <v>VASENOL P.SENSIBLE 12 UN</v>
          </cell>
          <cell r="C521" t="str">
            <v>CJ</v>
          </cell>
          <cell r="D521">
            <v>2.5999999999999999E-3</v>
          </cell>
          <cell r="E521" t="str">
            <v>TM</v>
          </cell>
        </row>
        <row r="522">
          <cell r="A522" t="str">
            <v>11222</v>
          </cell>
          <cell r="C522" t="str">
            <v>CJ</v>
          </cell>
          <cell r="D522">
            <v>1.1999999999999999E-3</v>
          </cell>
          <cell r="E522" t="str">
            <v>TM</v>
          </cell>
        </row>
        <row r="523">
          <cell r="A523" t="str">
            <v>11224</v>
          </cell>
          <cell r="B523" t="str">
            <v>VASENOL MANOS &amp; UNAS</v>
          </cell>
          <cell r="C523" t="str">
            <v>CJ</v>
          </cell>
          <cell r="D523">
            <v>2.5999999999999999E-3</v>
          </cell>
          <cell r="E523" t="str">
            <v>TM</v>
          </cell>
        </row>
        <row r="524">
          <cell r="A524" t="str">
            <v>11225</v>
          </cell>
          <cell r="B524" t="str">
            <v>VASENOL MANOS&amp;UNAS</v>
          </cell>
          <cell r="C524" t="str">
            <v>CJ</v>
          </cell>
          <cell r="D524">
            <v>1.1999999999999999E-3</v>
          </cell>
          <cell r="E524" t="str">
            <v>TM</v>
          </cell>
        </row>
        <row r="525">
          <cell r="A525" t="str">
            <v>11233</v>
          </cell>
          <cell r="B525" t="str">
            <v>REXONA ROLL FRE 35PQ(75G</v>
          </cell>
          <cell r="C525" t="str">
            <v>CJ</v>
          </cell>
          <cell r="D525">
            <v>2.5999999999999999E-3</v>
          </cell>
          <cell r="E525" t="str">
            <v>TM</v>
          </cell>
        </row>
        <row r="526">
          <cell r="A526" t="str">
            <v>11234</v>
          </cell>
          <cell r="B526" t="str">
            <v>REXONA ROLL BOUQ 35PQ(75</v>
          </cell>
          <cell r="C526" t="str">
            <v>CJ</v>
          </cell>
          <cell r="D526">
            <v>2.5999999999999999E-3</v>
          </cell>
          <cell r="E526" t="str">
            <v>TM</v>
          </cell>
        </row>
        <row r="527">
          <cell r="A527" t="str">
            <v>11235</v>
          </cell>
          <cell r="B527" t="str">
            <v>REXONA ROLL HOMB 35PQ(75</v>
          </cell>
          <cell r="C527" t="str">
            <v>CJ</v>
          </cell>
          <cell r="D527">
            <v>2.5999999999999999E-3</v>
          </cell>
          <cell r="E527" t="str">
            <v>TM</v>
          </cell>
        </row>
        <row r="528">
          <cell r="A528" t="str">
            <v>11238</v>
          </cell>
          <cell r="B528" t="str">
            <v>REXONA SP 80GR SURTIDO +</v>
          </cell>
          <cell r="C528" t="str">
            <v>CJ</v>
          </cell>
          <cell r="D528">
            <v>4.0000000000000002E-4</v>
          </cell>
          <cell r="E528" t="str">
            <v>TM</v>
          </cell>
        </row>
        <row r="529">
          <cell r="A529" t="str">
            <v>11242</v>
          </cell>
          <cell r="B529" t="str">
            <v>TIMOTEI MIEL 9PQ(700+RIN</v>
          </cell>
          <cell r="C529" t="str">
            <v>CJ</v>
          </cell>
          <cell r="D529">
            <v>8.2000000000000007E-3</v>
          </cell>
          <cell r="E529" t="str">
            <v>TM</v>
          </cell>
        </row>
        <row r="530">
          <cell r="A530" t="str">
            <v>11247</v>
          </cell>
          <cell r="B530" t="str">
            <v>CLOSE BICARBONATO/SODIO</v>
          </cell>
          <cell r="C530" t="str">
            <v>CJ</v>
          </cell>
          <cell r="D530">
            <v>5.9999999999999995E-4</v>
          </cell>
          <cell r="E530" t="str">
            <v>TM</v>
          </cell>
        </row>
        <row r="531">
          <cell r="A531" t="str">
            <v>11262</v>
          </cell>
          <cell r="B531" t="str">
            <v>OMO M.ACTIVO LM 1500GX10</v>
          </cell>
          <cell r="C531" t="str">
            <v>CJ</v>
          </cell>
          <cell r="D531">
            <v>1.4999999999999999E-2</v>
          </cell>
          <cell r="E531" t="str">
            <v>TM</v>
          </cell>
        </row>
        <row r="532">
          <cell r="A532" t="str">
            <v>11263</v>
          </cell>
          <cell r="B532" t="str">
            <v>TIMOTEI 2&amp;1 9PQ(700+200)</v>
          </cell>
          <cell r="C532" t="str">
            <v>CJ</v>
          </cell>
          <cell r="D532">
            <v>8.3000000000000001E-3</v>
          </cell>
          <cell r="E532" t="str">
            <v>TM</v>
          </cell>
        </row>
        <row r="533">
          <cell r="A533" t="str">
            <v>11264</v>
          </cell>
          <cell r="B533" t="str">
            <v>TIMOTEI HERB 9PQ(700+RIN</v>
          </cell>
          <cell r="C533" t="str">
            <v>CJ</v>
          </cell>
          <cell r="D533">
            <v>8.2000000000000007E-3</v>
          </cell>
          <cell r="E533" t="str">
            <v>TM</v>
          </cell>
        </row>
        <row r="534">
          <cell r="A534" t="str">
            <v>11286</v>
          </cell>
          <cell r="B534" t="str">
            <v>SIGNAL 2 6PQ(75CC+LUX SE</v>
          </cell>
          <cell r="C534" t="str">
            <v>CJ</v>
          </cell>
          <cell r="D534">
            <v>1E-3</v>
          </cell>
          <cell r="E534" t="str">
            <v>TM</v>
          </cell>
        </row>
        <row r="535">
          <cell r="A535" t="str">
            <v>11290</v>
          </cell>
          <cell r="C535" t="str">
            <v>CJ</v>
          </cell>
          <cell r="D535">
            <v>8.0000000000000002E-3</v>
          </cell>
          <cell r="E535" t="str">
            <v>TM</v>
          </cell>
        </row>
        <row r="536">
          <cell r="A536" t="str">
            <v>11291</v>
          </cell>
          <cell r="B536" t="str">
            <v>OMO MAX LIM 1350 G 1350X</v>
          </cell>
          <cell r="C536" t="str">
            <v>CJ</v>
          </cell>
          <cell r="D536">
            <v>1.6199999999999999E-2</v>
          </cell>
          <cell r="E536" t="str">
            <v>TM</v>
          </cell>
        </row>
        <row r="537">
          <cell r="A537" t="str">
            <v>11294</v>
          </cell>
          <cell r="B537" t="str">
            <v>DEJA BS/AC/FL 12x1500G</v>
          </cell>
          <cell r="C537" t="str">
            <v>CJ</v>
          </cell>
          <cell r="D537">
            <v>1.4999999999999999E-2</v>
          </cell>
          <cell r="E537" t="str">
            <v>TM</v>
          </cell>
        </row>
        <row r="538">
          <cell r="A538" t="str">
            <v>11295</v>
          </cell>
          <cell r="B538" t="str">
            <v>DEJA BARRA PROM 28x450G</v>
          </cell>
          <cell r="C538" t="str">
            <v>CJ</v>
          </cell>
          <cell r="D538">
            <v>1.26E-2</v>
          </cell>
          <cell r="E538" t="str">
            <v>TM</v>
          </cell>
        </row>
        <row r="539">
          <cell r="A539" t="str">
            <v>11296</v>
          </cell>
          <cell r="B539" t="str">
            <v>OMO M.ACTIVO FL 150GX100</v>
          </cell>
          <cell r="C539" t="str">
            <v>CJ</v>
          </cell>
          <cell r="D539">
            <v>1.4999999999999999E-2</v>
          </cell>
          <cell r="E539" t="str">
            <v>TM</v>
          </cell>
        </row>
        <row r="540">
          <cell r="A540" t="str">
            <v>11297</v>
          </cell>
          <cell r="B540" t="str">
            <v>OMO M.ACTIVO FL 300GX50</v>
          </cell>
          <cell r="C540" t="str">
            <v>CJ</v>
          </cell>
          <cell r="D540">
            <v>1.4999999999999999E-2</v>
          </cell>
          <cell r="E540" t="str">
            <v>TM</v>
          </cell>
        </row>
        <row r="541">
          <cell r="A541" t="str">
            <v>11298</v>
          </cell>
          <cell r="B541" t="str">
            <v>OMO M.ACTIVO LM 300GX50</v>
          </cell>
          <cell r="C541" t="str">
            <v>CJ</v>
          </cell>
          <cell r="D541">
            <v>1.4999999999999999E-2</v>
          </cell>
          <cell r="E541" t="str">
            <v>TM</v>
          </cell>
        </row>
        <row r="542">
          <cell r="A542" t="str">
            <v>11299</v>
          </cell>
          <cell r="B542" t="str">
            <v>CRA-Z BAR 4PQ(12BRX300GR</v>
          </cell>
          <cell r="C542" t="str">
            <v>CJ</v>
          </cell>
          <cell r="D542">
            <v>1.44E-2</v>
          </cell>
          <cell r="E542" t="str">
            <v>TM</v>
          </cell>
        </row>
        <row r="543">
          <cell r="A543" t="str">
            <v>11300</v>
          </cell>
          <cell r="B543" t="str">
            <v>CLOSE UP VD 6PQ(1TB 75+L</v>
          </cell>
          <cell r="C543" t="str">
            <v>CJ</v>
          </cell>
          <cell r="D543">
            <v>1E-3</v>
          </cell>
          <cell r="E543" t="str">
            <v>TM</v>
          </cell>
        </row>
        <row r="544">
          <cell r="A544" t="str">
            <v>11301</v>
          </cell>
          <cell r="B544" t="str">
            <v>CLOSE UP RJ 6PQ(1TB 75+L</v>
          </cell>
          <cell r="C544" t="str">
            <v>CJ</v>
          </cell>
          <cell r="D544">
            <v>1E-3</v>
          </cell>
          <cell r="E544" t="str">
            <v>TM</v>
          </cell>
        </row>
        <row r="545">
          <cell r="A545" t="str">
            <v>11302</v>
          </cell>
          <cell r="B545" t="str">
            <v>CREMA 12 BLANCO 96PX125G</v>
          </cell>
          <cell r="C545" t="str">
            <v>CJ</v>
          </cell>
          <cell r="D545">
            <v>1.2E-2</v>
          </cell>
          <cell r="E545" t="str">
            <v>TM</v>
          </cell>
        </row>
        <row r="546">
          <cell r="A546" t="str">
            <v>11303</v>
          </cell>
          <cell r="B546" t="str">
            <v>ROSAS BLANCO 48PQ(2PX100</v>
          </cell>
          <cell r="C546" t="str">
            <v>CJ</v>
          </cell>
          <cell r="D546">
            <v>9.5999999999999992E-3</v>
          </cell>
          <cell r="E546" t="str">
            <v>TM</v>
          </cell>
        </row>
        <row r="547">
          <cell r="A547" t="str">
            <v>11305</v>
          </cell>
          <cell r="B547" t="str">
            <v>CREMA 12 ROS 96PX125GR E</v>
          </cell>
          <cell r="C547" t="str">
            <v>CJ</v>
          </cell>
          <cell r="D547">
            <v>1.2E-2</v>
          </cell>
          <cell r="E547" t="str">
            <v>TM</v>
          </cell>
        </row>
        <row r="548">
          <cell r="A548" t="str">
            <v>11306</v>
          </cell>
          <cell r="B548" t="str">
            <v>CREMA 12 DELIC 96PX125GR</v>
          </cell>
          <cell r="C548" t="str">
            <v>CJ</v>
          </cell>
          <cell r="D548">
            <v>1.2E-2</v>
          </cell>
          <cell r="E548" t="str">
            <v>TM</v>
          </cell>
        </row>
        <row r="549">
          <cell r="A549" t="str">
            <v>11307</v>
          </cell>
          <cell r="B549" t="str">
            <v>CREMA 12 BLANCO 120PX75G</v>
          </cell>
          <cell r="C549" t="str">
            <v>CJ</v>
          </cell>
          <cell r="D549">
            <v>8.9999999999999993E-3</v>
          </cell>
          <cell r="E549" t="str">
            <v>TM</v>
          </cell>
        </row>
        <row r="550">
          <cell r="A550" t="str">
            <v>11308</v>
          </cell>
          <cell r="B550" t="str">
            <v>CREMA 12 ROSADO 120PX75G</v>
          </cell>
          <cell r="C550" t="str">
            <v>CJ</v>
          </cell>
          <cell r="D550">
            <v>8.9999999999999993E-3</v>
          </cell>
          <cell r="E550" t="str">
            <v>TM</v>
          </cell>
        </row>
        <row r="551">
          <cell r="A551" t="str">
            <v>11309</v>
          </cell>
          <cell r="B551" t="str">
            <v>CREMA 12 DELIC 120PX75GR</v>
          </cell>
          <cell r="C551" t="str">
            <v>CJ</v>
          </cell>
          <cell r="D551">
            <v>8.9999999999999993E-3</v>
          </cell>
          <cell r="E551" t="str">
            <v>TM</v>
          </cell>
        </row>
        <row r="552">
          <cell r="A552" t="str">
            <v>11311</v>
          </cell>
          <cell r="B552" t="str">
            <v>ESTRELLA BARRA 36PQ(2BRX</v>
          </cell>
          <cell r="C552" t="str">
            <v>CJ</v>
          </cell>
          <cell r="D552">
            <v>1.44E-2</v>
          </cell>
          <cell r="E552" t="str">
            <v>TM</v>
          </cell>
        </row>
        <row r="553">
          <cell r="A553" t="str">
            <v>11313</v>
          </cell>
          <cell r="B553" t="str">
            <v>ESTRELLA BARRA 24PQ(2BRX</v>
          </cell>
          <cell r="C553" t="str">
            <v>CJ</v>
          </cell>
          <cell r="D553">
            <v>1.44E-2</v>
          </cell>
          <cell r="E553" t="str">
            <v>TM</v>
          </cell>
        </row>
        <row r="554">
          <cell r="A554" t="str">
            <v>11314</v>
          </cell>
          <cell r="B554" t="str">
            <v>ZAS CREMA 24TAX500GR EXP</v>
          </cell>
          <cell r="C554" t="str">
            <v>CJ</v>
          </cell>
          <cell r="D554">
            <v>1.2E-2</v>
          </cell>
          <cell r="E554" t="str">
            <v>TM</v>
          </cell>
        </row>
        <row r="555">
          <cell r="A555" t="str">
            <v>11315</v>
          </cell>
          <cell r="B555" t="str">
            <v>LAGARTO AZUL 30PQ(2PX250</v>
          </cell>
          <cell r="C555" t="str">
            <v>CJ</v>
          </cell>
          <cell r="D555">
            <v>1.4999999999999999E-2</v>
          </cell>
          <cell r="E555" t="str">
            <v>TM</v>
          </cell>
        </row>
        <row r="556">
          <cell r="A556" t="str">
            <v>11316</v>
          </cell>
          <cell r="B556" t="str">
            <v>SUPER LAGARTO 30PQ(2PX25</v>
          </cell>
          <cell r="C556" t="str">
            <v>CJ</v>
          </cell>
          <cell r="D556">
            <v>1.4999999999999999E-2</v>
          </cell>
          <cell r="E556" t="str">
            <v>TM</v>
          </cell>
        </row>
        <row r="557">
          <cell r="A557" t="str">
            <v>11317</v>
          </cell>
          <cell r="B557" t="str">
            <v>LAGARTO LIMON 30PQ(2PX25</v>
          </cell>
          <cell r="C557" t="str">
            <v>CJ</v>
          </cell>
          <cell r="D557">
            <v>1.2E-2</v>
          </cell>
          <cell r="E557" t="str">
            <v>TM</v>
          </cell>
        </row>
        <row r="558">
          <cell r="A558" t="str">
            <v>11318</v>
          </cell>
          <cell r="B558" t="str">
            <v>VIVA BLANCO 30PQ(2PX250G</v>
          </cell>
          <cell r="C558" t="str">
            <v>CJ</v>
          </cell>
          <cell r="D558">
            <v>1.4999999999999999E-2</v>
          </cell>
          <cell r="E558" t="str">
            <v>TM</v>
          </cell>
        </row>
        <row r="559">
          <cell r="A559" t="str">
            <v>11319</v>
          </cell>
          <cell r="B559" t="str">
            <v>ROSAS ROSADO 48PQ(2PX100</v>
          </cell>
          <cell r="C559" t="str">
            <v>CJ</v>
          </cell>
          <cell r="D559">
            <v>9.5999999999999992E-3</v>
          </cell>
          <cell r="E559" t="str">
            <v>TM</v>
          </cell>
        </row>
        <row r="560">
          <cell r="A560" t="str">
            <v>11321</v>
          </cell>
          <cell r="B560" t="str">
            <v>DEJA QUITA LIMON 100FUX1</v>
          </cell>
          <cell r="C560" t="str">
            <v>CJ</v>
          </cell>
          <cell r="D560">
            <v>0.01</v>
          </cell>
          <cell r="E560" t="str">
            <v>TM</v>
          </cell>
        </row>
        <row r="561">
          <cell r="A561" t="str">
            <v>11322</v>
          </cell>
          <cell r="B561" t="str">
            <v>DEJA QUITA LIMON 12FUX1K</v>
          </cell>
          <cell r="C561" t="str">
            <v>CJ</v>
          </cell>
          <cell r="D561">
            <v>1.2E-2</v>
          </cell>
          <cell r="E561" t="str">
            <v>TM</v>
          </cell>
        </row>
        <row r="562">
          <cell r="A562" t="str">
            <v>11323</v>
          </cell>
          <cell r="B562" t="str">
            <v>DEJA QUITA LIMON 24FUX50</v>
          </cell>
          <cell r="C562" t="str">
            <v>CJ</v>
          </cell>
          <cell r="D562">
            <v>1.2E-2</v>
          </cell>
          <cell r="E562" t="str">
            <v>TM</v>
          </cell>
        </row>
        <row r="563">
          <cell r="A563" t="str">
            <v>11324</v>
          </cell>
          <cell r="B563" t="str">
            <v>PEPSODENT 6PQ(A/C 75+LUX</v>
          </cell>
          <cell r="C563" t="str">
            <v>CJ</v>
          </cell>
          <cell r="D563">
            <v>1E-3</v>
          </cell>
          <cell r="E563" t="str">
            <v>TM</v>
          </cell>
        </row>
        <row r="564">
          <cell r="A564" t="str">
            <v>11326</v>
          </cell>
          <cell r="B564" t="str">
            <v>IMPULSE 12PQ(ROMA 65+LUX</v>
          </cell>
          <cell r="C564" t="str">
            <v>CJ</v>
          </cell>
          <cell r="D564">
            <v>2.5000000000000001E-3</v>
          </cell>
          <cell r="E564" t="str">
            <v>TM</v>
          </cell>
        </row>
        <row r="565">
          <cell r="A565" t="str">
            <v>11327</v>
          </cell>
          <cell r="B565" t="str">
            <v>IMPULSE 6PQ(MUSK 65+CLOS</v>
          </cell>
          <cell r="C565" t="str">
            <v>CJ</v>
          </cell>
          <cell r="D565">
            <v>1E-3</v>
          </cell>
          <cell r="E565" t="str">
            <v>TM</v>
          </cell>
        </row>
        <row r="566">
          <cell r="A566" t="str">
            <v>11329</v>
          </cell>
          <cell r="B566" t="str">
            <v>IMPULSE 40PQ(FUEG+C.POND</v>
          </cell>
          <cell r="C566" t="str">
            <v>CJ</v>
          </cell>
          <cell r="D566">
            <v>4.4000000000000003E-3</v>
          </cell>
          <cell r="E566" t="str">
            <v>TM</v>
          </cell>
        </row>
        <row r="567">
          <cell r="A567" t="str">
            <v>11330</v>
          </cell>
          <cell r="B567" t="str">
            <v>OMO M.ACTIVO FL 1250GX12</v>
          </cell>
          <cell r="C567" t="str">
            <v>CJ</v>
          </cell>
          <cell r="D567">
            <v>1.4999999999999999E-2</v>
          </cell>
          <cell r="E567" t="str">
            <v>TM</v>
          </cell>
        </row>
        <row r="568">
          <cell r="A568" t="str">
            <v>11333</v>
          </cell>
          <cell r="B568" t="str">
            <v>CLOSE RJ 25CC 12PQ(11 UN</v>
          </cell>
          <cell r="C568" t="str">
            <v>CJ</v>
          </cell>
          <cell r="D568">
            <v>4.7999999999999996E-3</v>
          </cell>
          <cell r="E568" t="str">
            <v>TM</v>
          </cell>
        </row>
        <row r="569">
          <cell r="A569" t="str">
            <v>11334</v>
          </cell>
          <cell r="B569" t="str">
            <v>CLOSE VD 25CC 12PQ(11 UN</v>
          </cell>
          <cell r="C569" t="str">
            <v>CJ</v>
          </cell>
          <cell r="D569">
            <v>4.7999999999999996E-3</v>
          </cell>
          <cell r="E569" t="str">
            <v>TM</v>
          </cell>
        </row>
        <row r="570">
          <cell r="A570" t="str">
            <v>11336</v>
          </cell>
          <cell r="B570" t="str">
            <v>VASENOL SECA 450CCx10PQ</v>
          </cell>
          <cell r="C570" t="str">
            <v>CJ</v>
          </cell>
          <cell r="D570">
            <v>4.4999999999999997E-3</v>
          </cell>
          <cell r="E570" t="str">
            <v>TM</v>
          </cell>
        </row>
        <row r="571">
          <cell r="A571" t="str">
            <v>11337</v>
          </cell>
          <cell r="C571" t="str">
            <v>CJ</v>
          </cell>
          <cell r="D571">
            <v>9.7999999999999997E-3</v>
          </cell>
          <cell r="E571" t="str">
            <v>TM</v>
          </cell>
        </row>
        <row r="572">
          <cell r="A572" t="str">
            <v>11340</v>
          </cell>
          <cell r="B572" t="str">
            <v>IMPULSE 12PQ(CHIC+C12 RS</v>
          </cell>
          <cell r="C572" t="str">
            <v>CJ</v>
          </cell>
          <cell r="D572">
            <v>2.2000000000000001E-3</v>
          </cell>
          <cell r="E572" t="str">
            <v>TM</v>
          </cell>
        </row>
        <row r="573">
          <cell r="A573" t="str">
            <v>11341</v>
          </cell>
          <cell r="C573" t="str">
            <v>CJ</v>
          </cell>
          <cell r="D573">
            <v>2.5000000000000001E-3</v>
          </cell>
          <cell r="E573" t="str">
            <v>TM</v>
          </cell>
        </row>
        <row r="574">
          <cell r="A574" t="str">
            <v>11342</v>
          </cell>
          <cell r="B574" t="str">
            <v>REXONA 33PQ(SPO130+PEP N</v>
          </cell>
          <cell r="C574" t="str">
            <v>CJ</v>
          </cell>
          <cell r="D574">
            <v>8.8000000000000005E-3</v>
          </cell>
          <cell r="E574" t="str">
            <v>TM</v>
          </cell>
        </row>
        <row r="575">
          <cell r="A575" t="str">
            <v>11343</v>
          </cell>
          <cell r="B575" t="str">
            <v>REXONA SP 9PQ(HOM130+LUX</v>
          </cell>
          <cell r="C575" t="str">
            <v>CJ</v>
          </cell>
          <cell r="D575">
            <v>2.5000000000000001E-3</v>
          </cell>
          <cell r="E575" t="str">
            <v>TM</v>
          </cell>
        </row>
        <row r="576">
          <cell r="A576" t="str">
            <v>11344</v>
          </cell>
          <cell r="B576" t="str">
            <v>REXONA 54PQ(HOM80+PEP AC</v>
          </cell>
          <cell r="C576" t="str">
            <v>CJ</v>
          </cell>
          <cell r="D576">
            <v>9.7999999999999997E-3</v>
          </cell>
          <cell r="E576" t="str">
            <v>TM</v>
          </cell>
        </row>
        <row r="577">
          <cell r="A577" t="str">
            <v>11345</v>
          </cell>
          <cell r="B577" t="str">
            <v>REXONA 20PQ(BOU80+REX HO</v>
          </cell>
          <cell r="C577" t="str">
            <v>CJ</v>
          </cell>
          <cell r="D577">
            <v>4.5999999999999999E-3</v>
          </cell>
          <cell r="E577" t="str">
            <v>TM</v>
          </cell>
        </row>
        <row r="578">
          <cell r="A578" t="str">
            <v>11346</v>
          </cell>
          <cell r="B578" t="str">
            <v>REXONA 54PQ(FRE80+PEP AC</v>
          </cell>
          <cell r="C578" t="str">
            <v>CJ</v>
          </cell>
          <cell r="D578">
            <v>9.7999999999999997E-3</v>
          </cell>
          <cell r="E578" t="str">
            <v>TM</v>
          </cell>
        </row>
        <row r="579">
          <cell r="A579" t="str">
            <v>11348</v>
          </cell>
          <cell r="B579" t="str">
            <v>REXONA 20PQ(SPO80+REX HO</v>
          </cell>
          <cell r="C579" t="str">
            <v>CJ</v>
          </cell>
          <cell r="D579">
            <v>4.5999999999999999E-3</v>
          </cell>
          <cell r="E579" t="str">
            <v>TM</v>
          </cell>
        </row>
        <row r="580">
          <cell r="A580" t="str">
            <v>11349</v>
          </cell>
          <cell r="B580" t="str">
            <v>REXONA 33PQ(FRE130+PEP N</v>
          </cell>
          <cell r="C580" t="str">
            <v>CJ</v>
          </cell>
          <cell r="D580">
            <v>8.8000000000000005E-3</v>
          </cell>
          <cell r="E580" t="str">
            <v>TM</v>
          </cell>
        </row>
        <row r="581">
          <cell r="A581" t="str">
            <v>11354</v>
          </cell>
          <cell r="B581" t="str">
            <v>LOCION TONI ASTRI POND'S</v>
          </cell>
          <cell r="C581" t="str">
            <v>CJ</v>
          </cell>
          <cell r="D581">
            <v>9.9000000000000008E-3</v>
          </cell>
          <cell r="E581" t="str">
            <v>TM</v>
          </cell>
        </row>
        <row r="582">
          <cell r="A582" t="str">
            <v>11356</v>
          </cell>
          <cell r="B582" t="str">
            <v>LOCION LIMPIADORA POND'S</v>
          </cell>
          <cell r="C582" t="str">
            <v>CJ</v>
          </cell>
          <cell r="D582">
            <v>9.1000000000000004E-3</v>
          </cell>
          <cell r="E582" t="str">
            <v>TM</v>
          </cell>
        </row>
        <row r="583">
          <cell r="A583" t="str">
            <v>11357</v>
          </cell>
          <cell r="B583" t="str">
            <v>ESPUMA LIMPIADORA POND'S</v>
          </cell>
          <cell r="C583" t="str">
            <v>CJ</v>
          </cell>
          <cell r="D583">
            <v>7.1999999999999998E-3</v>
          </cell>
          <cell r="E583" t="str">
            <v>TM</v>
          </cell>
        </row>
        <row r="584">
          <cell r="A584" t="str">
            <v>11358</v>
          </cell>
          <cell r="B584" t="str">
            <v>OMO MAX LIM 1125 G 1125X</v>
          </cell>
          <cell r="C584" t="str">
            <v>CJ</v>
          </cell>
          <cell r="D584">
            <v>1.35E-2</v>
          </cell>
          <cell r="E584" t="str">
            <v>TM</v>
          </cell>
        </row>
        <row r="585">
          <cell r="A585" t="str">
            <v>11361</v>
          </cell>
          <cell r="B585" t="str">
            <v>SIGNAL CC 6PQ(75C+LUX SE</v>
          </cell>
          <cell r="C585" t="str">
            <v>CJ</v>
          </cell>
          <cell r="D585">
            <v>1.1000000000000001E-3</v>
          </cell>
          <cell r="E585" t="str">
            <v>TM</v>
          </cell>
        </row>
        <row r="586">
          <cell r="A586" t="str">
            <v>11362</v>
          </cell>
          <cell r="B586" t="str">
            <v>DEJA ACBSFL 50G GRATIS</v>
          </cell>
          <cell r="C586" t="str">
            <v>CJ</v>
          </cell>
          <cell r="D586">
            <v>1.4999999999999999E-2</v>
          </cell>
          <cell r="E586" t="str">
            <v>TM</v>
          </cell>
        </row>
        <row r="587">
          <cell r="A587" t="str">
            <v>11364</v>
          </cell>
          <cell r="B587" t="str">
            <v>CLOSE UP VERDE 144TBX75C</v>
          </cell>
          <cell r="C587" t="str">
            <v>CJ</v>
          </cell>
          <cell r="D587">
            <v>1.4112E-2</v>
          </cell>
          <cell r="E587" t="str">
            <v>TM</v>
          </cell>
        </row>
        <row r="588">
          <cell r="A588" t="str">
            <v>11365</v>
          </cell>
          <cell r="B588" t="str">
            <v>CLOSE UP ROJO 144TBX75CC</v>
          </cell>
          <cell r="C588" t="str">
            <v>CJ</v>
          </cell>
          <cell r="D588">
            <v>1.4112E-2</v>
          </cell>
          <cell r="E588" t="str">
            <v>TM</v>
          </cell>
        </row>
        <row r="589">
          <cell r="A589" t="str">
            <v>11366</v>
          </cell>
          <cell r="B589" t="str">
            <v>CLOSE UP VERDE 72TBX100C</v>
          </cell>
          <cell r="C589" t="str">
            <v>CJ</v>
          </cell>
          <cell r="D589">
            <v>9.4319999999999994E-3</v>
          </cell>
          <cell r="E589" t="str">
            <v>TM</v>
          </cell>
        </row>
        <row r="590">
          <cell r="A590" t="str">
            <v>11367</v>
          </cell>
          <cell r="B590" t="str">
            <v>CLOSE UP ROJO 72TBX100CC</v>
          </cell>
          <cell r="C590" t="str">
            <v>CJ</v>
          </cell>
          <cell r="D590">
            <v>9.4319999999999994E-3</v>
          </cell>
          <cell r="E590" t="str">
            <v>TM</v>
          </cell>
        </row>
        <row r="591">
          <cell r="A591" t="str">
            <v>11368</v>
          </cell>
          <cell r="B591" t="str">
            <v>CLOSE UP VERDE 72TBX125C</v>
          </cell>
          <cell r="C591" t="str">
            <v>CJ</v>
          </cell>
          <cell r="D591">
            <v>1.17E-2</v>
          </cell>
          <cell r="E591" t="str">
            <v>TM</v>
          </cell>
        </row>
        <row r="592">
          <cell r="A592" t="str">
            <v>11369</v>
          </cell>
          <cell r="B592" t="str">
            <v>CLOSE UP ROJO 72TBX125CC</v>
          </cell>
          <cell r="C592" t="str">
            <v>CJ</v>
          </cell>
          <cell r="D592">
            <v>1.17E-2</v>
          </cell>
          <cell r="E592" t="str">
            <v>TM</v>
          </cell>
        </row>
        <row r="593">
          <cell r="A593" t="str">
            <v>11372</v>
          </cell>
          <cell r="B593" t="str">
            <v>HIDROESPUMA LIMPIADORA</v>
          </cell>
          <cell r="C593" t="str">
            <v>CJ</v>
          </cell>
          <cell r="D593">
            <v>1.2999999999999999E-3</v>
          </cell>
          <cell r="E593" t="str">
            <v>TM</v>
          </cell>
        </row>
        <row r="594">
          <cell r="A594" t="str">
            <v>11373</v>
          </cell>
          <cell r="B594" t="str">
            <v>CAPSULAS 12X7.4GR</v>
          </cell>
          <cell r="C594" t="str">
            <v>CJ</v>
          </cell>
          <cell r="D594">
            <v>8.8800000000000004E-5</v>
          </cell>
          <cell r="E594" t="str">
            <v>TM</v>
          </cell>
        </row>
        <row r="595">
          <cell r="A595" t="str">
            <v>11374</v>
          </cell>
          <cell r="B595" t="str">
            <v>GEL DE OJOS</v>
          </cell>
          <cell r="C595" t="str">
            <v>CJ</v>
          </cell>
          <cell r="D595">
            <v>1E-4</v>
          </cell>
          <cell r="E595" t="str">
            <v>TM</v>
          </cell>
        </row>
        <row r="596">
          <cell r="A596" t="str">
            <v>11375</v>
          </cell>
          <cell r="B596" t="str">
            <v>COMPLEJO ANTIEDAD</v>
          </cell>
          <cell r="C596" t="str">
            <v>CJ</v>
          </cell>
          <cell r="D596">
            <v>5.9999999999999995E-4</v>
          </cell>
          <cell r="E596" t="str">
            <v>TM</v>
          </cell>
        </row>
        <row r="597">
          <cell r="A597" t="str">
            <v>11376</v>
          </cell>
          <cell r="B597" t="str">
            <v>COMPLEJO ANTIED DELIC</v>
          </cell>
          <cell r="C597" t="str">
            <v>CJ</v>
          </cell>
          <cell r="D597">
            <v>5.9999999999999995E-4</v>
          </cell>
          <cell r="E597" t="str">
            <v>TM</v>
          </cell>
        </row>
        <row r="598">
          <cell r="A598" t="str">
            <v>11377</v>
          </cell>
          <cell r="C598" t="str">
            <v>CJ</v>
          </cell>
          <cell r="D598">
            <v>4.8999999999999998E-3</v>
          </cell>
          <cell r="E598" t="str">
            <v>TM</v>
          </cell>
        </row>
        <row r="599">
          <cell r="A599" t="str">
            <v>11378</v>
          </cell>
          <cell r="C599" t="str">
            <v>CJ</v>
          </cell>
          <cell r="D599">
            <v>2.3999999999999998E-3</v>
          </cell>
          <cell r="E599" t="str">
            <v>TM</v>
          </cell>
        </row>
        <row r="600">
          <cell r="A600" t="str">
            <v>11379</v>
          </cell>
          <cell r="B600" t="str">
            <v>DIMENSION SECO 36SAX10ML</v>
          </cell>
          <cell r="C600" t="str">
            <v>CJ</v>
          </cell>
          <cell r="D600">
            <v>2.2355999999999999E-3</v>
          </cell>
          <cell r="E600" t="str">
            <v>TM</v>
          </cell>
        </row>
        <row r="601">
          <cell r="A601" t="str">
            <v>11380</v>
          </cell>
          <cell r="C601" t="str">
            <v>CJ</v>
          </cell>
          <cell r="D601">
            <v>2.3999999999999998E-3</v>
          </cell>
          <cell r="E601" t="str">
            <v>TM</v>
          </cell>
        </row>
        <row r="602">
          <cell r="A602" t="str">
            <v>11381</v>
          </cell>
          <cell r="C602" t="str">
            <v>CJ</v>
          </cell>
          <cell r="D602">
            <v>4.8999999999999998E-3</v>
          </cell>
          <cell r="E602" t="str">
            <v>TM</v>
          </cell>
        </row>
        <row r="603">
          <cell r="A603" t="str">
            <v>11382</v>
          </cell>
          <cell r="B603" t="str">
            <v>DIMENSION GRASO 36SAX10M</v>
          </cell>
          <cell r="C603" t="str">
            <v>CJ</v>
          </cell>
          <cell r="D603">
            <v>2.2355999999999999E-3</v>
          </cell>
          <cell r="E603" t="str">
            <v>TM</v>
          </cell>
        </row>
        <row r="604">
          <cell r="A604" t="str">
            <v>11383</v>
          </cell>
          <cell r="C604" t="str">
            <v>CJ</v>
          </cell>
          <cell r="D604">
            <v>2.3999999999999998E-3</v>
          </cell>
          <cell r="E604" t="str">
            <v>TM</v>
          </cell>
        </row>
        <row r="605">
          <cell r="A605" t="str">
            <v>11384</v>
          </cell>
          <cell r="B605" t="str">
            <v>DIMENSION ANTI 24BTX200M</v>
          </cell>
          <cell r="C605" t="str">
            <v>CJ</v>
          </cell>
          <cell r="D605">
            <v>4.8999999999999998E-3</v>
          </cell>
          <cell r="E605" t="str">
            <v>TM</v>
          </cell>
        </row>
        <row r="606">
          <cell r="A606" t="str">
            <v>11385</v>
          </cell>
          <cell r="B606" t="str">
            <v>DIMENSION ANTI 36SAX10ML</v>
          </cell>
          <cell r="C606" t="str">
            <v>CJ</v>
          </cell>
          <cell r="D606">
            <v>2.2355999999999999E-3</v>
          </cell>
          <cell r="E606" t="str">
            <v>TM</v>
          </cell>
        </row>
        <row r="607">
          <cell r="A607" t="str">
            <v>11386</v>
          </cell>
          <cell r="B607" t="str">
            <v>DIMENSION NORMAL 6BTX400</v>
          </cell>
          <cell r="C607" t="str">
            <v>CJ</v>
          </cell>
          <cell r="D607">
            <v>2.3999999999999998E-3</v>
          </cell>
          <cell r="E607" t="str">
            <v>TM</v>
          </cell>
        </row>
        <row r="608">
          <cell r="A608" t="str">
            <v>11387</v>
          </cell>
          <cell r="B608" t="str">
            <v>DIMENSION NORMAL 24BTX20</v>
          </cell>
          <cell r="C608" t="str">
            <v>CJ</v>
          </cell>
          <cell r="D608">
            <v>4.8999999999999998E-3</v>
          </cell>
          <cell r="E608" t="str">
            <v>TM</v>
          </cell>
        </row>
        <row r="609">
          <cell r="A609" t="str">
            <v>11388</v>
          </cell>
          <cell r="B609" t="str">
            <v>DIMENSION NORMAL 36SAX10</v>
          </cell>
          <cell r="C609" t="str">
            <v>CJ</v>
          </cell>
          <cell r="D609">
            <v>2.2355999999999999E-3</v>
          </cell>
          <cell r="E609" t="str">
            <v>TM</v>
          </cell>
        </row>
        <row r="610">
          <cell r="A610" t="str">
            <v>11389</v>
          </cell>
          <cell r="B610" t="str">
            <v>CLOSE UP VERDE 144TBX25C</v>
          </cell>
          <cell r="C610" t="str">
            <v>CJ</v>
          </cell>
          <cell r="D610">
            <v>4.7044799999999996E-3</v>
          </cell>
          <cell r="E610" t="str">
            <v>TM</v>
          </cell>
        </row>
        <row r="611">
          <cell r="A611" t="str">
            <v>11390</v>
          </cell>
          <cell r="B611" t="str">
            <v>CLOSE UP ROJO 144TBX25CC</v>
          </cell>
          <cell r="C611" t="str">
            <v>CJ</v>
          </cell>
          <cell r="D611">
            <v>4.7999999999999996E-3</v>
          </cell>
          <cell r="E611" t="str">
            <v>TM</v>
          </cell>
        </row>
        <row r="612">
          <cell r="A612" t="str">
            <v>11391</v>
          </cell>
          <cell r="C612" t="str">
            <v>CJ</v>
          </cell>
          <cell r="D612">
            <v>4.4999999999999997E-3</v>
          </cell>
          <cell r="E612" t="str">
            <v>TM</v>
          </cell>
        </row>
        <row r="613">
          <cell r="A613" t="str">
            <v>11392</v>
          </cell>
          <cell r="C613" t="str">
            <v>CJ</v>
          </cell>
          <cell r="D613">
            <v>4.4999999999999997E-3</v>
          </cell>
          <cell r="E613" t="str">
            <v>TM</v>
          </cell>
        </row>
        <row r="614">
          <cell r="A614" t="str">
            <v>11393</v>
          </cell>
          <cell r="B614" t="str">
            <v>DEJA BARRA 24PQ(2BRX200G</v>
          </cell>
          <cell r="C614" t="str">
            <v>CJ</v>
          </cell>
          <cell r="D614">
            <v>9.5999999999999992E-3</v>
          </cell>
          <cell r="E614" t="str">
            <v>TM</v>
          </cell>
        </row>
        <row r="615">
          <cell r="A615" t="str">
            <v>11394</v>
          </cell>
          <cell r="B615" t="str">
            <v>DEJA BARRA 16PQ(2BRX300G</v>
          </cell>
          <cell r="C615" t="str">
            <v>CJ</v>
          </cell>
          <cell r="D615">
            <v>9.5999999999999992E-3</v>
          </cell>
          <cell r="E615" t="str">
            <v>TM</v>
          </cell>
        </row>
        <row r="616">
          <cell r="A616" t="str">
            <v>11395</v>
          </cell>
          <cell r="B616" t="str">
            <v>DEJA QUITA COLOR 1000GR</v>
          </cell>
          <cell r="C616" t="str">
            <v>CJ</v>
          </cell>
          <cell r="D616">
            <v>1.2E-2</v>
          </cell>
          <cell r="E616" t="str">
            <v>TM</v>
          </cell>
        </row>
        <row r="617">
          <cell r="A617" t="str">
            <v>11396</v>
          </cell>
          <cell r="B617" t="str">
            <v>DEJA QUITA FLORAL 1000GR</v>
          </cell>
          <cell r="C617" t="str">
            <v>CJ</v>
          </cell>
          <cell r="D617">
            <v>1.2E-2</v>
          </cell>
          <cell r="E617" t="str">
            <v>TM</v>
          </cell>
        </row>
        <row r="618">
          <cell r="A618" t="str">
            <v>11397</v>
          </cell>
          <cell r="B618" t="str">
            <v>DEJA QUITA LIMON 1000GR</v>
          </cell>
          <cell r="C618" t="str">
            <v>CJ</v>
          </cell>
          <cell r="D618">
            <v>1.2E-2</v>
          </cell>
          <cell r="E618" t="str">
            <v>TM</v>
          </cell>
        </row>
        <row r="619">
          <cell r="A619" t="str">
            <v>11399</v>
          </cell>
          <cell r="C619" t="str">
            <v>CJ</v>
          </cell>
          <cell r="D619">
            <v>8.2000000000000007E-3</v>
          </cell>
          <cell r="E619" t="str">
            <v>TM</v>
          </cell>
        </row>
        <row r="620">
          <cell r="A620" t="str">
            <v>11400</v>
          </cell>
          <cell r="C620" t="str">
            <v>CJ</v>
          </cell>
          <cell r="D620">
            <v>8.2000000000000007E-3</v>
          </cell>
          <cell r="E620" t="str">
            <v>TM</v>
          </cell>
        </row>
        <row r="621">
          <cell r="A621" t="str">
            <v>11402</v>
          </cell>
          <cell r="C621" t="str">
            <v>CJ</v>
          </cell>
          <cell r="D621">
            <v>8.2000000000000007E-3</v>
          </cell>
          <cell r="E621" t="str">
            <v>TM</v>
          </cell>
        </row>
        <row r="622">
          <cell r="A622" t="str">
            <v>11403</v>
          </cell>
          <cell r="C622" t="str">
            <v>CJ</v>
          </cell>
          <cell r="D622">
            <v>7.1999999999999998E-3</v>
          </cell>
          <cell r="E622" t="str">
            <v>TM</v>
          </cell>
        </row>
        <row r="623">
          <cell r="A623" t="str">
            <v>11404</v>
          </cell>
          <cell r="C623" t="str">
            <v>CJ</v>
          </cell>
          <cell r="D623">
            <v>7.1999999999999998E-3</v>
          </cell>
          <cell r="E623" t="str">
            <v>TM</v>
          </cell>
        </row>
        <row r="624">
          <cell r="A624" t="str">
            <v>11405</v>
          </cell>
          <cell r="C624" t="str">
            <v>CJ</v>
          </cell>
          <cell r="D624">
            <v>7.1999999999999998E-3</v>
          </cell>
          <cell r="E624" t="str">
            <v>TM</v>
          </cell>
        </row>
        <row r="625">
          <cell r="A625" t="str">
            <v>11406</v>
          </cell>
          <cell r="B625" t="str">
            <v>BRISA 16PQ(3x300) GRATIS</v>
          </cell>
          <cell r="C625" t="str">
            <v>CJ</v>
          </cell>
          <cell r="D625">
            <v>1.44E-2</v>
          </cell>
          <cell r="E625" t="str">
            <v>TM</v>
          </cell>
        </row>
        <row r="626">
          <cell r="A626" t="str">
            <v>11407</v>
          </cell>
          <cell r="C626" t="str">
            <v>CJ</v>
          </cell>
          <cell r="D626">
            <v>1.2E-2</v>
          </cell>
          <cell r="E626" t="str">
            <v>TM</v>
          </cell>
        </row>
        <row r="627">
          <cell r="A627" t="str">
            <v>11408</v>
          </cell>
          <cell r="B627" t="str">
            <v>REXONA ROLL ON FRESH 24B</v>
          </cell>
          <cell r="C627" t="str">
            <v>CJ</v>
          </cell>
          <cell r="D627">
            <v>1.8E-3</v>
          </cell>
          <cell r="E627" t="str">
            <v>TM</v>
          </cell>
        </row>
        <row r="628">
          <cell r="A628" t="str">
            <v>11409</v>
          </cell>
          <cell r="B628" t="str">
            <v>CLOSE UP AZUL 144TBX75CC</v>
          </cell>
          <cell r="C628" t="str">
            <v>CJ</v>
          </cell>
          <cell r="D628">
            <v>1.41E-2</v>
          </cell>
          <cell r="E628" t="str">
            <v>TM</v>
          </cell>
        </row>
        <row r="629">
          <cell r="A629" t="str">
            <v>11410</v>
          </cell>
          <cell r="B629" t="str">
            <v>BALLERINA 144PQ(2 ESPONJ</v>
          </cell>
          <cell r="C629" t="str">
            <v>CJ</v>
          </cell>
          <cell r="D629">
            <v>3.0999999999999999E-3</v>
          </cell>
          <cell r="E629" t="str">
            <v>TM</v>
          </cell>
        </row>
        <row r="630">
          <cell r="A630" t="str">
            <v>11414</v>
          </cell>
          <cell r="C630" t="str">
            <v>CJ</v>
          </cell>
          <cell r="D630">
            <v>1E-3</v>
          </cell>
          <cell r="E630" t="str">
            <v>TM</v>
          </cell>
        </row>
        <row r="631">
          <cell r="A631" t="str">
            <v>11415</v>
          </cell>
          <cell r="C631" t="str">
            <v>CJ</v>
          </cell>
          <cell r="D631">
            <v>1E-3</v>
          </cell>
          <cell r="E631" t="str">
            <v>TM</v>
          </cell>
        </row>
        <row r="632">
          <cell r="A632" t="str">
            <v>11416</v>
          </cell>
          <cell r="C632" t="str">
            <v>CJ</v>
          </cell>
          <cell r="D632">
            <v>1E-3</v>
          </cell>
          <cell r="E632" t="str">
            <v>TM</v>
          </cell>
        </row>
        <row r="633">
          <cell r="A633" t="str">
            <v>11417</v>
          </cell>
          <cell r="B633" t="str">
            <v>REXONA GRA SP CELESTE 15</v>
          </cell>
          <cell r="C633" t="str">
            <v>CJ</v>
          </cell>
          <cell r="D633">
            <v>5.5999999999999999E-3</v>
          </cell>
          <cell r="E633" t="str">
            <v>TM</v>
          </cell>
        </row>
        <row r="634">
          <cell r="A634" t="str">
            <v>11418</v>
          </cell>
          <cell r="B634" t="str">
            <v>REXONA GRA SP ROSADO 155</v>
          </cell>
          <cell r="C634" t="str">
            <v>CJ</v>
          </cell>
          <cell r="D634">
            <v>5.4999999999999997E-3</v>
          </cell>
          <cell r="E634" t="str">
            <v>TM</v>
          </cell>
        </row>
        <row r="635">
          <cell r="A635" t="str">
            <v>11419</v>
          </cell>
          <cell r="B635" t="str">
            <v>DOVE 2PX100GR PROM JABON</v>
          </cell>
          <cell r="C635" t="str">
            <v>CJ</v>
          </cell>
          <cell r="D635">
            <v>5.4000000000000003E-3</v>
          </cell>
          <cell r="E635" t="str">
            <v>TM</v>
          </cell>
        </row>
        <row r="636">
          <cell r="A636" t="str">
            <v>11420</v>
          </cell>
          <cell r="B636" t="str">
            <v>REXONA ROLL 30PQ(HOM+PEP</v>
          </cell>
          <cell r="C636" t="str">
            <v>CJ</v>
          </cell>
          <cell r="D636">
            <v>7.3000000000000001E-3</v>
          </cell>
          <cell r="E636" t="str">
            <v>TM</v>
          </cell>
        </row>
        <row r="637">
          <cell r="A637" t="str">
            <v>11421</v>
          </cell>
          <cell r="B637" t="str">
            <v>REXONA ROLL 30PQ(SPO+PEP</v>
          </cell>
          <cell r="C637" t="str">
            <v>CJ</v>
          </cell>
          <cell r="D637">
            <v>7.1000000000000004E-3</v>
          </cell>
          <cell r="E637" t="str">
            <v>TM</v>
          </cell>
        </row>
        <row r="638">
          <cell r="A638" t="str">
            <v>11422</v>
          </cell>
          <cell r="B638" t="str">
            <v>REXONA ROLL 30PQ(BOUQ+PE</v>
          </cell>
          <cell r="C638" t="str">
            <v>CJ</v>
          </cell>
          <cell r="D638">
            <v>7.1000000000000004E-3</v>
          </cell>
          <cell r="E638" t="str">
            <v>TM</v>
          </cell>
        </row>
        <row r="639">
          <cell r="A639" t="str">
            <v>11423</v>
          </cell>
          <cell r="B639" t="str">
            <v>REXONA ROLL 30PQ(FRES+PE</v>
          </cell>
          <cell r="C639" t="str">
            <v>CJ</v>
          </cell>
          <cell r="D639">
            <v>7.1000000000000004E-3</v>
          </cell>
          <cell r="E639" t="str">
            <v>TM</v>
          </cell>
        </row>
        <row r="640">
          <cell r="A640" t="str">
            <v>11424</v>
          </cell>
          <cell r="B640" t="str">
            <v>LUX GRASA 28PQ(2X100)+LU</v>
          </cell>
          <cell r="C640" t="str">
            <v>CJ</v>
          </cell>
          <cell r="D640">
            <v>7.7000000000000002E-3</v>
          </cell>
          <cell r="E640" t="str">
            <v>TM</v>
          </cell>
        </row>
        <row r="641">
          <cell r="A641" t="str">
            <v>11425</v>
          </cell>
          <cell r="B641" t="str">
            <v>LUX DELIC 28PQ(2X100)GR</v>
          </cell>
          <cell r="C641" t="str">
            <v>CJ</v>
          </cell>
          <cell r="D641">
            <v>7.7000000000000002E-3</v>
          </cell>
          <cell r="E641" t="str">
            <v>TM</v>
          </cell>
        </row>
        <row r="642">
          <cell r="A642" t="str">
            <v>11426</v>
          </cell>
          <cell r="B642" t="str">
            <v>LUX NORM 28PQ(2X100) GR</v>
          </cell>
          <cell r="C642" t="str">
            <v>CJ</v>
          </cell>
          <cell r="D642">
            <v>7.7000000000000002E-3</v>
          </cell>
          <cell r="E642" t="str">
            <v>TM</v>
          </cell>
        </row>
        <row r="643">
          <cell r="A643" t="str">
            <v>11427</v>
          </cell>
          <cell r="B643" t="str">
            <v>PEPSODENT 6PQ(A/C75+LUX</v>
          </cell>
          <cell r="C643" t="str">
            <v>CJ</v>
          </cell>
          <cell r="D643">
            <v>1E-3</v>
          </cell>
          <cell r="E643" t="str">
            <v>TM</v>
          </cell>
        </row>
        <row r="644">
          <cell r="A644" t="str">
            <v>11429</v>
          </cell>
          <cell r="B644" t="str">
            <v>CLOSE VD 6PQ(75CC+LUX DE</v>
          </cell>
          <cell r="C644" t="str">
            <v>CJ</v>
          </cell>
          <cell r="D644">
            <v>1E-3</v>
          </cell>
          <cell r="E644" t="str">
            <v>TM</v>
          </cell>
        </row>
        <row r="645">
          <cell r="A645" t="str">
            <v>11430</v>
          </cell>
          <cell r="B645" t="str">
            <v>CLOSE RJ 6PQ(75CC+LUX GR</v>
          </cell>
          <cell r="C645" t="str">
            <v>CJ</v>
          </cell>
          <cell r="D645">
            <v>1E-3</v>
          </cell>
          <cell r="E645" t="str">
            <v>TM</v>
          </cell>
        </row>
        <row r="646">
          <cell r="A646" t="str">
            <v>11431</v>
          </cell>
          <cell r="B646" t="str">
            <v>CLOSE RJ 80PQ(75CC+LUX N</v>
          </cell>
          <cell r="C646" t="str">
            <v>CJ</v>
          </cell>
          <cell r="D646">
            <v>1.38E-2</v>
          </cell>
          <cell r="E646" t="str">
            <v>TM</v>
          </cell>
        </row>
        <row r="647">
          <cell r="A647" t="str">
            <v>11432</v>
          </cell>
          <cell r="B647" t="str">
            <v>CLOSE VD 80PQ(75CC+LUX G</v>
          </cell>
          <cell r="C647" t="str">
            <v>CJ</v>
          </cell>
          <cell r="D647">
            <v>1.38E-2</v>
          </cell>
          <cell r="E647" t="str">
            <v>TM</v>
          </cell>
        </row>
        <row r="648">
          <cell r="A648" t="str">
            <v>11435</v>
          </cell>
          <cell r="C648" t="str">
            <v>CJ</v>
          </cell>
          <cell r="D648">
            <v>1.24E-2</v>
          </cell>
          <cell r="E648" t="str">
            <v>TM</v>
          </cell>
        </row>
        <row r="649">
          <cell r="A649" t="str">
            <v>11436</v>
          </cell>
          <cell r="C649" t="str">
            <v>CJ</v>
          </cell>
          <cell r="D649">
            <v>0.01</v>
          </cell>
          <cell r="E649" t="str">
            <v>TM</v>
          </cell>
        </row>
        <row r="650">
          <cell r="A650" t="str">
            <v>11437</v>
          </cell>
          <cell r="B650" t="str">
            <v>DEJA BARRA FLORAL 300G +</v>
          </cell>
          <cell r="C650" t="str">
            <v>CJ</v>
          </cell>
          <cell r="D650">
            <v>1.2800000000000001E-2</v>
          </cell>
          <cell r="E650" t="str">
            <v>TM</v>
          </cell>
        </row>
        <row r="651">
          <cell r="A651" t="str">
            <v>11438</v>
          </cell>
          <cell r="B651" t="str">
            <v>DEJA BARRA L 200G+DEJA L</v>
          </cell>
          <cell r="C651" t="str">
            <v>CJ</v>
          </cell>
          <cell r="D651">
            <v>1.2E-2</v>
          </cell>
          <cell r="E651" t="str">
            <v>TM</v>
          </cell>
        </row>
        <row r="652">
          <cell r="A652" t="str">
            <v>11439</v>
          </cell>
          <cell r="B652" t="str">
            <v>DEJA BARRA LIMON 2X300G</v>
          </cell>
          <cell r="C652" t="str">
            <v>CJ</v>
          </cell>
          <cell r="D652">
            <v>1.2800000000000001E-2</v>
          </cell>
          <cell r="E652" t="str">
            <v>TM</v>
          </cell>
        </row>
        <row r="653">
          <cell r="A653" t="str">
            <v>11440</v>
          </cell>
          <cell r="B653" t="str">
            <v>DEJA BARRA FLORAL 2X200G</v>
          </cell>
          <cell r="C653" t="str">
            <v>CJ</v>
          </cell>
          <cell r="D653">
            <v>1.2E-2</v>
          </cell>
          <cell r="E653" t="str">
            <v>TM</v>
          </cell>
        </row>
        <row r="654">
          <cell r="A654" t="str">
            <v>11441</v>
          </cell>
          <cell r="C654" t="str">
            <v>CJ</v>
          </cell>
          <cell r="D654">
            <v>7.7000000000000002E-3</v>
          </cell>
          <cell r="E654" t="str">
            <v>TM</v>
          </cell>
        </row>
        <row r="655">
          <cell r="A655" t="str">
            <v>11442</v>
          </cell>
          <cell r="B655" t="str">
            <v>REXONA SPO 28P(100GR+SPO</v>
          </cell>
          <cell r="C655" t="str">
            <v>CJ</v>
          </cell>
          <cell r="D655">
            <v>7.7000000000000002E-3</v>
          </cell>
          <cell r="E655" t="str">
            <v>TM</v>
          </cell>
        </row>
        <row r="656">
          <cell r="A656" t="str">
            <v>11443</v>
          </cell>
          <cell r="B656" t="str">
            <v>REXONA SPO 28PQ(100GR+FR</v>
          </cell>
          <cell r="C656" t="str">
            <v>CJ</v>
          </cell>
          <cell r="D656">
            <v>7.7000000000000002E-3</v>
          </cell>
          <cell r="E656" t="str">
            <v>TM</v>
          </cell>
        </row>
        <row r="657">
          <cell r="A657" t="str">
            <v>11446</v>
          </cell>
          <cell r="B657" t="str">
            <v>DEJA ACBSFL 100G GRATIS</v>
          </cell>
          <cell r="C657" t="str">
            <v>CJ</v>
          </cell>
          <cell r="D657">
            <v>1.4999999999999999E-2</v>
          </cell>
          <cell r="E657" t="str">
            <v>TM</v>
          </cell>
        </row>
        <row r="658">
          <cell r="A658" t="str">
            <v>11447</v>
          </cell>
          <cell r="B658" t="str">
            <v>DEJA ACBSLM 100G GRATIS</v>
          </cell>
          <cell r="C658" t="str">
            <v>CJ</v>
          </cell>
          <cell r="D658">
            <v>1.4999999999999999E-2</v>
          </cell>
          <cell r="E658" t="str">
            <v>TM</v>
          </cell>
        </row>
        <row r="659">
          <cell r="A659" t="str">
            <v>11448</v>
          </cell>
          <cell r="B659" t="str">
            <v>LAGARTO DELICADO 300G</v>
          </cell>
          <cell r="C659" t="str">
            <v>CJ</v>
          </cell>
          <cell r="D659">
            <v>1.44E-2</v>
          </cell>
          <cell r="E659" t="str">
            <v>TM</v>
          </cell>
        </row>
        <row r="660">
          <cell r="A660" t="str">
            <v>11454</v>
          </cell>
          <cell r="C660" t="str">
            <v>CJ</v>
          </cell>
          <cell r="D660">
            <v>1.9199999999999998E-2</v>
          </cell>
          <cell r="E660" t="str">
            <v>TM</v>
          </cell>
        </row>
        <row r="661">
          <cell r="A661" t="str">
            <v>11455</v>
          </cell>
          <cell r="C661" t="str">
            <v>CJ</v>
          </cell>
          <cell r="D661">
            <v>1.9199999999999998E-2</v>
          </cell>
          <cell r="E661" t="str">
            <v>TM</v>
          </cell>
        </row>
        <row r="662">
          <cell r="A662" t="str">
            <v>11456</v>
          </cell>
          <cell r="B662" t="str">
            <v>EFFICIENT 240GR+REXONA H</v>
          </cell>
          <cell r="C662" t="str">
            <v>CJ</v>
          </cell>
          <cell r="D662">
            <v>1.1299999999999999E-2</v>
          </cell>
          <cell r="E662" t="str">
            <v>TM</v>
          </cell>
        </row>
        <row r="663">
          <cell r="A663" t="str">
            <v>11457</v>
          </cell>
          <cell r="C663" t="str">
            <v>CJ</v>
          </cell>
          <cell r="D663">
            <v>7.3000000000000001E-3</v>
          </cell>
          <cell r="E663" t="str">
            <v>TM</v>
          </cell>
        </row>
        <row r="664">
          <cell r="A664" t="str">
            <v>11458</v>
          </cell>
          <cell r="C664" t="str">
            <v>CJ</v>
          </cell>
          <cell r="D664">
            <v>1.7999999999999999E-2</v>
          </cell>
          <cell r="E664" t="str">
            <v>TM</v>
          </cell>
        </row>
        <row r="665">
          <cell r="A665" t="str">
            <v>11459</v>
          </cell>
          <cell r="C665" t="str">
            <v>CJ</v>
          </cell>
          <cell r="D665">
            <v>1.4999999999999999E-2</v>
          </cell>
          <cell r="E665" t="str">
            <v>TM</v>
          </cell>
        </row>
        <row r="666">
          <cell r="A666" t="str">
            <v>11461</v>
          </cell>
          <cell r="C666" t="str">
            <v>CJ</v>
          </cell>
          <cell r="D666">
            <v>1.7999999999999999E-2</v>
          </cell>
          <cell r="E666" t="str">
            <v>TM</v>
          </cell>
        </row>
        <row r="667">
          <cell r="A667" t="str">
            <v>11462</v>
          </cell>
          <cell r="B667" t="str">
            <v>POND'S CREMA C 24BTX30</v>
          </cell>
          <cell r="C667" t="str">
            <v>CJ</v>
          </cell>
          <cell r="D667">
            <v>7.2000000000000005E-4</v>
          </cell>
          <cell r="E667" t="str">
            <v>TM</v>
          </cell>
        </row>
        <row r="668">
          <cell r="A668" t="str">
            <v>11463</v>
          </cell>
          <cell r="B668" t="str">
            <v>CREMA POND'S S 24X30GR</v>
          </cell>
          <cell r="C668" t="str">
            <v>CJ</v>
          </cell>
          <cell r="D668">
            <v>7.2000000000000005E-4</v>
          </cell>
          <cell r="E668" t="str">
            <v>TM</v>
          </cell>
        </row>
        <row r="669">
          <cell r="A669" t="str">
            <v>11464</v>
          </cell>
          <cell r="B669" t="str">
            <v>CREMA POND'S H 24X30GR</v>
          </cell>
          <cell r="C669" t="str">
            <v>CJ</v>
          </cell>
          <cell r="D669">
            <v>7.2000000000000005E-4</v>
          </cell>
          <cell r="E669" t="str">
            <v>TM</v>
          </cell>
        </row>
        <row r="670">
          <cell r="A670" t="str">
            <v>11465</v>
          </cell>
          <cell r="C670" t="str">
            <v>CJ</v>
          </cell>
          <cell r="D670">
            <v>1.4E-3</v>
          </cell>
          <cell r="E670" t="str">
            <v>TM</v>
          </cell>
        </row>
        <row r="671">
          <cell r="A671" t="str">
            <v>11466</v>
          </cell>
          <cell r="B671" t="str">
            <v>TIMOTEI MIEL 7PQ(SHA</v>
          </cell>
          <cell r="C671" t="str">
            <v>CJ</v>
          </cell>
          <cell r="D671">
            <v>4.1999999999999997E-3</v>
          </cell>
          <cell r="E671" t="str">
            <v>TM</v>
          </cell>
        </row>
        <row r="672">
          <cell r="A672" t="str">
            <v>11467</v>
          </cell>
          <cell r="B672" t="str">
            <v>TIMOTEI HER</v>
          </cell>
          <cell r="C672" t="str">
            <v>CJ</v>
          </cell>
          <cell r="D672">
            <v>4.3E-3</v>
          </cell>
          <cell r="E672" t="str">
            <v>TM</v>
          </cell>
        </row>
        <row r="673">
          <cell r="A673" t="str">
            <v>11468</v>
          </cell>
          <cell r="B673" t="str">
            <v>CLOSE UP AZ</v>
          </cell>
          <cell r="C673" t="str">
            <v>CJ</v>
          </cell>
          <cell r="D673">
            <v>1.38E-2</v>
          </cell>
          <cell r="E673" t="str">
            <v>TM</v>
          </cell>
        </row>
        <row r="674">
          <cell r="A674" t="str">
            <v>11469</v>
          </cell>
          <cell r="B674" t="str">
            <v>SIGNAL 80PQ(75CC+LUX</v>
          </cell>
          <cell r="C674" t="str">
            <v>CJ</v>
          </cell>
          <cell r="D674">
            <v>1.49E-2</v>
          </cell>
          <cell r="E674" t="str">
            <v>TM</v>
          </cell>
        </row>
        <row r="675">
          <cell r="A675" t="str">
            <v>11470</v>
          </cell>
          <cell r="C675" t="str">
            <v>CJ</v>
          </cell>
          <cell r="D675">
            <v>9.1999999999999998E-3</v>
          </cell>
          <cell r="E675" t="str">
            <v>TM</v>
          </cell>
        </row>
        <row r="676">
          <cell r="A676" t="str">
            <v>11471</v>
          </cell>
          <cell r="C676" t="str">
            <v>CJ</v>
          </cell>
          <cell r="D676">
            <v>9.1999999999999998E-3</v>
          </cell>
          <cell r="E676" t="str">
            <v>TM</v>
          </cell>
        </row>
        <row r="677">
          <cell r="A677" t="str">
            <v>11472</v>
          </cell>
          <cell r="C677" t="str">
            <v>CJ</v>
          </cell>
          <cell r="D677">
            <v>9.1999999999999998E-3</v>
          </cell>
          <cell r="E677" t="str">
            <v>TM</v>
          </cell>
        </row>
        <row r="678">
          <cell r="A678" t="str">
            <v>11473</v>
          </cell>
          <cell r="C678" t="str">
            <v>CJ</v>
          </cell>
          <cell r="D678">
            <v>9.1999999999999998E-3</v>
          </cell>
          <cell r="E678" t="str">
            <v>TM</v>
          </cell>
        </row>
        <row r="679">
          <cell r="A679" t="str">
            <v>11474</v>
          </cell>
          <cell r="B679" t="str">
            <v>DEJA BARRA FLORAL</v>
          </cell>
          <cell r="C679" t="str">
            <v>CJ</v>
          </cell>
          <cell r="D679">
            <v>1.44E-2</v>
          </cell>
          <cell r="E679" t="str">
            <v>TM</v>
          </cell>
        </row>
        <row r="680">
          <cell r="A680" t="str">
            <v>11475</v>
          </cell>
          <cell r="B680" t="str">
            <v>BALLERINA ESPONJA 1DISPX</v>
          </cell>
          <cell r="C680" t="str">
            <v>CJ</v>
          </cell>
          <cell r="D680">
            <v>2.6400000000000002E-4</v>
          </cell>
          <cell r="E680" t="str">
            <v>TM</v>
          </cell>
        </row>
        <row r="681">
          <cell r="A681" t="str">
            <v>11476</v>
          </cell>
          <cell r="C681" t="str">
            <v>CJ</v>
          </cell>
          <cell r="D681">
            <v>8.9999999999999993E-3</v>
          </cell>
          <cell r="E681" t="str">
            <v>TM</v>
          </cell>
        </row>
        <row r="682">
          <cell r="A682" t="str">
            <v>11477</v>
          </cell>
          <cell r="B682" t="str">
            <v>REXONA ICEBERG HOMBRE</v>
          </cell>
          <cell r="C682" t="str">
            <v>CJ</v>
          </cell>
          <cell r="D682">
            <v>9.5999999999999992E-3</v>
          </cell>
          <cell r="E682" t="str">
            <v>TM</v>
          </cell>
        </row>
        <row r="683">
          <cell r="A683" t="str">
            <v>11478</v>
          </cell>
          <cell r="B683" t="str">
            <v>REXONA ICEBERG HOMBRE</v>
          </cell>
          <cell r="C683" t="str">
            <v>CJ</v>
          </cell>
          <cell r="D683">
            <v>1.0800000000000001E-2</v>
          </cell>
          <cell r="E683" t="str">
            <v>TM</v>
          </cell>
        </row>
        <row r="684">
          <cell r="A684" t="str">
            <v>11480</v>
          </cell>
          <cell r="C684" t="str">
            <v>CJ</v>
          </cell>
          <cell r="D684">
            <v>8.9999999999999993E-3</v>
          </cell>
          <cell r="E684" t="str">
            <v>TM</v>
          </cell>
        </row>
        <row r="685">
          <cell r="A685" t="str">
            <v>11481</v>
          </cell>
          <cell r="B685" t="str">
            <v>REXONA ICEBERG OCEAN</v>
          </cell>
          <cell r="C685" t="str">
            <v>CJ</v>
          </cell>
          <cell r="D685">
            <v>9.5999999999999992E-3</v>
          </cell>
          <cell r="E685" t="str">
            <v>TM</v>
          </cell>
        </row>
        <row r="686">
          <cell r="A686" t="str">
            <v>11482</v>
          </cell>
          <cell r="B686" t="str">
            <v>REXONA ICEBERG OCEAN</v>
          </cell>
          <cell r="C686" t="str">
            <v>CJ</v>
          </cell>
          <cell r="D686">
            <v>1.0800000000000001E-2</v>
          </cell>
          <cell r="E686" t="str">
            <v>TM</v>
          </cell>
        </row>
        <row r="687">
          <cell r="A687" t="str">
            <v>11483</v>
          </cell>
          <cell r="C687" t="str">
            <v>CJ</v>
          </cell>
          <cell r="D687">
            <v>8.9999999999999993E-3</v>
          </cell>
          <cell r="E687" t="str">
            <v>TM</v>
          </cell>
        </row>
        <row r="688">
          <cell r="A688" t="str">
            <v>11484</v>
          </cell>
          <cell r="B688" t="str">
            <v>REXONA ICEBERG CREME</v>
          </cell>
          <cell r="C688" t="str">
            <v>CJ</v>
          </cell>
          <cell r="D688">
            <v>9.5999999999999992E-3</v>
          </cell>
          <cell r="E688" t="str">
            <v>TM</v>
          </cell>
        </row>
        <row r="689">
          <cell r="A689" t="str">
            <v>11485</v>
          </cell>
          <cell r="B689" t="str">
            <v>REXONA ICEBERG CREME</v>
          </cell>
          <cell r="C689" t="str">
            <v>CJ</v>
          </cell>
          <cell r="D689">
            <v>1.0800000000000001E-2</v>
          </cell>
          <cell r="E689" t="str">
            <v>TM</v>
          </cell>
        </row>
        <row r="690">
          <cell r="A690" t="str">
            <v>11486</v>
          </cell>
          <cell r="C690" t="str">
            <v>CJ</v>
          </cell>
          <cell r="D690">
            <v>8.9999999999999993E-3</v>
          </cell>
          <cell r="E690" t="str">
            <v>TM</v>
          </cell>
        </row>
        <row r="691">
          <cell r="A691" t="str">
            <v>11488</v>
          </cell>
          <cell r="B691" t="str">
            <v>REXONA ICEBERG FRESH</v>
          </cell>
          <cell r="C691" t="str">
            <v>CJ</v>
          </cell>
          <cell r="D691">
            <v>9.5999999999999992E-3</v>
          </cell>
          <cell r="E691" t="str">
            <v>TM</v>
          </cell>
        </row>
        <row r="692">
          <cell r="A692" t="str">
            <v>11489</v>
          </cell>
          <cell r="B692" t="str">
            <v>REXONA ICEBERG FRESH</v>
          </cell>
          <cell r="C692" t="str">
            <v>CJ</v>
          </cell>
          <cell r="D692">
            <v>1.0800000000000001E-2</v>
          </cell>
          <cell r="E692" t="str">
            <v>TM</v>
          </cell>
        </row>
        <row r="693">
          <cell r="A693" t="str">
            <v>11490</v>
          </cell>
          <cell r="B693" t="str">
            <v>ROSAS SURTIDO 24PQ(4x100</v>
          </cell>
          <cell r="C693" t="str">
            <v>CJ</v>
          </cell>
          <cell r="D693">
            <v>9.5999999999999992E-3</v>
          </cell>
          <cell r="E693" t="str">
            <v>TM</v>
          </cell>
        </row>
        <row r="694">
          <cell r="A694" t="str">
            <v>11491</v>
          </cell>
          <cell r="B694" t="str">
            <v>J LAGARTO 2X3 900X16 P</v>
          </cell>
          <cell r="C694" t="str">
            <v>CJ</v>
          </cell>
          <cell r="D694">
            <v>1.44E-2</v>
          </cell>
          <cell r="E694" t="str">
            <v>TM</v>
          </cell>
        </row>
        <row r="695">
          <cell r="A695" t="str">
            <v>11492</v>
          </cell>
          <cell r="B695" t="str">
            <v>SUPER LAGARTO 2X3 900X16</v>
          </cell>
          <cell r="C695" t="str">
            <v>CJ</v>
          </cell>
          <cell r="D695">
            <v>1.44E-2</v>
          </cell>
          <cell r="E695" t="str">
            <v>TM</v>
          </cell>
        </row>
        <row r="696">
          <cell r="A696" t="str">
            <v>11493</v>
          </cell>
          <cell r="C696" t="str">
            <v>CJ</v>
          </cell>
          <cell r="D696">
            <v>2.5000000000000001E-3</v>
          </cell>
          <cell r="E696" t="str">
            <v>TM</v>
          </cell>
        </row>
        <row r="697">
          <cell r="A697" t="str">
            <v>11494</v>
          </cell>
          <cell r="C697" t="str">
            <v>CJ</v>
          </cell>
          <cell r="D697">
            <v>2.2200000000000001E-2</v>
          </cell>
          <cell r="E697" t="str">
            <v>TM</v>
          </cell>
        </row>
        <row r="698">
          <cell r="A698" t="str">
            <v>11496</v>
          </cell>
          <cell r="C698" t="str">
            <v>CJ</v>
          </cell>
          <cell r="D698">
            <v>2.2200000000000001E-2</v>
          </cell>
          <cell r="E698" t="str">
            <v>TM</v>
          </cell>
        </row>
        <row r="699">
          <cell r="A699" t="str">
            <v>11497</v>
          </cell>
          <cell r="C699" t="str">
            <v>CJ</v>
          </cell>
          <cell r="D699">
            <v>2.2200000000000001E-2</v>
          </cell>
          <cell r="E699" t="str">
            <v>TM</v>
          </cell>
        </row>
        <row r="700">
          <cell r="A700" t="str">
            <v>11498</v>
          </cell>
          <cell r="C700" t="str">
            <v>CJ</v>
          </cell>
          <cell r="D700">
            <v>2.2200000000000001E-2</v>
          </cell>
          <cell r="E700" t="str">
            <v>TM</v>
          </cell>
        </row>
        <row r="701">
          <cell r="A701" t="str">
            <v>11499</v>
          </cell>
          <cell r="C701" t="str">
            <v>CJ</v>
          </cell>
          <cell r="D701">
            <v>1.2132E-2</v>
          </cell>
          <cell r="E701" t="str">
            <v>TM</v>
          </cell>
        </row>
        <row r="702">
          <cell r="A702" t="str">
            <v>11500</v>
          </cell>
          <cell r="C702" t="str">
            <v>CJ</v>
          </cell>
          <cell r="D702">
            <v>1.2264000000000001E-2</v>
          </cell>
          <cell r="E702" t="str">
            <v>TM</v>
          </cell>
        </row>
        <row r="703">
          <cell r="A703" t="str">
            <v>11501</v>
          </cell>
          <cell r="B703" t="str">
            <v>BIC LIMON TARRO 400G+BIC</v>
          </cell>
          <cell r="C703" t="str">
            <v>CJ</v>
          </cell>
          <cell r="D703">
            <v>1.44E-2</v>
          </cell>
          <cell r="E703" t="str">
            <v>TM</v>
          </cell>
        </row>
        <row r="704">
          <cell r="A704" t="str">
            <v>11502</v>
          </cell>
          <cell r="B704" t="str">
            <v>BIC CLORO TARR 400G+BIC</v>
          </cell>
          <cell r="C704" t="str">
            <v>CJ</v>
          </cell>
          <cell r="D704">
            <v>1.44E-2</v>
          </cell>
          <cell r="E704" t="str">
            <v>TM</v>
          </cell>
        </row>
        <row r="705">
          <cell r="A705" t="str">
            <v>11503</v>
          </cell>
          <cell r="B705" t="str">
            <v>BALLERINA ESPONJA</v>
          </cell>
          <cell r="C705" t="str">
            <v>CJ</v>
          </cell>
          <cell r="D705">
            <v>3.1679999999999998E-3</v>
          </cell>
          <cell r="E705" t="str">
            <v>TM</v>
          </cell>
        </row>
        <row r="706">
          <cell r="A706" t="str">
            <v>11504</v>
          </cell>
          <cell r="C706" t="str">
            <v>CJ</v>
          </cell>
          <cell r="D706">
            <v>1.0800000000000001E-2</v>
          </cell>
          <cell r="E706" t="str">
            <v>TM</v>
          </cell>
        </row>
        <row r="707">
          <cell r="A707" t="str">
            <v>11505</v>
          </cell>
          <cell r="C707" t="str">
            <v>CJ</v>
          </cell>
          <cell r="D707">
            <v>1.0800000000000001E-2</v>
          </cell>
          <cell r="E707" t="str">
            <v>TM</v>
          </cell>
        </row>
        <row r="708">
          <cell r="A708" t="str">
            <v>11506</v>
          </cell>
          <cell r="C708" t="str">
            <v>CJ</v>
          </cell>
          <cell r="D708">
            <v>1.0800000000000001E-2</v>
          </cell>
          <cell r="E708" t="str">
            <v>TM</v>
          </cell>
        </row>
        <row r="709">
          <cell r="A709" t="str">
            <v>11507</v>
          </cell>
          <cell r="C709" t="str">
            <v>CJ</v>
          </cell>
          <cell r="D709">
            <v>2.3999999999999998E-3</v>
          </cell>
          <cell r="E709" t="str">
            <v>TM</v>
          </cell>
        </row>
        <row r="710">
          <cell r="A710" t="str">
            <v>11508</v>
          </cell>
          <cell r="C710" t="str">
            <v>CJ</v>
          </cell>
          <cell r="D710">
            <v>2.3999999999999998E-3</v>
          </cell>
          <cell r="E710" t="str">
            <v>TM</v>
          </cell>
        </row>
        <row r="711">
          <cell r="A711" t="str">
            <v>11510</v>
          </cell>
          <cell r="C711" t="str">
            <v>CJ</v>
          </cell>
          <cell r="D711">
            <v>2.3999999999999998E-3</v>
          </cell>
          <cell r="E711" t="str">
            <v>TM</v>
          </cell>
        </row>
        <row r="712">
          <cell r="A712" t="str">
            <v>11514</v>
          </cell>
          <cell r="B712" t="str">
            <v>REXONA SP POPULAR HOMBRE</v>
          </cell>
          <cell r="C712" t="str">
            <v>CJ</v>
          </cell>
          <cell r="D712">
            <v>3.8400000000000001E-3</v>
          </cell>
          <cell r="E712" t="str">
            <v>TM</v>
          </cell>
        </row>
        <row r="713">
          <cell r="A713" t="str">
            <v>11515</v>
          </cell>
          <cell r="B713" t="str">
            <v>REXONA SP POPULAR MUSK</v>
          </cell>
          <cell r="C713" t="str">
            <v>CJ</v>
          </cell>
          <cell r="D713">
            <v>3.8400000000000001E-3</v>
          </cell>
          <cell r="E713" t="str">
            <v>TM</v>
          </cell>
        </row>
        <row r="714">
          <cell r="A714" t="str">
            <v>11516</v>
          </cell>
          <cell r="B714" t="str">
            <v>REXONA SP POPULAR ENERGY</v>
          </cell>
          <cell r="C714" t="str">
            <v>CJ</v>
          </cell>
          <cell r="D714">
            <v>3.8400000000000001E-3</v>
          </cell>
          <cell r="E714" t="str">
            <v>TM</v>
          </cell>
        </row>
        <row r="715">
          <cell r="A715" t="str">
            <v>11524</v>
          </cell>
          <cell r="C715" t="str">
            <v>CJ</v>
          </cell>
          <cell r="D715">
            <v>1.2E-2</v>
          </cell>
          <cell r="E715" t="str">
            <v>TM</v>
          </cell>
        </row>
        <row r="716">
          <cell r="A716" t="str">
            <v>11526</v>
          </cell>
          <cell r="C716" t="str">
            <v>CJ</v>
          </cell>
          <cell r="D716">
            <v>8.9999999999999993E-3</v>
          </cell>
          <cell r="E716" t="str">
            <v>TM</v>
          </cell>
        </row>
        <row r="717">
          <cell r="A717" t="str">
            <v>11527</v>
          </cell>
          <cell r="C717" t="str">
            <v>CJ</v>
          </cell>
          <cell r="D717">
            <v>8.0000000000000002E-3</v>
          </cell>
          <cell r="E717" t="str">
            <v>TM</v>
          </cell>
        </row>
        <row r="718">
          <cell r="A718" t="str">
            <v>11528</v>
          </cell>
          <cell r="C718" t="str">
            <v>CJ</v>
          </cell>
          <cell r="D718">
            <v>8.0000000000000002E-3</v>
          </cell>
          <cell r="E718" t="str">
            <v>TM</v>
          </cell>
        </row>
        <row r="719">
          <cell r="A719" t="str">
            <v>11529</v>
          </cell>
          <cell r="C719" t="str">
            <v>CJ</v>
          </cell>
          <cell r="D719">
            <v>8.0000000000000002E-3</v>
          </cell>
          <cell r="E719" t="str">
            <v>TM</v>
          </cell>
        </row>
        <row r="720">
          <cell r="A720" t="str">
            <v>11530</v>
          </cell>
          <cell r="B720" t="str">
            <v>BALLERINA ESPONJA</v>
          </cell>
          <cell r="C720" t="str">
            <v>CJ</v>
          </cell>
          <cell r="D720">
            <v>3.1679999999999998E-3</v>
          </cell>
          <cell r="E720" t="str">
            <v>TM</v>
          </cell>
        </row>
        <row r="721">
          <cell r="A721" t="str">
            <v>11534</v>
          </cell>
          <cell r="C721" t="str">
            <v>CJ</v>
          </cell>
          <cell r="D721">
            <v>1.384E-2</v>
          </cell>
          <cell r="E721" t="str">
            <v>TM</v>
          </cell>
        </row>
        <row r="722">
          <cell r="A722" t="str">
            <v>11535</v>
          </cell>
          <cell r="C722" t="str">
            <v>CJ</v>
          </cell>
          <cell r="D722">
            <v>1.384E-2</v>
          </cell>
          <cell r="E722" t="str">
            <v>TM</v>
          </cell>
        </row>
        <row r="723">
          <cell r="A723" t="str">
            <v>11536</v>
          </cell>
          <cell r="C723" t="str">
            <v>CJ</v>
          </cell>
          <cell r="D723">
            <v>1.384E-2</v>
          </cell>
          <cell r="E723" t="str">
            <v>TM</v>
          </cell>
        </row>
        <row r="724">
          <cell r="A724" t="str">
            <v>11537</v>
          </cell>
          <cell r="C724" t="str">
            <v>CJ</v>
          </cell>
          <cell r="D724">
            <v>1.384E-2</v>
          </cell>
          <cell r="E724" t="str">
            <v>TM</v>
          </cell>
        </row>
        <row r="725">
          <cell r="A725" t="str">
            <v>11538</v>
          </cell>
          <cell r="C725" t="str">
            <v>CJ</v>
          </cell>
          <cell r="D725">
            <v>1.434E-2</v>
          </cell>
          <cell r="E725" t="str">
            <v>TM</v>
          </cell>
        </row>
        <row r="726">
          <cell r="A726" t="str">
            <v>11539</v>
          </cell>
          <cell r="C726" t="str">
            <v>CJ</v>
          </cell>
          <cell r="D726">
            <v>8.0249999999999991E-3</v>
          </cell>
          <cell r="E726" t="str">
            <v>TM</v>
          </cell>
        </row>
        <row r="727">
          <cell r="A727" t="str">
            <v>11547</v>
          </cell>
          <cell r="B727" t="str">
            <v>LAGARTO LIMËN 2X3 900X16</v>
          </cell>
          <cell r="C727" t="str">
            <v>CJ</v>
          </cell>
          <cell r="D727">
            <v>1.44E-2</v>
          </cell>
          <cell r="E727" t="str">
            <v>TM</v>
          </cell>
        </row>
        <row r="728">
          <cell r="A728" t="str">
            <v>11548</v>
          </cell>
          <cell r="B728" t="str">
            <v>ESTRELLA BARRA 2X400G</v>
          </cell>
          <cell r="C728" t="str">
            <v>CJ</v>
          </cell>
          <cell r="D728">
            <v>1.7964000000000001E-2</v>
          </cell>
          <cell r="E728" t="str">
            <v>TM</v>
          </cell>
        </row>
        <row r="729">
          <cell r="A729" t="str">
            <v>11549</v>
          </cell>
          <cell r="B729" t="str">
            <v>IMPULSE DYNAMIQUE 48TR X</v>
          </cell>
          <cell r="C729" t="str">
            <v>CJ</v>
          </cell>
          <cell r="D729">
            <v>3.1679999999999998E-3</v>
          </cell>
          <cell r="E729" t="str">
            <v>TM</v>
          </cell>
        </row>
        <row r="730">
          <cell r="A730" t="str">
            <v>11551</v>
          </cell>
          <cell r="B730" t="str">
            <v>LOCION TONICO</v>
          </cell>
          <cell r="C730" t="str">
            <v>CJ</v>
          </cell>
          <cell r="D730">
            <v>1.6559999999999999E-3</v>
          </cell>
          <cell r="E730" t="str">
            <v>TM</v>
          </cell>
        </row>
        <row r="731">
          <cell r="A731" t="str">
            <v>11552</v>
          </cell>
          <cell r="B731" t="str">
            <v>LOCION</v>
          </cell>
          <cell r="C731" t="str">
            <v>CJ</v>
          </cell>
          <cell r="D731">
            <v>1.552E-3</v>
          </cell>
          <cell r="E731" t="str">
            <v>TM</v>
          </cell>
        </row>
        <row r="732">
          <cell r="A732" t="str">
            <v>11553</v>
          </cell>
          <cell r="B732" t="str">
            <v>ESPUMA LIMPIEZA</v>
          </cell>
          <cell r="C732" t="str">
            <v>CJ</v>
          </cell>
          <cell r="D732">
            <v>8.0000000000000004E-4</v>
          </cell>
          <cell r="E732" t="str">
            <v>TM</v>
          </cell>
        </row>
        <row r="733">
          <cell r="A733" t="str">
            <v>11554</v>
          </cell>
          <cell r="C733" t="str">
            <v>CJ</v>
          </cell>
          <cell r="D733">
            <v>7.7000000000000002E-3</v>
          </cell>
          <cell r="E733" t="str">
            <v>TM</v>
          </cell>
        </row>
        <row r="734">
          <cell r="A734" t="str">
            <v>11555</v>
          </cell>
          <cell r="C734" t="str">
            <v>CJ</v>
          </cell>
          <cell r="D734">
            <v>8.9999999999999993E-3</v>
          </cell>
          <cell r="E734" t="str">
            <v>TM</v>
          </cell>
        </row>
        <row r="735">
          <cell r="A735" t="str">
            <v>11556</v>
          </cell>
          <cell r="C735" t="str">
            <v>CJ</v>
          </cell>
          <cell r="D735">
            <v>1.575E-2</v>
          </cell>
          <cell r="E735" t="str">
            <v>TM</v>
          </cell>
        </row>
        <row r="736">
          <cell r="A736" t="str">
            <v>11557</v>
          </cell>
          <cell r="C736" t="str">
            <v>CJ</v>
          </cell>
          <cell r="D736">
            <v>1.5699999999999999E-2</v>
          </cell>
          <cell r="E736" t="str">
            <v>TM</v>
          </cell>
        </row>
        <row r="737">
          <cell r="A737" t="str">
            <v>11558</v>
          </cell>
          <cell r="C737" t="str">
            <v>CJ</v>
          </cell>
          <cell r="D737">
            <v>1.5699999999999999E-2</v>
          </cell>
          <cell r="E737" t="str">
            <v>TM</v>
          </cell>
        </row>
        <row r="738">
          <cell r="A738" t="str">
            <v>11559</v>
          </cell>
          <cell r="B738" t="str">
            <v>IMPULSE AVANT GARDE 48TR</v>
          </cell>
          <cell r="C738" t="str">
            <v>CJ</v>
          </cell>
          <cell r="D738">
            <v>3.1679999999999998E-3</v>
          </cell>
          <cell r="E738" t="str">
            <v>TM</v>
          </cell>
        </row>
        <row r="739">
          <cell r="A739" t="str">
            <v>11560</v>
          </cell>
          <cell r="B739" t="str">
            <v>IMPULSE ENIGMA 48TRX66GR</v>
          </cell>
          <cell r="C739" t="str">
            <v>CJ</v>
          </cell>
          <cell r="D739">
            <v>3.1679999999999998E-3</v>
          </cell>
          <cell r="E739" t="str">
            <v>TM</v>
          </cell>
        </row>
        <row r="740">
          <cell r="A740" t="str">
            <v>11561</v>
          </cell>
          <cell r="B740" t="str">
            <v>IMPULSE FLOWERS 48TRX66G</v>
          </cell>
          <cell r="C740" t="str">
            <v>CJ</v>
          </cell>
          <cell r="D740">
            <v>3.1679999999999998E-3</v>
          </cell>
          <cell r="E740" t="str">
            <v>TM</v>
          </cell>
        </row>
        <row r="741">
          <cell r="A741" t="str">
            <v>11566</v>
          </cell>
          <cell r="C741" t="str">
            <v>CJ</v>
          </cell>
          <cell r="D741">
            <v>1.7999999999999999E-2</v>
          </cell>
          <cell r="E741" t="str">
            <v>TM</v>
          </cell>
        </row>
        <row r="742">
          <cell r="A742" t="str">
            <v>11567</v>
          </cell>
          <cell r="C742" t="str">
            <v>CJ</v>
          </cell>
          <cell r="D742">
            <v>9.07992E-3</v>
          </cell>
          <cell r="E742" t="str">
            <v>TM</v>
          </cell>
        </row>
        <row r="743">
          <cell r="A743" t="str">
            <v>11568</v>
          </cell>
          <cell r="C743" t="str">
            <v>CJ</v>
          </cell>
          <cell r="D743">
            <v>1.2E-2</v>
          </cell>
          <cell r="E743" t="str">
            <v>TM</v>
          </cell>
        </row>
        <row r="744">
          <cell r="A744" t="str">
            <v>11569</v>
          </cell>
          <cell r="C744" t="str">
            <v>CJ</v>
          </cell>
          <cell r="D744">
            <v>8.0000000000000002E-3</v>
          </cell>
          <cell r="E744" t="str">
            <v>TM</v>
          </cell>
        </row>
        <row r="745">
          <cell r="A745" t="str">
            <v>11570</v>
          </cell>
          <cell r="C745" t="str">
            <v>CJ</v>
          </cell>
          <cell r="D745">
            <v>1.7999999999999999E-2</v>
          </cell>
          <cell r="E745" t="str">
            <v>TM</v>
          </cell>
        </row>
        <row r="746">
          <cell r="A746" t="str">
            <v>11571</v>
          </cell>
          <cell r="C746" t="str">
            <v>CJ</v>
          </cell>
          <cell r="D746">
            <v>1.31E-3</v>
          </cell>
          <cell r="E746" t="str">
            <v>TM</v>
          </cell>
        </row>
        <row r="747">
          <cell r="A747" t="str">
            <v>11575</v>
          </cell>
          <cell r="C747" t="str">
            <v>CJ</v>
          </cell>
          <cell r="D747">
            <v>8.0000000000000002E-3</v>
          </cell>
          <cell r="E747" t="str">
            <v>TM</v>
          </cell>
        </row>
        <row r="748">
          <cell r="A748" t="str">
            <v>11577</v>
          </cell>
          <cell r="C748" t="str">
            <v>CJ</v>
          </cell>
          <cell r="D748">
            <v>9.2339999999999992E-3</v>
          </cell>
          <cell r="E748" t="str">
            <v>TM</v>
          </cell>
        </row>
        <row r="749">
          <cell r="A749" t="str">
            <v>11578</v>
          </cell>
          <cell r="C749" t="str">
            <v>CJ</v>
          </cell>
          <cell r="D749">
            <v>9.2339999999999992E-3</v>
          </cell>
          <cell r="E749" t="str">
            <v>TM</v>
          </cell>
        </row>
        <row r="750">
          <cell r="A750" t="str">
            <v>11579</v>
          </cell>
          <cell r="C750" t="str">
            <v>CJ</v>
          </cell>
          <cell r="D750">
            <v>9.2339999999999992E-3</v>
          </cell>
          <cell r="E750" t="str">
            <v>TM</v>
          </cell>
        </row>
        <row r="751">
          <cell r="A751" t="str">
            <v>11580</v>
          </cell>
          <cell r="C751" t="str">
            <v>CJ</v>
          </cell>
          <cell r="D751">
            <v>9.2160000000000002E-3</v>
          </cell>
          <cell r="E751" t="str">
            <v>TM</v>
          </cell>
        </row>
        <row r="752">
          <cell r="A752" t="str">
            <v>11581</v>
          </cell>
          <cell r="C752" t="str">
            <v>CJ</v>
          </cell>
          <cell r="D752">
            <v>8.0999999999999996E-3</v>
          </cell>
          <cell r="E752" t="str">
            <v>TM</v>
          </cell>
        </row>
        <row r="753">
          <cell r="A753" t="str">
            <v>11582</v>
          </cell>
          <cell r="B753" t="str">
            <v>S.LAGARTO 26PQ(2X250)+</v>
          </cell>
          <cell r="C753" t="str">
            <v>CJ</v>
          </cell>
          <cell r="D753">
            <v>1.4999999999999999E-2</v>
          </cell>
          <cell r="E753" t="str">
            <v>TM</v>
          </cell>
        </row>
        <row r="754">
          <cell r="A754" t="str">
            <v>11583</v>
          </cell>
          <cell r="C754" t="str">
            <v>CJ</v>
          </cell>
          <cell r="D754">
            <v>1.4999999999999999E-2</v>
          </cell>
          <cell r="E754" t="str">
            <v>TM</v>
          </cell>
        </row>
        <row r="755">
          <cell r="A755" t="str">
            <v>11587</v>
          </cell>
          <cell r="C755" t="str">
            <v>CJ</v>
          </cell>
          <cell r="D755">
            <v>5.3496000000000004E-3</v>
          </cell>
          <cell r="E755" t="str">
            <v>TM</v>
          </cell>
        </row>
        <row r="756">
          <cell r="A756" t="str">
            <v>11588</v>
          </cell>
          <cell r="C756" t="str">
            <v>CJ</v>
          </cell>
          <cell r="D756">
            <v>5.3496000000000004E-3</v>
          </cell>
          <cell r="E756" t="str">
            <v>TM</v>
          </cell>
        </row>
        <row r="757">
          <cell r="A757" t="str">
            <v>11589</v>
          </cell>
          <cell r="C757" t="str">
            <v>CJ</v>
          </cell>
          <cell r="D757">
            <v>5.3496000000000004E-3</v>
          </cell>
          <cell r="E757" t="str">
            <v>TM</v>
          </cell>
        </row>
        <row r="758">
          <cell r="A758" t="str">
            <v>11590</v>
          </cell>
          <cell r="C758" t="str">
            <v>CJ</v>
          </cell>
          <cell r="D758">
            <v>5.3496000000000004E-3</v>
          </cell>
          <cell r="E758" t="str">
            <v>TM</v>
          </cell>
        </row>
        <row r="759">
          <cell r="A759" t="str">
            <v>11593</v>
          </cell>
          <cell r="B759" t="str">
            <v>EFFICIENT</v>
          </cell>
          <cell r="C759" t="str">
            <v>CJ</v>
          </cell>
          <cell r="D759">
            <v>0.1056</v>
          </cell>
          <cell r="E759" t="str">
            <v>TM</v>
          </cell>
        </row>
        <row r="760">
          <cell r="A760" t="str">
            <v>11594</v>
          </cell>
          <cell r="B760" t="str">
            <v>PEPSODENT A/C 75CC+LUX</v>
          </cell>
          <cell r="C760" t="str">
            <v>CJ</v>
          </cell>
          <cell r="D760">
            <v>1.384E-2</v>
          </cell>
          <cell r="E760" t="str">
            <v>TM</v>
          </cell>
        </row>
        <row r="761">
          <cell r="A761" t="str">
            <v>11595</v>
          </cell>
          <cell r="B761" t="str">
            <v>PEPSODENT A/C 75CC+LUX</v>
          </cell>
          <cell r="C761" t="str">
            <v>CJ</v>
          </cell>
          <cell r="D761">
            <v>1.38E-2</v>
          </cell>
          <cell r="E761" t="str">
            <v>TM</v>
          </cell>
        </row>
        <row r="762">
          <cell r="A762" t="str">
            <v>11596</v>
          </cell>
          <cell r="B762" t="str">
            <v>REXONA ROLL ON BOUQUET+</v>
          </cell>
          <cell r="C762" t="str">
            <v>CJ</v>
          </cell>
          <cell r="D762">
            <v>2.7499999999999998E-3</v>
          </cell>
          <cell r="E762" t="str">
            <v>TM</v>
          </cell>
        </row>
        <row r="763">
          <cell r="A763" t="str">
            <v>11598</v>
          </cell>
          <cell r="B763" t="str">
            <v>REXONA ROLL ON SPORT+</v>
          </cell>
          <cell r="C763" t="str">
            <v>CJ</v>
          </cell>
          <cell r="D763">
            <v>2.7499999999999998E-3</v>
          </cell>
          <cell r="E763" t="str">
            <v>TM</v>
          </cell>
        </row>
        <row r="764">
          <cell r="A764" t="str">
            <v>11600</v>
          </cell>
          <cell r="B764" t="str">
            <v>REXONA SPRAY MUSK</v>
          </cell>
          <cell r="C764" t="str">
            <v>CJ</v>
          </cell>
          <cell r="D764">
            <v>1.92E-3</v>
          </cell>
          <cell r="E764" t="str">
            <v>TM</v>
          </cell>
        </row>
        <row r="765">
          <cell r="A765" t="str">
            <v>11601</v>
          </cell>
          <cell r="B765" t="str">
            <v>REXONA SPRAY ENERGY</v>
          </cell>
          <cell r="C765" t="str">
            <v>CJ</v>
          </cell>
          <cell r="D765">
            <v>1.92E-3</v>
          </cell>
          <cell r="E765" t="str">
            <v>TM</v>
          </cell>
        </row>
        <row r="766">
          <cell r="A766" t="str">
            <v>11602</v>
          </cell>
          <cell r="B766" t="str">
            <v>REXONA SPRAY HOMBRE</v>
          </cell>
          <cell r="C766" t="str">
            <v>CJ</v>
          </cell>
          <cell r="D766">
            <v>1.92E-3</v>
          </cell>
          <cell r="E766" t="str">
            <v>TM</v>
          </cell>
        </row>
        <row r="767">
          <cell r="A767" t="str">
            <v>11603</v>
          </cell>
          <cell r="C767" t="str">
            <v>CJ</v>
          </cell>
          <cell r="D767">
            <v>7.1999999999999998E-3</v>
          </cell>
          <cell r="E767" t="str">
            <v>TM</v>
          </cell>
        </row>
        <row r="768">
          <cell r="A768" t="str">
            <v>11604</v>
          </cell>
          <cell r="C768" t="str">
            <v>CJ</v>
          </cell>
          <cell r="D768">
            <v>9.5999999999999992E-3</v>
          </cell>
          <cell r="E768" t="str">
            <v>TM</v>
          </cell>
        </row>
        <row r="769">
          <cell r="A769" t="str">
            <v>11605</v>
          </cell>
          <cell r="C769" t="str">
            <v>CJ</v>
          </cell>
          <cell r="D769">
            <v>8.9999999999999993E-3</v>
          </cell>
          <cell r="E769" t="str">
            <v>TM</v>
          </cell>
        </row>
        <row r="770">
          <cell r="A770" t="str">
            <v>11607</v>
          </cell>
          <cell r="C770" t="str">
            <v>CJ</v>
          </cell>
          <cell r="D770">
            <v>8.9999999999999993E-3</v>
          </cell>
          <cell r="E770" t="str">
            <v>TM</v>
          </cell>
        </row>
        <row r="771">
          <cell r="A771" t="str">
            <v>11608</v>
          </cell>
          <cell r="C771" t="str">
            <v>CJ</v>
          </cell>
          <cell r="D771">
            <v>8.9999999999999993E-3</v>
          </cell>
          <cell r="E771" t="str">
            <v>TM</v>
          </cell>
        </row>
        <row r="772">
          <cell r="A772" t="str">
            <v>11609</v>
          </cell>
          <cell r="C772" t="str">
            <v>CJ</v>
          </cell>
          <cell r="D772">
            <v>1.384E-2</v>
          </cell>
          <cell r="E772" t="str">
            <v>TM</v>
          </cell>
        </row>
        <row r="773">
          <cell r="A773" t="str">
            <v>11610</v>
          </cell>
          <cell r="C773" t="str">
            <v>CJ</v>
          </cell>
          <cell r="D773">
            <v>1.384E-2</v>
          </cell>
          <cell r="E773" t="str">
            <v>TM</v>
          </cell>
        </row>
        <row r="774">
          <cell r="A774" t="str">
            <v>11611</v>
          </cell>
          <cell r="C774" t="str">
            <v>CJ</v>
          </cell>
          <cell r="D774">
            <v>8.0000000000000002E-3</v>
          </cell>
          <cell r="E774" t="str">
            <v>TM</v>
          </cell>
        </row>
        <row r="775">
          <cell r="A775" t="str">
            <v>11612</v>
          </cell>
          <cell r="C775" t="str">
            <v>CJ</v>
          </cell>
          <cell r="D775">
            <v>1.5224E-2</v>
          </cell>
          <cell r="E775" t="str">
            <v>TM</v>
          </cell>
        </row>
        <row r="776">
          <cell r="A776" t="str">
            <v>11613</v>
          </cell>
          <cell r="C776" t="str">
            <v>CJ</v>
          </cell>
          <cell r="D776">
            <v>1.5224E-2</v>
          </cell>
          <cell r="E776" t="str">
            <v>TM</v>
          </cell>
        </row>
        <row r="777">
          <cell r="A777" t="str">
            <v>11615</v>
          </cell>
          <cell r="C777" t="str">
            <v>CJ</v>
          </cell>
          <cell r="D777">
            <v>1.2E-2</v>
          </cell>
          <cell r="E777" t="str">
            <v>TM</v>
          </cell>
        </row>
        <row r="778">
          <cell r="A778" t="str">
            <v>11616</v>
          </cell>
          <cell r="C778" t="str">
            <v>CJ</v>
          </cell>
          <cell r="D778">
            <v>2.6250100000000001E-3</v>
          </cell>
          <cell r="E778" t="str">
            <v>TM</v>
          </cell>
        </row>
        <row r="779">
          <cell r="A779" t="str">
            <v>11617</v>
          </cell>
          <cell r="C779" t="str">
            <v>CJ</v>
          </cell>
          <cell r="D779">
            <v>2.6250100000000001E-3</v>
          </cell>
          <cell r="E779" t="str">
            <v>TM</v>
          </cell>
        </row>
        <row r="780">
          <cell r="A780" t="str">
            <v>11618</v>
          </cell>
          <cell r="C780" t="str">
            <v>CJ</v>
          </cell>
          <cell r="D780">
            <v>2.6250100000000001E-3</v>
          </cell>
          <cell r="E780" t="str">
            <v>TM</v>
          </cell>
        </row>
        <row r="781">
          <cell r="A781" t="str">
            <v>11619</v>
          </cell>
          <cell r="C781" t="str">
            <v>CJ</v>
          </cell>
          <cell r="D781">
            <v>1.4999999999999999E-2</v>
          </cell>
          <cell r="E781" t="str">
            <v>TM</v>
          </cell>
        </row>
        <row r="782">
          <cell r="A782" t="str">
            <v>11620</v>
          </cell>
          <cell r="C782" t="str">
            <v>CJ</v>
          </cell>
          <cell r="D782">
            <v>1.4999999999999999E-2</v>
          </cell>
          <cell r="E782" t="str">
            <v>TM</v>
          </cell>
        </row>
        <row r="783">
          <cell r="A783" t="str">
            <v>11621</v>
          </cell>
          <cell r="B783" t="str">
            <v>VASELINE PETROLEUM JELLY</v>
          </cell>
          <cell r="C783" t="str">
            <v>CJ</v>
          </cell>
          <cell r="D783">
            <v>7.0559999999999998E-3</v>
          </cell>
          <cell r="E783" t="str">
            <v>TM</v>
          </cell>
        </row>
        <row r="784">
          <cell r="A784" t="str">
            <v>11623</v>
          </cell>
          <cell r="B784" t="str">
            <v>VASELINE PETROLEUM</v>
          </cell>
          <cell r="C784" t="str">
            <v>CJ</v>
          </cell>
          <cell r="D784">
            <v>7.6319999999999999E-3</v>
          </cell>
          <cell r="E784" t="str">
            <v>TM</v>
          </cell>
        </row>
        <row r="785">
          <cell r="A785" t="str">
            <v>11624</v>
          </cell>
          <cell r="B785" t="str">
            <v>VASELINE PETROLEUM JELLY</v>
          </cell>
          <cell r="C785" t="str">
            <v>CJ</v>
          </cell>
          <cell r="D785">
            <v>1.0175999999999999E-2</v>
          </cell>
          <cell r="E785" t="str">
            <v>TM</v>
          </cell>
        </row>
        <row r="786">
          <cell r="A786" t="str">
            <v>11625</v>
          </cell>
          <cell r="C786" t="str">
            <v>CJ</v>
          </cell>
          <cell r="D786">
            <v>1.4999999999999999E-2</v>
          </cell>
          <cell r="E786" t="str">
            <v>TM</v>
          </cell>
        </row>
        <row r="787">
          <cell r="A787" t="str">
            <v>11626</v>
          </cell>
          <cell r="C787" t="str">
            <v>CJ</v>
          </cell>
          <cell r="D787">
            <v>1.44E-2</v>
          </cell>
          <cell r="E787" t="str">
            <v>TM</v>
          </cell>
        </row>
        <row r="788">
          <cell r="A788" t="str">
            <v>11627</v>
          </cell>
          <cell r="C788" t="str">
            <v>CJ</v>
          </cell>
          <cell r="D788">
            <v>7.1399999999999996E-3</v>
          </cell>
          <cell r="E788" t="str">
            <v>TM</v>
          </cell>
        </row>
        <row r="789">
          <cell r="A789" t="str">
            <v>11628</v>
          </cell>
          <cell r="C789" t="str">
            <v>CJ</v>
          </cell>
          <cell r="D789">
            <v>7.1399999999999996E-3</v>
          </cell>
          <cell r="E789" t="str">
            <v>TM</v>
          </cell>
        </row>
        <row r="790">
          <cell r="A790" t="str">
            <v>11629</v>
          </cell>
          <cell r="C790" t="str">
            <v>CJ</v>
          </cell>
          <cell r="D790">
            <v>7.1250000000000003E-3</v>
          </cell>
          <cell r="E790" t="str">
            <v>TM</v>
          </cell>
        </row>
        <row r="791">
          <cell r="A791" t="str">
            <v>11631</v>
          </cell>
          <cell r="B791" t="str">
            <v>CLOSE UP LIMËN MENTA</v>
          </cell>
          <cell r="C791" t="str">
            <v>CJ</v>
          </cell>
          <cell r="D791">
            <v>7.3439999999999998E-3</v>
          </cell>
          <cell r="E791" t="str">
            <v>TM</v>
          </cell>
        </row>
        <row r="792">
          <cell r="A792" t="str">
            <v>11633</v>
          </cell>
          <cell r="B792" t="str">
            <v>PROY.DOS EN UNO 200G 200</v>
          </cell>
          <cell r="C792" t="str">
            <v>CJ</v>
          </cell>
          <cell r="D792">
            <v>0.01</v>
          </cell>
          <cell r="E792" t="str">
            <v>TM</v>
          </cell>
        </row>
        <row r="793">
          <cell r="A793" t="str">
            <v>11634</v>
          </cell>
          <cell r="B793" t="str">
            <v>LAG AZ 300G 50G GRAT 300</v>
          </cell>
          <cell r="C793" t="str">
            <v>CJ</v>
          </cell>
          <cell r="D793">
            <v>1.44E-2</v>
          </cell>
          <cell r="E793" t="str">
            <v>TM</v>
          </cell>
        </row>
        <row r="794">
          <cell r="A794" t="str">
            <v>11635</v>
          </cell>
          <cell r="B794" t="str">
            <v>SUPLAG300G(50G GRAT) 300</v>
          </cell>
          <cell r="C794" t="str">
            <v>CJ</v>
          </cell>
          <cell r="D794">
            <v>1.44E-2</v>
          </cell>
          <cell r="E794" t="str">
            <v>TM</v>
          </cell>
        </row>
        <row r="795">
          <cell r="A795" t="str">
            <v>11636</v>
          </cell>
          <cell r="B795" t="str">
            <v>JAB.VIVA 50G GRAT 300X48</v>
          </cell>
          <cell r="C795" t="str">
            <v>CJ</v>
          </cell>
          <cell r="D795">
            <v>1.44E-2</v>
          </cell>
          <cell r="E795" t="str">
            <v>TM</v>
          </cell>
        </row>
        <row r="796">
          <cell r="A796" t="str">
            <v>11637</v>
          </cell>
          <cell r="B796" t="str">
            <v>LAGLIM300G  50G GRAT 300</v>
          </cell>
          <cell r="C796" t="str">
            <v>CJ</v>
          </cell>
          <cell r="D796">
            <v>1.44E-2</v>
          </cell>
          <cell r="E796" t="str">
            <v>TM</v>
          </cell>
        </row>
        <row r="797">
          <cell r="A797" t="str">
            <v>11638</v>
          </cell>
          <cell r="B797" t="str">
            <v>LAGAZ DES300G 50GRA  300</v>
          </cell>
          <cell r="C797" t="str">
            <v>CJ</v>
          </cell>
          <cell r="D797">
            <v>1.44E-2</v>
          </cell>
          <cell r="E797" t="str">
            <v>TM</v>
          </cell>
        </row>
        <row r="798">
          <cell r="A798" t="str">
            <v>11639</v>
          </cell>
          <cell r="C798" t="str">
            <v>CJ</v>
          </cell>
          <cell r="D798">
            <v>8.0000000000000002E-3</v>
          </cell>
          <cell r="E798" t="str">
            <v>TM</v>
          </cell>
        </row>
        <row r="799">
          <cell r="A799" t="str">
            <v>11640</v>
          </cell>
          <cell r="B799" t="str">
            <v>CLOSE VD 20PQ(100+REX</v>
          </cell>
          <cell r="C799" t="str">
            <v>CJ</v>
          </cell>
          <cell r="D799">
            <v>6.0797799999999999E-3</v>
          </cell>
          <cell r="E799" t="str">
            <v>TM</v>
          </cell>
        </row>
        <row r="800">
          <cell r="A800" t="str">
            <v>11641</v>
          </cell>
          <cell r="B800" t="str">
            <v>OMO BARRA INT FL 450GX28</v>
          </cell>
          <cell r="C800" t="str">
            <v>CJ</v>
          </cell>
          <cell r="D800">
            <v>1.26E-2</v>
          </cell>
          <cell r="E800" t="str">
            <v>TM</v>
          </cell>
        </row>
        <row r="801">
          <cell r="A801" t="str">
            <v>11642</v>
          </cell>
          <cell r="B801" t="str">
            <v>CLOSE VD 15PQ(100+REX</v>
          </cell>
          <cell r="C801" t="str">
            <v>CJ</v>
          </cell>
          <cell r="D801">
            <v>6.2550000000000001E-3</v>
          </cell>
          <cell r="E801" t="str">
            <v>TM</v>
          </cell>
        </row>
        <row r="802">
          <cell r="A802" t="str">
            <v>11643</v>
          </cell>
          <cell r="B802" t="str">
            <v>ESTRELLA FRUTAL 450GX28U</v>
          </cell>
          <cell r="C802" t="str">
            <v>CJ</v>
          </cell>
          <cell r="D802">
            <v>1.26E-2</v>
          </cell>
          <cell r="E802" t="str">
            <v>TM</v>
          </cell>
        </row>
        <row r="803">
          <cell r="A803" t="str">
            <v>11644</v>
          </cell>
          <cell r="B803" t="str">
            <v>CLOSE RJ 15PQ(100+REX</v>
          </cell>
          <cell r="C803" t="str">
            <v>CJ</v>
          </cell>
          <cell r="D803">
            <v>6.2550000000000001E-3</v>
          </cell>
          <cell r="E803" t="str">
            <v>TM</v>
          </cell>
        </row>
        <row r="804">
          <cell r="A804" t="str">
            <v>11645</v>
          </cell>
          <cell r="B804" t="str">
            <v>BRISA 300G 50 G GRAT 300</v>
          </cell>
          <cell r="C804" t="str">
            <v>CJ</v>
          </cell>
          <cell r="D804">
            <v>1.44E-2</v>
          </cell>
          <cell r="E804" t="str">
            <v>TM</v>
          </cell>
        </row>
        <row r="805">
          <cell r="A805" t="str">
            <v>11646</v>
          </cell>
          <cell r="C805" t="str">
            <v>CJ</v>
          </cell>
          <cell r="D805">
            <v>1.4999999999999999E-2</v>
          </cell>
          <cell r="E805" t="str">
            <v>TM</v>
          </cell>
        </row>
        <row r="806">
          <cell r="A806" t="str">
            <v>11650</v>
          </cell>
          <cell r="B806" t="str">
            <v>OMO LIMON 100FUX100GR</v>
          </cell>
          <cell r="C806" t="str">
            <v>CJ</v>
          </cell>
          <cell r="D806">
            <v>0.01</v>
          </cell>
          <cell r="E806" t="str">
            <v>TM</v>
          </cell>
        </row>
        <row r="807">
          <cell r="A807" t="str">
            <v>11652</v>
          </cell>
          <cell r="B807" t="str">
            <v>OMO LIMON 12FUX1000G</v>
          </cell>
          <cell r="C807" t="str">
            <v>CJ</v>
          </cell>
          <cell r="D807">
            <v>1.2E-2</v>
          </cell>
          <cell r="E807" t="str">
            <v>TM</v>
          </cell>
        </row>
        <row r="808">
          <cell r="A808" t="str">
            <v>11654</v>
          </cell>
          <cell r="B808" t="str">
            <v>BIC CLORO TARRO 400G+ES</v>
          </cell>
          <cell r="C808" t="str">
            <v>CJ</v>
          </cell>
          <cell r="D808">
            <v>9.8639999999999995E-3</v>
          </cell>
          <cell r="E808" t="str">
            <v>TM</v>
          </cell>
        </row>
        <row r="809">
          <cell r="A809" t="str">
            <v>11655</v>
          </cell>
          <cell r="B809" t="str">
            <v>BIC LIMON TARRO 400G+ES-</v>
          </cell>
          <cell r="C809" t="str">
            <v>CJ</v>
          </cell>
          <cell r="D809">
            <v>9.8639999999999995E-3</v>
          </cell>
          <cell r="E809" t="str">
            <v>TM</v>
          </cell>
        </row>
        <row r="810">
          <cell r="A810" t="str">
            <v>11657</v>
          </cell>
          <cell r="B810" t="str">
            <v>SUPERLAGARTO</v>
          </cell>
          <cell r="C810" t="str">
            <v>CJ</v>
          </cell>
          <cell r="D810">
            <v>1.7250000000000001E-2</v>
          </cell>
          <cell r="E810" t="str">
            <v>TM</v>
          </cell>
        </row>
        <row r="811">
          <cell r="A811" t="str">
            <v>11658</v>
          </cell>
          <cell r="B811" t="str">
            <v>REXONA AB. TRIPACK  16FX</v>
          </cell>
          <cell r="C811" t="str">
            <v>CJ</v>
          </cell>
          <cell r="D811">
            <v>7.1999999999999998E-3</v>
          </cell>
          <cell r="E811" t="str">
            <v>TM</v>
          </cell>
        </row>
        <row r="812">
          <cell r="A812" t="str">
            <v>11659</v>
          </cell>
          <cell r="B812" t="str">
            <v>ESTRELLA 2X300+DEJA BLAN</v>
          </cell>
          <cell r="C812" t="str">
            <v>CJ</v>
          </cell>
          <cell r="D812">
            <v>1.6199999999999999E-2</v>
          </cell>
          <cell r="E812" t="str">
            <v>TM</v>
          </cell>
        </row>
        <row r="813">
          <cell r="A813" t="str">
            <v>11660</v>
          </cell>
          <cell r="C813" t="str">
            <v>CJ</v>
          </cell>
          <cell r="D813">
            <v>1.2E-2</v>
          </cell>
          <cell r="E813" t="str">
            <v>TM</v>
          </cell>
        </row>
        <row r="814">
          <cell r="A814" t="str">
            <v>11661</v>
          </cell>
          <cell r="B814" t="str">
            <v>AXE MARINE 12BTX113GR</v>
          </cell>
          <cell r="C814" t="str">
            <v>CJ</v>
          </cell>
          <cell r="D814">
            <v>1.356E-3</v>
          </cell>
          <cell r="E814" t="str">
            <v>TM</v>
          </cell>
        </row>
        <row r="815">
          <cell r="A815" t="str">
            <v>11662</v>
          </cell>
          <cell r="B815" t="str">
            <v>AXE TEMPEST 12BTX113GR</v>
          </cell>
          <cell r="C815" t="str">
            <v>CJ</v>
          </cell>
          <cell r="D815">
            <v>1.356E-3</v>
          </cell>
          <cell r="E815" t="str">
            <v>TM</v>
          </cell>
        </row>
        <row r="816">
          <cell r="A816" t="str">
            <v>11663</v>
          </cell>
          <cell r="B816" t="str">
            <v>AXE MUSK 12UNX113 GR</v>
          </cell>
          <cell r="C816" t="str">
            <v>CJ</v>
          </cell>
          <cell r="D816">
            <v>1.356E-3</v>
          </cell>
          <cell r="E816" t="str">
            <v>TM</v>
          </cell>
        </row>
        <row r="817">
          <cell r="A817" t="str">
            <v>11664</v>
          </cell>
          <cell r="B817" t="str">
            <v>MIMOSIN LAVANDA 12x995G</v>
          </cell>
          <cell r="C817" t="str">
            <v>CJ</v>
          </cell>
          <cell r="D817">
            <v>1.1939999999999999E-2</v>
          </cell>
          <cell r="E817" t="str">
            <v>TM</v>
          </cell>
        </row>
        <row r="818">
          <cell r="A818" t="str">
            <v>11665</v>
          </cell>
          <cell r="B818" t="str">
            <v>BALLERINA 30PQX1UN</v>
          </cell>
          <cell r="C818" t="str">
            <v>CJ</v>
          </cell>
          <cell r="D818">
            <v>5.9940000000000004E-4</v>
          </cell>
          <cell r="E818" t="str">
            <v>TM</v>
          </cell>
        </row>
        <row r="819">
          <cell r="A819" t="str">
            <v>11666</v>
          </cell>
          <cell r="B819" t="str">
            <v>CUTEX REGULAR</v>
          </cell>
          <cell r="C819" t="str">
            <v>CJ</v>
          </cell>
          <cell r="D819">
            <v>1.8244800000000001E-3</v>
          </cell>
          <cell r="E819" t="str">
            <v>TM</v>
          </cell>
        </row>
        <row r="820">
          <cell r="A820" t="str">
            <v>11667</v>
          </cell>
          <cell r="B820" t="str">
            <v>CUTEX REGULAR 36X6ONZAS</v>
          </cell>
          <cell r="C820" t="str">
            <v>CJ</v>
          </cell>
          <cell r="D820">
            <v>5.4734400000000004E-3</v>
          </cell>
          <cell r="E820" t="str">
            <v>TM</v>
          </cell>
        </row>
        <row r="821">
          <cell r="A821" t="str">
            <v>11668</v>
          </cell>
          <cell r="B821" t="str">
            <v>CUTEX STRENGTHENING 36X4</v>
          </cell>
          <cell r="C821" t="str">
            <v>CJ</v>
          </cell>
          <cell r="D821">
            <v>3.6489600000000001E-3</v>
          </cell>
          <cell r="E821" t="str">
            <v>TM</v>
          </cell>
        </row>
        <row r="822">
          <cell r="A822" t="str">
            <v>11669</v>
          </cell>
          <cell r="B822" t="str">
            <v>CUTEX REGULAR</v>
          </cell>
          <cell r="C822" t="str">
            <v>CJ</v>
          </cell>
          <cell r="D822">
            <v>3.6489600000000001E-3</v>
          </cell>
          <cell r="E822" t="str">
            <v>TM</v>
          </cell>
        </row>
        <row r="823">
          <cell r="A823" t="str">
            <v>11670</v>
          </cell>
          <cell r="B823" t="str">
            <v>EFFICIENT SPRAY</v>
          </cell>
          <cell r="C823" t="str">
            <v>CJ</v>
          </cell>
          <cell r="D823">
            <v>4.7999999999999996E-3</v>
          </cell>
          <cell r="E823" t="str">
            <v>TM</v>
          </cell>
        </row>
        <row r="824">
          <cell r="A824" t="str">
            <v>11671</v>
          </cell>
          <cell r="B824" t="str">
            <v>VASENOL REAFIRMANTE 220C</v>
          </cell>
          <cell r="C824" t="str">
            <v>CJ</v>
          </cell>
          <cell r="D824">
            <v>1.056E-2</v>
          </cell>
          <cell r="E824" t="str">
            <v>TM</v>
          </cell>
        </row>
        <row r="825">
          <cell r="A825" t="str">
            <v>11672</v>
          </cell>
          <cell r="B825" t="str">
            <v>CUTEX NOURISHING</v>
          </cell>
          <cell r="C825" t="str">
            <v>CJ</v>
          </cell>
          <cell r="D825">
            <v>3.6489600000000001E-3</v>
          </cell>
          <cell r="E825" t="str">
            <v>TM</v>
          </cell>
        </row>
        <row r="826">
          <cell r="A826" t="str">
            <v>11674</v>
          </cell>
          <cell r="B826" t="str">
            <v>CREMA-12 BLANCO 96x125G</v>
          </cell>
          <cell r="C826" t="str">
            <v>CJ</v>
          </cell>
          <cell r="D826">
            <v>1.2E-2</v>
          </cell>
          <cell r="E826" t="str">
            <v>TM</v>
          </cell>
        </row>
        <row r="827">
          <cell r="A827" t="str">
            <v>11675</v>
          </cell>
          <cell r="C827" t="str">
            <v>CJ</v>
          </cell>
          <cell r="D827">
            <v>1.2E-2</v>
          </cell>
          <cell r="E827" t="str">
            <v>TM</v>
          </cell>
        </row>
        <row r="828">
          <cell r="A828" t="str">
            <v>11676</v>
          </cell>
          <cell r="B828" t="str">
            <v>CREMA-12 ROSADO 96x125G</v>
          </cell>
          <cell r="C828" t="str">
            <v>CJ</v>
          </cell>
          <cell r="D828">
            <v>1.2E-2</v>
          </cell>
          <cell r="E828" t="str">
            <v>TM</v>
          </cell>
        </row>
        <row r="829">
          <cell r="A829" t="str">
            <v>11677</v>
          </cell>
          <cell r="B829" t="str">
            <v>CREMA-12 BLANCO 72x175G</v>
          </cell>
          <cell r="C829" t="str">
            <v>CJ</v>
          </cell>
          <cell r="D829">
            <v>1.26E-2</v>
          </cell>
          <cell r="E829" t="str">
            <v>TM</v>
          </cell>
        </row>
        <row r="830">
          <cell r="A830" t="str">
            <v>11678</v>
          </cell>
          <cell r="C830" t="str">
            <v>CJ</v>
          </cell>
          <cell r="D830">
            <v>1.26E-2</v>
          </cell>
          <cell r="E830" t="str">
            <v>TM</v>
          </cell>
        </row>
        <row r="831">
          <cell r="A831" t="str">
            <v>11679</v>
          </cell>
          <cell r="B831" t="str">
            <v>CREMA-12 ROSADO 72x175G</v>
          </cell>
          <cell r="C831" t="str">
            <v>CJ</v>
          </cell>
          <cell r="D831">
            <v>1.26E-2</v>
          </cell>
          <cell r="E831" t="str">
            <v>TM</v>
          </cell>
        </row>
        <row r="832">
          <cell r="A832" t="str">
            <v>11680</v>
          </cell>
          <cell r="B832" t="str">
            <v>LE SANCY BLANCO 36x150G</v>
          </cell>
          <cell r="C832" t="str">
            <v>CJ</v>
          </cell>
          <cell r="D832">
            <v>5.4000000000000003E-3</v>
          </cell>
          <cell r="E832" t="str">
            <v>TM</v>
          </cell>
        </row>
        <row r="833">
          <cell r="A833" t="str">
            <v>11682</v>
          </cell>
          <cell r="B833" t="str">
            <v>LE SANCY VERDE 36X150GR</v>
          </cell>
          <cell r="C833" t="str">
            <v>CJ</v>
          </cell>
          <cell r="D833">
            <v>5.4000000000000003E-3</v>
          </cell>
          <cell r="E833" t="str">
            <v>TM</v>
          </cell>
        </row>
        <row r="834">
          <cell r="A834" t="str">
            <v>11683</v>
          </cell>
          <cell r="B834" t="str">
            <v>LE SANCY ROSADO 36x150G</v>
          </cell>
          <cell r="C834" t="str">
            <v>CJ</v>
          </cell>
          <cell r="D834">
            <v>5.4000000000000003E-3</v>
          </cell>
          <cell r="E834" t="str">
            <v>TM</v>
          </cell>
        </row>
        <row r="835">
          <cell r="A835" t="str">
            <v>11684</v>
          </cell>
          <cell r="B835" t="str">
            <v>DEJA BARRA LIMON</v>
          </cell>
          <cell r="C835" t="str">
            <v>CJ</v>
          </cell>
          <cell r="D835">
            <v>1.44E-2</v>
          </cell>
          <cell r="E835" t="str">
            <v>TM</v>
          </cell>
        </row>
        <row r="836">
          <cell r="A836" t="str">
            <v>11685</v>
          </cell>
          <cell r="B836" t="str">
            <v>DETERGENTE INDUSTRIAL 1F</v>
          </cell>
          <cell r="C836" t="str">
            <v>CJ</v>
          </cell>
          <cell r="D836">
            <v>0.02</v>
          </cell>
          <cell r="E836" t="str">
            <v>TM</v>
          </cell>
        </row>
        <row r="837">
          <cell r="A837" t="str">
            <v>11686</v>
          </cell>
          <cell r="B837" t="str">
            <v>DETERGENTE INDUSTRIAL 1F</v>
          </cell>
          <cell r="C837" t="str">
            <v>CJ</v>
          </cell>
          <cell r="D837">
            <v>0.02</v>
          </cell>
          <cell r="E837" t="str">
            <v>TM</v>
          </cell>
        </row>
        <row r="838">
          <cell r="A838" t="str">
            <v>11688</v>
          </cell>
          <cell r="C838" t="str">
            <v>CJ</v>
          </cell>
          <cell r="D838">
            <v>2.4599999999999999E-3</v>
          </cell>
          <cell r="E838" t="str">
            <v>TM</v>
          </cell>
        </row>
        <row r="839">
          <cell r="A839" t="str">
            <v>11692</v>
          </cell>
          <cell r="B839" t="str">
            <v>LUX QUIX CRISTAL</v>
          </cell>
          <cell r="C839" t="str">
            <v>CJ</v>
          </cell>
          <cell r="D839">
            <v>1.7160000000000002E-2</v>
          </cell>
          <cell r="E839" t="str">
            <v>TM</v>
          </cell>
        </row>
        <row r="840">
          <cell r="A840" t="str">
            <v>11693</v>
          </cell>
          <cell r="B840" t="str">
            <v>PEPSODENT A/C</v>
          </cell>
          <cell r="C840" t="str">
            <v>CJ</v>
          </cell>
          <cell r="D840">
            <v>7.5570000000000003E-3</v>
          </cell>
          <cell r="E840" t="str">
            <v>TM</v>
          </cell>
        </row>
        <row r="841">
          <cell r="A841" t="str">
            <v>11694</v>
          </cell>
          <cell r="B841" t="str">
            <v>PEPSODENT NI#OS</v>
          </cell>
          <cell r="C841" t="str">
            <v>CJ</v>
          </cell>
          <cell r="D841">
            <v>1.0200000000000001E-2</v>
          </cell>
          <cell r="E841" t="str">
            <v>TM</v>
          </cell>
        </row>
        <row r="842">
          <cell r="A842" t="str">
            <v>11695</v>
          </cell>
          <cell r="C842" t="str">
            <v>CJ</v>
          </cell>
          <cell r="D842">
            <v>2.2560000000000002E-3</v>
          </cell>
          <cell r="E842" t="str">
            <v>TM</v>
          </cell>
        </row>
        <row r="843">
          <cell r="A843" t="str">
            <v>11697</v>
          </cell>
          <cell r="C843" t="str">
            <v>CJ</v>
          </cell>
          <cell r="D843">
            <v>2.2560000000000002E-3</v>
          </cell>
          <cell r="E843" t="str">
            <v>TM</v>
          </cell>
        </row>
        <row r="844">
          <cell r="A844" t="str">
            <v>11698</v>
          </cell>
          <cell r="B844" t="str">
            <v>C-UP VERDE 100CX72 T</v>
          </cell>
          <cell r="C844" t="str">
            <v>CJ</v>
          </cell>
          <cell r="D844">
            <v>9.5040000000000003E-3</v>
          </cell>
          <cell r="E844" t="str">
            <v>TM</v>
          </cell>
        </row>
        <row r="845">
          <cell r="A845" t="str">
            <v>11699</v>
          </cell>
          <cell r="B845" t="str">
            <v>AXE MARINE 24PQ+REXONA</v>
          </cell>
          <cell r="C845" t="str">
            <v>CJ</v>
          </cell>
          <cell r="D845">
            <v>5.1120000000000002E-3</v>
          </cell>
          <cell r="E845" t="str">
            <v>TM</v>
          </cell>
        </row>
        <row r="846">
          <cell r="A846" t="str">
            <v>11700</v>
          </cell>
          <cell r="B846" t="str">
            <v>C-UP BLANCA 150CX72 T</v>
          </cell>
          <cell r="C846" t="str">
            <v>CJ</v>
          </cell>
          <cell r="D846">
            <v>1.404E-2</v>
          </cell>
          <cell r="E846" t="str">
            <v>TM</v>
          </cell>
        </row>
        <row r="847">
          <cell r="A847" t="str">
            <v>11701</v>
          </cell>
          <cell r="B847" t="str">
            <v>AXE TEMPEST 24PQ+REXONA</v>
          </cell>
          <cell r="C847" t="str">
            <v>CJ</v>
          </cell>
          <cell r="D847">
            <v>5.1120000000000002E-3</v>
          </cell>
          <cell r="E847" t="str">
            <v>TM</v>
          </cell>
        </row>
        <row r="848">
          <cell r="A848" t="str">
            <v>11702</v>
          </cell>
          <cell r="B848" t="str">
            <v>C-UP ROJA 100CX72 T</v>
          </cell>
          <cell r="C848" t="str">
            <v>CJ</v>
          </cell>
          <cell r="D848">
            <v>9.5040000000000003E-3</v>
          </cell>
          <cell r="E848" t="str">
            <v>TM</v>
          </cell>
        </row>
        <row r="849">
          <cell r="A849" t="str">
            <v>11704</v>
          </cell>
          <cell r="B849" t="str">
            <v>C-UP BLANCA 100CX72 T</v>
          </cell>
          <cell r="C849" t="str">
            <v>CJ</v>
          </cell>
          <cell r="D849">
            <v>9.3600000000000003E-3</v>
          </cell>
          <cell r="E849" t="str">
            <v>TM</v>
          </cell>
        </row>
        <row r="850">
          <cell r="A850" t="str">
            <v>11705</v>
          </cell>
          <cell r="B850" t="str">
            <v>C-UP MICROP. 100CX72 T</v>
          </cell>
          <cell r="C850" t="str">
            <v>CJ</v>
          </cell>
          <cell r="D850">
            <v>9.7199999999999995E-3</v>
          </cell>
          <cell r="E850" t="str">
            <v>TM</v>
          </cell>
        </row>
        <row r="851">
          <cell r="A851" t="str">
            <v>11707</v>
          </cell>
          <cell r="B851" t="str">
            <v>CLOSE UP VDE 25CCX72UN</v>
          </cell>
          <cell r="C851" t="str">
            <v>CJ</v>
          </cell>
          <cell r="D851">
            <v>2.3760000000000001E-3</v>
          </cell>
          <cell r="E851" t="str">
            <v>TM</v>
          </cell>
        </row>
        <row r="852">
          <cell r="A852" t="str">
            <v>11708</v>
          </cell>
          <cell r="B852" t="str">
            <v>C-UP LIMËN &amp; MENTA 100CX</v>
          </cell>
          <cell r="C852" t="str">
            <v>CJ</v>
          </cell>
          <cell r="D852">
            <v>9.5040000000000003E-3</v>
          </cell>
          <cell r="E852" t="str">
            <v>TM</v>
          </cell>
        </row>
        <row r="853">
          <cell r="A853" t="str">
            <v>11709</v>
          </cell>
          <cell r="B853" t="str">
            <v>TRIPACK LUX MIX 3X75G</v>
          </cell>
          <cell r="C853" t="str">
            <v>CJ</v>
          </cell>
          <cell r="D853">
            <v>5.4000000000000003E-3</v>
          </cell>
          <cell r="E853" t="str">
            <v>TM</v>
          </cell>
        </row>
        <row r="854">
          <cell r="A854" t="str">
            <v>11710</v>
          </cell>
          <cell r="B854" t="str">
            <v>LAGARTO AZUL 250Gx60UN</v>
          </cell>
          <cell r="C854" t="str">
            <v>CJ</v>
          </cell>
          <cell r="D854">
            <v>1.4999999999999999E-2</v>
          </cell>
          <cell r="E854" t="str">
            <v>TM</v>
          </cell>
        </row>
        <row r="855">
          <cell r="A855" t="str">
            <v>11711</v>
          </cell>
          <cell r="C855" t="str">
            <v>CJ</v>
          </cell>
          <cell r="D855">
            <v>1.54E-2</v>
          </cell>
          <cell r="E855" t="str">
            <v>TM</v>
          </cell>
        </row>
        <row r="856">
          <cell r="A856" t="str">
            <v>11712</v>
          </cell>
          <cell r="C856" t="str">
            <v>CJ</v>
          </cell>
          <cell r="D856">
            <v>5.1120000000000002E-3</v>
          </cell>
          <cell r="E856" t="str">
            <v>TM</v>
          </cell>
        </row>
        <row r="857">
          <cell r="A857" t="str">
            <v>11713</v>
          </cell>
          <cell r="B857" t="str">
            <v>SUPER LAGARTO 250Gx60UN</v>
          </cell>
          <cell r="C857" t="str">
            <v>CJ</v>
          </cell>
          <cell r="D857">
            <v>1.4999999999999999E-2</v>
          </cell>
          <cell r="E857" t="str">
            <v>TM</v>
          </cell>
        </row>
        <row r="858">
          <cell r="A858" t="str">
            <v>11714</v>
          </cell>
          <cell r="C858" t="str">
            <v>CJ</v>
          </cell>
          <cell r="D858">
            <v>6.1999999999999998E-3</v>
          </cell>
          <cell r="E858" t="str">
            <v>TM</v>
          </cell>
        </row>
        <row r="859">
          <cell r="A859" t="str">
            <v>11715</v>
          </cell>
          <cell r="B859" t="str">
            <v>C-UP MICROP. (C) 75CCX72</v>
          </cell>
          <cell r="C859" t="str">
            <v>CJ</v>
          </cell>
          <cell r="D859">
            <v>7.3439999999999998E-3</v>
          </cell>
          <cell r="E859" t="str">
            <v>TM</v>
          </cell>
        </row>
        <row r="860">
          <cell r="A860" t="str">
            <v>11716</v>
          </cell>
          <cell r="C860" t="str">
            <v>CJ</v>
          </cell>
          <cell r="D860">
            <v>6.1999999999999998E-3</v>
          </cell>
          <cell r="E860" t="str">
            <v>TM</v>
          </cell>
        </row>
        <row r="861">
          <cell r="A861" t="str">
            <v>11717</v>
          </cell>
          <cell r="C861" t="str">
            <v>CJ</v>
          </cell>
          <cell r="D861">
            <v>6.1999999999999998E-3</v>
          </cell>
          <cell r="E861" t="str">
            <v>TM</v>
          </cell>
        </row>
        <row r="862">
          <cell r="A862" t="str">
            <v>11718</v>
          </cell>
          <cell r="B862" t="str">
            <v>ANGEL FACE LIQ TOPACIO</v>
          </cell>
          <cell r="C862" t="str">
            <v>CJ</v>
          </cell>
          <cell r="D862">
            <v>3.6000000000000002E-4</v>
          </cell>
          <cell r="E862" t="str">
            <v>TM</v>
          </cell>
        </row>
        <row r="863">
          <cell r="A863" t="str">
            <v>11719</v>
          </cell>
          <cell r="B863" t="str">
            <v>ANGEL FACE LIQ CANELA</v>
          </cell>
          <cell r="C863" t="str">
            <v>CJ</v>
          </cell>
          <cell r="D863">
            <v>3.6000000000000002E-4</v>
          </cell>
          <cell r="E863" t="str">
            <v>TM</v>
          </cell>
        </row>
        <row r="864">
          <cell r="A864" t="str">
            <v>11720</v>
          </cell>
          <cell r="B864" t="str">
            <v>ANGEL FACE LIQ NATURAL</v>
          </cell>
          <cell r="C864" t="str">
            <v>CJ</v>
          </cell>
          <cell r="D864">
            <v>3.6000000000000002E-4</v>
          </cell>
          <cell r="E864" t="str">
            <v>TM</v>
          </cell>
        </row>
        <row r="865">
          <cell r="A865" t="str">
            <v>11721</v>
          </cell>
          <cell r="B865" t="str">
            <v>CREMA HN POND'S 24X50GR</v>
          </cell>
          <cell r="C865" t="str">
            <v>CJ</v>
          </cell>
          <cell r="D865">
            <v>1.1999999999999999E-3</v>
          </cell>
          <cell r="E865" t="str">
            <v>TM</v>
          </cell>
        </row>
        <row r="866">
          <cell r="A866" t="str">
            <v>11722</v>
          </cell>
          <cell r="B866" t="str">
            <v>CREMA HN POND'S 12X165GR</v>
          </cell>
          <cell r="C866" t="str">
            <v>CJ</v>
          </cell>
          <cell r="D866">
            <v>1.98E-3</v>
          </cell>
          <cell r="E866" t="str">
            <v>TM</v>
          </cell>
        </row>
        <row r="867">
          <cell r="A867" t="str">
            <v>11723</v>
          </cell>
          <cell r="B867" t="str">
            <v>ANGEL FACE MOUSSE</v>
          </cell>
          <cell r="C867" t="str">
            <v>CJ</v>
          </cell>
          <cell r="D867">
            <v>4.8000000000000001E-4</v>
          </cell>
          <cell r="E867" t="str">
            <v>TM</v>
          </cell>
        </row>
        <row r="868">
          <cell r="A868" t="str">
            <v>11724</v>
          </cell>
          <cell r="B868" t="str">
            <v>ANGEL FACE MOUSSE</v>
          </cell>
          <cell r="C868" t="str">
            <v>CJ</v>
          </cell>
          <cell r="D868">
            <v>4.8000000000000001E-4</v>
          </cell>
          <cell r="E868" t="str">
            <v>TM</v>
          </cell>
        </row>
        <row r="869">
          <cell r="A869" t="str">
            <v>11725</v>
          </cell>
          <cell r="B869" t="str">
            <v>ANGEL FACE MOUSSE CANELA</v>
          </cell>
          <cell r="C869" t="str">
            <v>CJ</v>
          </cell>
          <cell r="D869">
            <v>4.8000000000000001E-4</v>
          </cell>
          <cell r="E869" t="str">
            <v>TM</v>
          </cell>
        </row>
        <row r="870">
          <cell r="A870" t="str">
            <v>11726</v>
          </cell>
          <cell r="B870" t="str">
            <v>PREVENT&amp;CORRECT</v>
          </cell>
          <cell r="C870" t="str">
            <v>CJ</v>
          </cell>
          <cell r="D870">
            <v>8.4960000000000005E-4</v>
          </cell>
          <cell r="E870" t="str">
            <v>TM</v>
          </cell>
        </row>
        <row r="871">
          <cell r="A871" t="str">
            <v>11727</v>
          </cell>
          <cell r="B871" t="str">
            <v>TIMOTEI HER</v>
          </cell>
          <cell r="C871" t="str">
            <v>CJ</v>
          </cell>
          <cell r="D871">
            <v>3.7000000000000002E-3</v>
          </cell>
          <cell r="E871" t="str">
            <v>TM</v>
          </cell>
        </row>
        <row r="872">
          <cell r="A872" t="str">
            <v>11728</v>
          </cell>
          <cell r="B872" t="str">
            <v>TIMOTEI MIE</v>
          </cell>
          <cell r="C872" t="str">
            <v>CJ</v>
          </cell>
          <cell r="D872">
            <v>3.7000000000000002E-3</v>
          </cell>
          <cell r="E872" t="str">
            <v>TM</v>
          </cell>
        </row>
        <row r="873">
          <cell r="A873" t="str">
            <v>11728</v>
          </cell>
          <cell r="B873" t="str">
            <v>TIMOTEI MIE</v>
          </cell>
          <cell r="C873" t="str">
            <v>CJ</v>
          </cell>
          <cell r="D873">
            <v>1.0215E-2</v>
          </cell>
          <cell r="E873" t="str">
            <v>TM</v>
          </cell>
        </row>
        <row r="874">
          <cell r="A874" t="str">
            <v>11729</v>
          </cell>
          <cell r="B874" t="str">
            <v>TIMOTEI 2-1</v>
          </cell>
          <cell r="C874" t="str">
            <v>CJ</v>
          </cell>
          <cell r="D874">
            <v>1.0215E-2</v>
          </cell>
          <cell r="E874" t="str">
            <v>TM</v>
          </cell>
        </row>
        <row r="875">
          <cell r="A875" t="str">
            <v>11729</v>
          </cell>
          <cell r="B875" t="str">
            <v>TIMOTEI 2-1</v>
          </cell>
          <cell r="C875" t="str">
            <v>CJ</v>
          </cell>
          <cell r="D875">
            <v>1.0215E-2</v>
          </cell>
          <cell r="E875" t="str">
            <v>TM</v>
          </cell>
        </row>
        <row r="876">
          <cell r="A876" t="str">
            <v>11730</v>
          </cell>
          <cell r="B876" t="str">
            <v>TIMOTEI 2&amp;1(400ML+HERBAL</v>
          </cell>
          <cell r="C876" t="str">
            <v>CJ</v>
          </cell>
          <cell r="D876">
            <v>3.7079999999999999E-3</v>
          </cell>
          <cell r="E876" t="str">
            <v>TM</v>
          </cell>
        </row>
        <row r="877">
          <cell r="A877" t="str">
            <v>11731</v>
          </cell>
          <cell r="B877" t="str">
            <v>TIMOTEI 2&amp;1</v>
          </cell>
          <cell r="C877" t="str">
            <v>CJ</v>
          </cell>
          <cell r="D877">
            <v>3.7079999999999999E-3</v>
          </cell>
          <cell r="E877" t="str">
            <v>TM</v>
          </cell>
        </row>
        <row r="878">
          <cell r="A878" t="str">
            <v>11732</v>
          </cell>
          <cell r="C878" t="str">
            <v>CJ</v>
          </cell>
          <cell r="D878">
            <v>9.5999999999999992E-3</v>
          </cell>
          <cell r="E878" t="str">
            <v>TM</v>
          </cell>
        </row>
        <row r="879">
          <cell r="A879" t="str">
            <v>11733</v>
          </cell>
          <cell r="B879" t="str">
            <v>LAG.LIMON 24PQ(2x200G)</v>
          </cell>
          <cell r="C879" t="str">
            <v>CJ</v>
          </cell>
          <cell r="D879">
            <v>9.5999999999999992E-3</v>
          </cell>
          <cell r="E879" t="str">
            <v>TM</v>
          </cell>
        </row>
        <row r="880">
          <cell r="A880" t="str">
            <v>11734</v>
          </cell>
          <cell r="C880" t="str">
            <v>CJ</v>
          </cell>
          <cell r="D880">
            <v>1.7250000000000001E-2</v>
          </cell>
          <cell r="E880" t="str">
            <v>TM</v>
          </cell>
        </row>
        <row r="881">
          <cell r="A881" t="str">
            <v>11738</v>
          </cell>
          <cell r="C881" t="str">
            <v>CJ</v>
          </cell>
          <cell r="D881">
            <v>7.7999999999999996E-3</v>
          </cell>
          <cell r="E881" t="str">
            <v>TM</v>
          </cell>
        </row>
        <row r="882">
          <cell r="A882" t="str">
            <v>11740</v>
          </cell>
          <cell r="B882" t="str">
            <v>CLAX 1000 1FUX25KG</v>
          </cell>
          <cell r="C882" t="str">
            <v>CJ</v>
          </cell>
          <cell r="D882">
            <v>2.5000000000000001E-2</v>
          </cell>
          <cell r="E882" t="str">
            <v>TM</v>
          </cell>
        </row>
        <row r="883">
          <cell r="A883" t="str">
            <v>11741</v>
          </cell>
          <cell r="C883" t="str">
            <v>CJ</v>
          </cell>
          <cell r="D883">
            <v>1.384E-2</v>
          </cell>
          <cell r="E883" t="str">
            <v>TM</v>
          </cell>
        </row>
        <row r="884">
          <cell r="A884" t="str">
            <v>11742</v>
          </cell>
          <cell r="C884" t="str">
            <v>CJ</v>
          </cell>
          <cell r="D884">
            <v>1.384E-2</v>
          </cell>
          <cell r="E884" t="str">
            <v>TM</v>
          </cell>
        </row>
        <row r="885">
          <cell r="A885" t="str">
            <v>11743</v>
          </cell>
          <cell r="C885" t="str">
            <v>CJ</v>
          </cell>
          <cell r="D885">
            <v>1.7999999999999999E-2</v>
          </cell>
          <cell r="E885" t="str">
            <v>TM</v>
          </cell>
        </row>
        <row r="886">
          <cell r="A886" t="str">
            <v>11744</v>
          </cell>
          <cell r="C886" t="str">
            <v>CJ</v>
          </cell>
          <cell r="D886">
            <v>1.2999999999999999E-2</v>
          </cell>
          <cell r="E886" t="str">
            <v>TM</v>
          </cell>
        </row>
        <row r="887">
          <cell r="A887" t="str">
            <v>11745</v>
          </cell>
          <cell r="C887" t="str">
            <v>CJ</v>
          </cell>
          <cell r="D887">
            <v>1.2999999999999999E-2</v>
          </cell>
          <cell r="E887" t="str">
            <v>TM</v>
          </cell>
        </row>
        <row r="888">
          <cell r="A888" t="str">
            <v>11747</v>
          </cell>
          <cell r="C888" t="str">
            <v>CJ</v>
          </cell>
          <cell r="D888">
            <v>1.2999999999999999E-2</v>
          </cell>
          <cell r="E888" t="str">
            <v>TM</v>
          </cell>
        </row>
        <row r="889">
          <cell r="A889" t="str">
            <v>11748</v>
          </cell>
          <cell r="C889" t="str">
            <v>CJ</v>
          </cell>
          <cell r="D889">
            <v>1.2999999999999999E-2</v>
          </cell>
          <cell r="E889" t="str">
            <v>TM</v>
          </cell>
        </row>
        <row r="890">
          <cell r="A890" t="str">
            <v>11749</v>
          </cell>
          <cell r="C890" t="str">
            <v>CJ</v>
          </cell>
          <cell r="D890">
            <v>1.7999999999999999E-2</v>
          </cell>
          <cell r="E890" t="str">
            <v>TM</v>
          </cell>
        </row>
        <row r="891">
          <cell r="A891" t="str">
            <v>11750</v>
          </cell>
          <cell r="B891" t="str">
            <v>C-12 BLANCO 24PQ(3x125)</v>
          </cell>
          <cell r="C891" t="str">
            <v>CJ</v>
          </cell>
          <cell r="D891">
            <v>8.9999999999999993E-3</v>
          </cell>
          <cell r="E891" t="str">
            <v>TM</v>
          </cell>
        </row>
        <row r="892">
          <cell r="A892" t="str">
            <v>11751</v>
          </cell>
          <cell r="B892" t="str">
            <v>C-12 ROSADO 24PQ(3x125)</v>
          </cell>
          <cell r="C892" t="str">
            <v>CJ</v>
          </cell>
          <cell r="D892">
            <v>8.9999999999999993E-3</v>
          </cell>
          <cell r="E892" t="str">
            <v>TM</v>
          </cell>
        </row>
        <row r="893">
          <cell r="A893" t="str">
            <v>11752</v>
          </cell>
          <cell r="C893" t="str">
            <v>CJ</v>
          </cell>
          <cell r="D893">
            <v>8.9999999999999993E-3</v>
          </cell>
          <cell r="E893" t="str">
            <v>TM</v>
          </cell>
        </row>
        <row r="894">
          <cell r="A894" t="str">
            <v>11753</v>
          </cell>
          <cell r="C894" t="str">
            <v>CJ</v>
          </cell>
          <cell r="D894">
            <v>7.1999999999999998E-3</v>
          </cell>
          <cell r="E894" t="str">
            <v>TM</v>
          </cell>
        </row>
        <row r="895">
          <cell r="A895" t="str">
            <v>11755</v>
          </cell>
          <cell r="C895" t="str">
            <v>CJ</v>
          </cell>
          <cell r="D895">
            <v>7.1999999999999998E-3</v>
          </cell>
          <cell r="E895" t="str">
            <v>TM</v>
          </cell>
        </row>
        <row r="896">
          <cell r="A896" t="str">
            <v>11756</v>
          </cell>
          <cell r="C896" t="str">
            <v>CJ</v>
          </cell>
          <cell r="D896">
            <v>7.1999999999999998E-3</v>
          </cell>
          <cell r="E896" t="str">
            <v>TM</v>
          </cell>
        </row>
        <row r="897">
          <cell r="A897" t="str">
            <v>11757</v>
          </cell>
          <cell r="C897" t="str">
            <v>CJ</v>
          </cell>
          <cell r="D897">
            <v>7.1999999999999998E-3</v>
          </cell>
          <cell r="E897" t="str">
            <v>TM</v>
          </cell>
        </row>
        <row r="898">
          <cell r="A898" t="str">
            <v>11761</v>
          </cell>
          <cell r="B898" t="str">
            <v>IMPULSE AUDACE 48TRX66GR</v>
          </cell>
          <cell r="C898" t="str">
            <v>CJ</v>
          </cell>
          <cell r="D898">
            <v>3.1679999999999998E-3</v>
          </cell>
          <cell r="E898" t="str">
            <v>TM</v>
          </cell>
        </row>
        <row r="899">
          <cell r="A899" t="str">
            <v>11762</v>
          </cell>
          <cell r="B899" t="str">
            <v>DEJA BARRA LIM 2X300G+DE</v>
          </cell>
          <cell r="C899" t="str">
            <v>CJ</v>
          </cell>
          <cell r="D899">
            <v>1.12E-2</v>
          </cell>
          <cell r="E899" t="str">
            <v>TM</v>
          </cell>
        </row>
        <row r="900">
          <cell r="A900" t="str">
            <v>11763</v>
          </cell>
          <cell r="B900" t="str">
            <v>DEJA BARRA FLORAL2X300G</v>
          </cell>
          <cell r="C900" t="str">
            <v>CJ</v>
          </cell>
          <cell r="D900">
            <v>1.12E-2</v>
          </cell>
          <cell r="E900" t="str">
            <v>TM</v>
          </cell>
        </row>
        <row r="901">
          <cell r="A901" t="str">
            <v>11765</v>
          </cell>
          <cell r="B901" t="str">
            <v>DEJA QUIT COLOR 50FDAX30</v>
          </cell>
          <cell r="C901" t="str">
            <v>CJ</v>
          </cell>
          <cell r="D901">
            <v>1.4999999999999999E-2</v>
          </cell>
          <cell r="E901" t="str">
            <v>TM</v>
          </cell>
        </row>
        <row r="902">
          <cell r="A902" t="str">
            <v>11766</v>
          </cell>
          <cell r="B902" t="str">
            <v>DEJA QUITAGRASA LIMON</v>
          </cell>
          <cell r="C902" t="str">
            <v>CJ</v>
          </cell>
          <cell r="D902">
            <v>1.4999999999999999E-2</v>
          </cell>
          <cell r="E902" t="str">
            <v>TM</v>
          </cell>
        </row>
        <row r="903">
          <cell r="A903" t="str">
            <v>11767</v>
          </cell>
          <cell r="B903" t="str">
            <v>C-UP L&amp;M (C) 75CCX72 T</v>
          </cell>
          <cell r="C903" t="str">
            <v>CJ</v>
          </cell>
          <cell r="D903">
            <v>7.1279999999999998E-3</v>
          </cell>
          <cell r="E903" t="str">
            <v>TM</v>
          </cell>
        </row>
        <row r="904">
          <cell r="A904" t="str">
            <v>11768</v>
          </cell>
          <cell r="B904" t="str">
            <v>C-UP VERDE (C) 75CCX72 T</v>
          </cell>
          <cell r="C904" t="str">
            <v>CJ</v>
          </cell>
          <cell r="D904">
            <v>7.1279999999999998E-3</v>
          </cell>
          <cell r="E904" t="str">
            <v>TM</v>
          </cell>
        </row>
        <row r="905">
          <cell r="A905" t="str">
            <v>11769</v>
          </cell>
          <cell r="B905" t="str">
            <v>C-UP ROJA (C) 75CCX72 T</v>
          </cell>
          <cell r="C905" t="str">
            <v>CJ</v>
          </cell>
          <cell r="D905">
            <v>7.1279999999999998E-3</v>
          </cell>
          <cell r="E905" t="str">
            <v>TM</v>
          </cell>
        </row>
        <row r="906">
          <cell r="A906" t="str">
            <v>11770</v>
          </cell>
          <cell r="B906" t="str">
            <v>IMPULSE</v>
          </cell>
          <cell r="C906" t="str">
            <v>CJ</v>
          </cell>
          <cell r="D906">
            <v>3.96E-3</v>
          </cell>
          <cell r="E906" t="str">
            <v>TM</v>
          </cell>
        </row>
        <row r="907">
          <cell r="A907" t="str">
            <v>11771</v>
          </cell>
          <cell r="B907" t="str">
            <v>DOVE 32PQ(2X100GR+POND'S</v>
          </cell>
          <cell r="C907" t="str">
            <v>CJ</v>
          </cell>
          <cell r="D907">
            <v>7.3600000000000002E-3</v>
          </cell>
          <cell r="E907" t="str">
            <v>TM</v>
          </cell>
        </row>
        <row r="908">
          <cell r="A908" t="str">
            <v>11772</v>
          </cell>
          <cell r="B908" t="str">
            <v>REXONA SP</v>
          </cell>
          <cell r="C908" t="str">
            <v>CJ</v>
          </cell>
          <cell r="D908">
            <v>4.3200000000000001E-3</v>
          </cell>
          <cell r="E908" t="str">
            <v>TM</v>
          </cell>
        </row>
        <row r="909">
          <cell r="A909" t="str">
            <v>11773</v>
          </cell>
          <cell r="B909" t="str">
            <v>REXONA SP</v>
          </cell>
          <cell r="C909" t="str">
            <v>CJ</v>
          </cell>
          <cell r="D909">
            <v>4.3200000000000001E-3</v>
          </cell>
          <cell r="E909" t="str">
            <v>TM</v>
          </cell>
        </row>
        <row r="910">
          <cell r="A910" t="str">
            <v>11774</v>
          </cell>
          <cell r="B910" t="str">
            <v>REXONA SP</v>
          </cell>
          <cell r="C910" t="str">
            <v>CJ</v>
          </cell>
          <cell r="D910">
            <v>4.3200000000000001E-3</v>
          </cell>
          <cell r="E910" t="str">
            <v>TM</v>
          </cell>
        </row>
        <row r="911">
          <cell r="A911" t="str">
            <v>11776</v>
          </cell>
          <cell r="B911" t="str">
            <v>VIVA 30(2X250+DEJA</v>
          </cell>
          <cell r="C911" t="str">
            <v>CJ</v>
          </cell>
          <cell r="D911">
            <v>1.7999999999999999E-2</v>
          </cell>
          <cell r="E911" t="str">
            <v>TM</v>
          </cell>
        </row>
        <row r="912">
          <cell r="A912" t="str">
            <v>11784</v>
          </cell>
          <cell r="C912" t="str">
            <v>CJ</v>
          </cell>
          <cell r="D912">
            <v>1.7250000000000001E-2</v>
          </cell>
          <cell r="E912" t="str">
            <v>TM</v>
          </cell>
        </row>
        <row r="913">
          <cell r="A913" t="str">
            <v>11785</v>
          </cell>
          <cell r="C913" t="str">
            <v>CJ</v>
          </cell>
          <cell r="D913">
            <v>1.4928E-2</v>
          </cell>
          <cell r="E913" t="str">
            <v>TM</v>
          </cell>
        </row>
        <row r="914">
          <cell r="A914" t="str">
            <v>11788</v>
          </cell>
          <cell r="B914" t="str">
            <v>PEPSODENT AC</v>
          </cell>
          <cell r="C914" t="str">
            <v>CJ</v>
          </cell>
          <cell r="D914">
            <v>7.1399999999999996E-3</v>
          </cell>
          <cell r="E914" t="str">
            <v>TM</v>
          </cell>
        </row>
        <row r="915">
          <cell r="A915" t="str">
            <v>11789</v>
          </cell>
          <cell r="B915" t="str">
            <v>VASENOL REAFIRMANTE</v>
          </cell>
          <cell r="C915" t="str">
            <v>CJ</v>
          </cell>
          <cell r="D915">
            <v>7.1999999999999998E-3</v>
          </cell>
          <cell r="E915" t="str">
            <v>TM</v>
          </cell>
        </row>
        <row r="916">
          <cell r="A916" t="str">
            <v>11790</v>
          </cell>
          <cell r="B916" t="str">
            <v>VASENOL 7PQ(SENSIBLE</v>
          </cell>
          <cell r="C916" t="str">
            <v>CJ</v>
          </cell>
          <cell r="D916">
            <v>3.8500000000000001E-3</v>
          </cell>
          <cell r="E916" t="str">
            <v>TM</v>
          </cell>
        </row>
        <row r="917">
          <cell r="A917" t="str">
            <v>11791</v>
          </cell>
          <cell r="B917" t="str">
            <v>VASENOL 7PQ(SECA 450CC</v>
          </cell>
          <cell r="C917" t="str">
            <v>CJ</v>
          </cell>
          <cell r="D917">
            <v>3.8500000000000001E-3</v>
          </cell>
          <cell r="E917" t="str">
            <v>TM</v>
          </cell>
        </row>
        <row r="918">
          <cell r="A918" t="str">
            <v>11792</v>
          </cell>
          <cell r="B918" t="str">
            <v>VASENOL 28PQ(M&amp;U</v>
          </cell>
          <cell r="C918" t="str">
            <v>CJ</v>
          </cell>
          <cell r="D918">
            <v>8.26E-3</v>
          </cell>
          <cell r="E918" t="str">
            <v>TM</v>
          </cell>
        </row>
        <row r="919">
          <cell r="A919" t="str">
            <v>11793</v>
          </cell>
          <cell r="B919" t="str">
            <v>VASENOL 28PQ(SENSIBLE</v>
          </cell>
          <cell r="C919" t="str">
            <v>CJ</v>
          </cell>
          <cell r="D919">
            <v>8.26E-3</v>
          </cell>
          <cell r="E919" t="str">
            <v>TM</v>
          </cell>
        </row>
        <row r="920">
          <cell r="A920" t="str">
            <v>11794</v>
          </cell>
          <cell r="C920" t="str">
            <v>CJ</v>
          </cell>
          <cell r="D920">
            <v>8.26E-3</v>
          </cell>
          <cell r="E920" t="str">
            <v>TM</v>
          </cell>
        </row>
        <row r="921">
          <cell r="A921" t="str">
            <v>11795</v>
          </cell>
          <cell r="C921" t="str">
            <v>CJ</v>
          </cell>
          <cell r="D921">
            <v>5.8500000000000002E-3</v>
          </cell>
          <cell r="E921" t="str">
            <v>TM</v>
          </cell>
        </row>
        <row r="922">
          <cell r="A922" t="str">
            <v>11796</v>
          </cell>
          <cell r="B922" t="str">
            <v>LAGARTO DELICADO 250GX60</v>
          </cell>
          <cell r="C922" t="str">
            <v>CJ</v>
          </cell>
          <cell r="D922">
            <v>1.4999999999999999E-2</v>
          </cell>
          <cell r="E922" t="str">
            <v>TM</v>
          </cell>
        </row>
        <row r="923">
          <cell r="A923" t="str">
            <v>11797</v>
          </cell>
          <cell r="B923" t="str">
            <v>LAGARTO LIMON 250Gx60UN</v>
          </cell>
          <cell r="C923" t="str">
            <v>CJ</v>
          </cell>
          <cell r="D923">
            <v>1.4999999999999999E-2</v>
          </cell>
          <cell r="E923" t="str">
            <v>TM</v>
          </cell>
        </row>
        <row r="924">
          <cell r="A924" t="str">
            <v>11798</v>
          </cell>
          <cell r="C924" t="str">
            <v>CJ</v>
          </cell>
          <cell r="D924">
            <v>6.1000000000000004E-3</v>
          </cell>
          <cell r="E924" t="str">
            <v>TM</v>
          </cell>
        </row>
        <row r="925">
          <cell r="A925" t="str">
            <v>11799</v>
          </cell>
          <cell r="C925" t="str">
            <v>CJ</v>
          </cell>
          <cell r="D925">
            <v>6.1000000000000004E-3</v>
          </cell>
          <cell r="E925" t="str">
            <v>TM</v>
          </cell>
        </row>
        <row r="926">
          <cell r="A926" t="str">
            <v>11800</v>
          </cell>
          <cell r="C926" t="str">
            <v>CJ</v>
          </cell>
          <cell r="D926">
            <v>6.1000000000000004E-3</v>
          </cell>
          <cell r="E926" t="str">
            <v>TM</v>
          </cell>
        </row>
        <row r="927">
          <cell r="A927" t="str">
            <v>11801</v>
          </cell>
          <cell r="C927" t="str">
            <v>CJ</v>
          </cell>
          <cell r="D927">
            <v>6.1000000000000004E-3</v>
          </cell>
          <cell r="E927" t="str">
            <v>TM</v>
          </cell>
        </row>
        <row r="928">
          <cell r="A928" t="str">
            <v>11802</v>
          </cell>
          <cell r="C928" t="str">
            <v>CJ</v>
          </cell>
          <cell r="D928">
            <v>3.96E-3</v>
          </cell>
          <cell r="E928" t="str">
            <v>TM</v>
          </cell>
        </row>
        <row r="929">
          <cell r="A929" t="str">
            <v>11803</v>
          </cell>
          <cell r="C929" t="str">
            <v>CJ</v>
          </cell>
          <cell r="D929">
            <v>2.0999999999999999E-3</v>
          </cell>
          <cell r="E929" t="str">
            <v>TM</v>
          </cell>
        </row>
        <row r="930">
          <cell r="A930" t="str">
            <v>11804</v>
          </cell>
          <cell r="C930" t="str">
            <v>CJ</v>
          </cell>
          <cell r="D930">
            <v>2.0999999999999999E-3</v>
          </cell>
          <cell r="E930" t="str">
            <v>TM</v>
          </cell>
        </row>
        <row r="931">
          <cell r="A931" t="str">
            <v>11805</v>
          </cell>
          <cell r="C931" t="str">
            <v>CJ</v>
          </cell>
          <cell r="D931">
            <v>2.0999999999999999E-3</v>
          </cell>
          <cell r="E931" t="str">
            <v>TM</v>
          </cell>
        </row>
        <row r="932">
          <cell r="A932" t="str">
            <v>11812</v>
          </cell>
          <cell r="C932" t="str">
            <v>CJ</v>
          </cell>
          <cell r="D932">
            <v>9.8700000000000003E-3</v>
          </cell>
          <cell r="E932" t="str">
            <v>TM</v>
          </cell>
        </row>
        <row r="933">
          <cell r="A933" t="str">
            <v>11813</v>
          </cell>
          <cell r="B933" t="str">
            <v>POND'S 24PQ(HN</v>
          </cell>
          <cell r="C933" t="str">
            <v>CJ</v>
          </cell>
          <cell r="D933">
            <v>1.92E-3</v>
          </cell>
          <cell r="E933" t="str">
            <v>TM</v>
          </cell>
        </row>
        <row r="934">
          <cell r="A934" t="str">
            <v>11814</v>
          </cell>
          <cell r="B934" t="str">
            <v>POND'S 24PQ(C 45GR+H</v>
          </cell>
          <cell r="C934" t="str">
            <v>CJ</v>
          </cell>
          <cell r="D934">
            <v>1.8E-3</v>
          </cell>
          <cell r="E934" t="str">
            <v>TM</v>
          </cell>
        </row>
        <row r="935">
          <cell r="A935" t="str">
            <v>11815</v>
          </cell>
          <cell r="B935" t="str">
            <v>POND'S 24PQ (S</v>
          </cell>
          <cell r="C935" t="str">
            <v>CJ</v>
          </cell>
          <cell r="D935">
            <v>1.92E-3</v>
          </cell>
          <cell r="E935" t="str">
            <v>TM</v>
          </cell>
        </row>
        <row r="936">
          <cell r="A936" t="str">
            <v>11816</v>
          </cell>
          <cell r="B936" t="str">
            <v>POND'S 24PQ(C 45GR+</v>
          </cell>
          <cell r="C936" t="str">
            <v>CJ</v>
          </cell>
          <cell r="D936">
            <v>1.8E-3</v>
          </cell>
          <cell r="E936" t="str">
            <v>TM</v>
          </cell>
        </row>
        <row r="937">
          <cell r="A937" t="str">
            <v>11817</v>
          </cell>
          <cell r="B937" t="str">
            <v>POND'S 21PQ(HN</v>
          </cell>
          <cell r="C937" t="str">
            <v>CJ</v>
          </cell>
          <cell r="D937">
            <v>5.5649999999999996E-3</v>
          </cell>
          <cell r="E937" t="str">
            <v>TM</v>
          </cell>
        </row>
        <row r="938">
          <cell r="A938" t="str">
            <v>11818</v>
          </cell>
          <cell r="B938" t="str">
            <v>POND'S 21PQ(H</v>
          </cell>
          <cell r="C938" t="str">
            <v>CJ</v>
          </cell>
          <cell r="D938">
            <v>5.5649999999999996E-3</v>
          </cell>
          <cell r="E938" t="str">
            <v>TM</v>
          </cell>
        </row>
        <row r="939">
          <cell r="A939" t="str">
            <v>11819</v>
          </cell>
          <cell r="B939" t="str">
            <v>REXONA ROLL ON HOMBRE 72</v>
          </cell>
          <cell r="C939" t="str">
            <v>CJ</v>
          </cell>
          <cell r="D939">
            <v>5.4000000000000003E-3</v>
          </cell>
          <cell r="E939" t="str">
            <v>TM</v>
          </cell>
        </row>
        <row r="940">
          <cell r="A940" t="str">
            <v>11820</v>
          </cell>
          <cell r="B940" t="str">
            <v>POND'S 21PQ(S 165GR+VAS</v>
          </cell>
          <cell r="C940" t="str">
            <v>CJ</v>
          </cell>
          <cell r="D940">
            <v>5.5649999999999996E-3</v>
          </cell>
          <cell r="E940" t="str">
            <v>TM</v>
          </cell>
        </row>
        <row r="941">
          <cell r="A941" t="str">
            <v>11821</v>
          </cell>
          <cell r="B941" t="str">
            <v>POND'S 21PQ(C</v>
          </cell>
          <cell r="C941" t="str">
            <v>CJ</v>
          </cell>
          <cell r="D941">
            <v>190.47</v>
          </cell>
          <cell r="E941" t="str">
            <v>TM</v>
          </cell>
        </row>
        <row r="942">
          <cell r="A942" t="str">
            <v>11822</v>
          </cell>
          <cell r="B942" t="str">
            <v>VASELINE PJ 18 PQX212</v>
          </cell>
          <cell r="C942" t="str">
            <v>CJ</v>
          </cell>
          <cell r="D942">
            <v>3.8159999999999999E-3</v>
          </cell>
          <cell r="E942" t="str">
            <v>TM</v>
          </cell>
        </row>
        <row r="943">
          <cell r="A943" t="str">
            <v>11823</v>
          </cell>
          <cell r="C943" t="str">
            <v>CJ</v>
          </cell>
          <cell r="D943">
            <v>3.6999999999999999E-4</v>
          </cell>
          <cell r="E943" t="str">
            <v>TM</v>
          </cell>
        </row>
        <row r="944">
          <cell r="A944" t="str">
            <v>11824</v>
          </cell>
          <cell r="C944" t="str">
            <v>CJ</v>
          </cell>
          <cell r="D944">
            <v>3.6999999999999999E-4</v>
          </cell>
          <cell r="E944" t="str">
            <v>TM</v>
          </cell>
        </row>
        <row r="945">
          <cell r="A945" t="str">
            <v>11825</v>
          </cell>
          <cell r="C945" t="str">
            <v>CJ</v>
          </cell>
          <cell r="D945">
            <v>3.6999999999999999E-4</v>
          </cell>
          <cell r="E945" t="str">
            <v>TM</v>
          </cell>
        </row>
        <row r="946">
          <cell r="A946" t="str">
            <v>11826</v>
          </cell>
          <cell r="C946" t="str">
            <v>CJ</v>
          </cell>
          <cell r="D946">
            <v>3.6999999999999999E-4</v>
          </cell>
          <cell r="E946" t="str">
            <v>TM</v>
          </cell>
        </row>
        <row r="947">
          <cell r="A947" t="str">
            <v>11828</v>
          </cell>
          <cell r="B947" t="str">
            <v>REXONA AP HOMBRE 12TRX14</v>
          </cell>
          <cell r="C947" t="str">
            <v>CJ</v>
          </cell>
          <cell r="D947">
            <v>1.6800000000000001E-3</v>
          </cell>
          <cell r="E947" t="str">
            <v>TM</v>
          </cell>
        </row>
        <row r="948">
          <cell r="A948" t="str">
            <v>11829</v>
          </cell>
          <cell r="B948" t="str">
            <v>REXONA AP CONFIANCE 12TR</v>
          </cell>
          <cell r="C948" t="str">
            <v>CJ</v>
          </cell>
          <cell r="D948">
            <v>1.6800000000000001E-3</v>
          </cell>
          <cell r="E948" t="str">
            <v>TM</v>
          </cell>
        </row>
        <row r="949">
          <cell r="A949" t="str">
            <v>11830</v>
          </cell>
          <cell r="B949" t="str">
            <v>REXONA SP HOMBRE 12TRX16</v>
          </cell>
          <cell r="C949" t="str">
            <v>CJ</v>
          </cell>
          <cell r="D949">
            <v>1.92E-3</v>
          </cell>
          <cell r="E949" t="str">
            <v>TM</v>
          </cell>
        </row>
        <row r="950">
          <cell r="A950" t="str">
            <v>11831</v>
          </cell>
          <cell r="B950" t="str">
            <v>REXONA SP MUSK 12TRX160G</v>
          </cell>
          <cell r="C950" t="str">
            <v>CJ</v>
          </cell>
          <cell r="D950">
            <v>1.92E-3</v>
          </cell>
          <cell r="E950" t="str">
            <v>TM</v>
          </cell>
        </row>
        <row r="951">
          <cell r="A951" t="str">
            <v>11832</v>
          </cell>
          <cell r="B951" t="str">
            <v>REXONA SP ENERGY 12TRX</v>
          </cell>
          <cell r="C951" t="str">
            <v>CJ</v>
          </cell>
          <cell r="D951">
            <v>1.92E-3</v>
          </cell>
          <cell r="E951" t="str">
            <v>TM</v>
          </cell>
        </row>
        <row r="952">
          <cell r="A952" t="str">
            <v>11834</v>
          </cell>
          <cell r="B952" t="str">
            <v>IMPULSE AUDACE 12TRX66GR</v>
          </cell>
          <cell r="C952" t="str">
            <v>CJ</v>
          </cell>
          <cell r="D952">
            <v>7.9000000000000001E-4</v>
          </cell>
          <cell r="E952" t="str">
            <v>TM</v>
          </cell>
        </row>
        <row r="953">
          <cell r="A953" t="str">
            <v>11836</v>
          </cell>
          <cell r="B953" t="str">
            <v>IMPULSE AVANT GARDE 12TR</v>
          </cell>
          <cell r="C953" t="str">
            <v>CJ</v>
          </cell>
          <cell r="D953">
            <v>7.9000000000000001E-4</v>
          </cell>
          <cell r="E953" t="str">
            <v>TM</v>
          </cell>
        </row>
        <row r="954">
          <cell r="A954" t="str">
            <v>11837</v>
          </cell>
          <cell r="B954" t="str">
            <v>IMPULSE ENIGMA 12TRX66GR</v>
          </cell>
          <cell r="C954" t="str">
            <v>CJ</v>
          </cell>
          <cell r="D954">
            <v>7.9000000000000001E-4</v>
          </cell>
          <cell r="E954" t="str">
            <v>TM</v>
          </cell>
        </row>
        <row r="955">
          <cell r="A955" t="str">
            <v>11840</v>
          </cell>
          <cell r="B955" t="str">
            <v>DEJA QUITAGRASA LIMON 2</v>
          </cell>
          <cell r="C955" t="str">
            <v>CJ</v>
          </cell>
          <cell r="D955">
            <v>1.2E-2</v>
          </cell>
          <cell r="E955" t="str">
            <v>TM</v>
          </cell>
        </row>
        <row r="956">
          <cell r="A956" t="str">
            <v>11841</v>
          </cell>
          <cell r="B956" t="str">
            <v>DEJA BARRA FLORAL 1X250</v>
          </cell>
          <cell r="C956" t="str">
            <v>CJ</v>
          </cell>
          <cell r="D956">
            <v>6.0000000000000001E-3</v>
          </cell>
          <cell r="E956" t="str">
            <v>TM</v>
          </cell>
        </row>
        <row r="957">
          <cell r="A957" t="str">
            <v>11842</v>
          </cell>
          <cell r="B957" t="str">
            <v>DEJA BARRA FLORAL 1X350</v>
          </cell>
          <cell r="C957" t="str">
            <v>CJ</v>
          </cell>
          <cell r="D957">
            <v>8.3999999999999995E-3</v>
          </cell>
          <cell r="E957" t="str">
            <v>TM</v>
          </cell>
        </row>
        <row r="958">
          <cell r="A958" t="str">
            <v>11844</v>
          </cell>
          <cell r="B958" t="str">
            <v>DEJA BARRA FLORAL 2X350</v>
          </cell>
          <cell r="C958" t="str">
            <v>CJ</v>
          </cell>
          <cell r="D958">
            <v>8.3999999999999995E-3</v>
          </cell>
          <cell r="E958" t="str">
            <v>TM</v>
          </cell>
        </row>
        <row r="959">
          <cell r="A959" t="str">
            <v>11845</v>
          </cell>
          <cell r="C959" t="str">
            <v>CJ</v>
          </cell>
          <cell r="D959">
            <v>4.9199999999999999E-3</v>
          </cell>
          <cell r="E959" t="str">
            <v>TM</v>
          </cell>
        </row>
        <row r="960">
          <cell r="A960" t="str">
            <v>11846</v>
          </cell>
          <cell r="B960" t="str">
            <v>TIMOTEI 8PQ(SHAMP MIEL</v>
          </cell>
          <cell r="C960" t="str">
            <v>CJ</v>
          </cell>
          <cell r="D960">
            <v>3.2799999999999999E-3</v>
          </cell>
          <cell r="E960" t="str">
            <v>TM</v>
          </cell>
        </row>
        <row r="961">
          <cell r="A961" t="str">
            <v>11847</v>
          </cell>
          <cell r="B961" t="str">
            <v>TIMOTEI 6PQ(SHAM MIEL</v>
          </cell>
          <cell r="C961" t="str">
            <v>CJ</v>
          </cell>
          <cell r="D961">
            <v>3.7000000000000002E-3</v>
          </cell>
          <cell r="E961" t="str">
            <v>TM</v>
          </cell>
        </row>
        <row r="962">
          <cell r="A962" t="str">
            <v>11849</v>
          </cell>
          <cell r="B962" t="str">
            <v>CLOSE VD</v>
          </cell>
          <cell r="C962" t="str">
            <v>CJ</v>
          </cell>
          <cell r="D962">
            <v>2.3800000000000002E-3</v>
          </cell>
          <cell r="E962" t="str">
            <v>TM</v>
          </cell>
        </row>
        <row r="963">
          <cell r="A963" t="str">
            <v>11850</v>
          </cell>
          <cell r="B963" t="str">
            <v>CLOSE 80PQ(AZ 75CC+LUX</v>
          </cell>
          <cell r="C963" t="str">
            <v>CJ</v>
          </cell>
          <cell r="D963">
            <v>1.38E-2</v>
          </cell>
          <cell r="E963" t="str">
            <v>TM</v>
          </cell>
        </row>
        <row r="964">
          <cell r="A964" t="str">
            <v>11852</v>
          </cell>
          <cell r="B964" t="str">
            <v>PEPSODENT 36PQ(A/C</v>
          </cell>
          <cell r="C964" t="str">
            <v>CJ</v>
          </cell>
          <cell r="D964">
            <v>4.5999999999999999E-3</v>
          </cell>
          <cell r="E964" t="str">
            <v>TM</v>
          </cell>
        </row>
        <row r="965">
          <cell r="A965" t="str">
            <v>11853</v>
          </cell>
          <cell r="B965" t="str">
            <v>PEPSODENT 72PQ(A/S</v>
          </cell>
          <cell r="C965" t="str">
            <v>CJ</v>
          </cell>
          <cell r="D965">
            <v>1.4112E-2</v>
          </cell>
          <cell r="E965" t="str">
            <v>TM</v>
          </cell>
        </row>
        <row r="966">
          <cell r="A966" t="str">
            <v>11854</v>
          </cell>
          <cell r="C966" t="str">
            <v>CJ</v>
          </cell>
          <cell r="D966">
            <v>1.384E-2</v>
          </cell>
          <cell r="E966" t="str">
            <v>TM</v>
          </cell>
        </row>
        <row r="967">
          <cell r="A967" t="str">
            <v>11856</v>
          </cell>
          <cell r="C967" t="str">
            <v>CJ</v>
          </cell>
          <cell r="D967">
            <v>8.0000000000000002E-3</v>
          </cell>
          <cell r="E967" t="str">
            <v>TM</v>
          </cell>
        </row>
        <row r="968">
          <cell r="A968" t="str">
            <v>11860</v>
          </cell>
          <cell r="B968" t="str">
            <v>BRISA VERDE 60x250G</v>
          </cell>
          <cell r="C968" t="str">
            <v>CJ</v>
          </cell>
          <cell r="D968">
            <v>1.4999999999999999E-2</v>
          </cell>
          <cell r="E968" t="str">
            <v>TM</v>
          </cell>
        </row>
        <row r="969">
          <cell r="A969" t="str">
            <v>11863</v>
          </cell>
          <cell r="B969" t="str">
            <v>CLOSE VD 6DIS(12TBX25CC)</v>
          </cell>
          <cell r="C969" t="str">
            <v>CJ</v>
          </cell>
          <cell r="D969">
            <v>2.3800000000000002E-3</v>
          </cell>
          <cell r="E969" t="str">
            <v>TM</v>
          </cell>
        </row>
        <row r="970">
          <cell r="A970" t="str">
            <v>11864</v>
          </cell>
          <cell r="B970" t="str">
            <v>CLOSE RJ 6</v>
          </cell>
          <cell r="C970" t="str">
            <v>CJ</v>
          </cell>
          <cell r="D970">
            <v>2.3800000000000002E-3</v>
          </cell>
          <cell r="E970" t="str">
            <v>TM</v>
          </cell>
        </row>
        <row r="971">
          <cell r="A971" t="str">
            <v>11871</v>
          </cell>
          <cell r="B971" t="str">
            <v>DEJA QUITAGRASA COLOR</v>
          </cell>
          <cell r="C971" t="str">
            <v>CJ</v>
          </cell>
          <cell r="D971">
            <v>1.2E-2</v>
          </cell>
          <cell r="E971" t="str">
            <v>TM</v>
          </cell>
        </row>
        <row r="972">
          <cell r="A972" t="str">
            <v>11873</v>
          </cell>
          <cell r="B972" t="str">
            <v>TIMOTEI 9PQ(HERBAL</v>
          </cell>
          <cell r="C972" t="str">
            <v>CJ</v>
          </cell>
          <cell r="D972">
            <v>1.0215E-2</v>
          </cell>
          <cell r="E972" t="str">
            <v>TM</v>
          </cell>
        </row>
        <row r="973">
          <cell r="A973" t="str">
            <v>11874</v>
          </cell>
          <cell r="B973" t="str">
            <v>TIMOTEI 9PQ(SHAMP MIEL</v>
          </cell>
          <cell r="C973" t="str">
            <v>CJ</v>
          </cell>
          <cell r="D973">
            <v>1.0215E-2</v>
          </cell>
          <cell r="E973" t="str">
            <v>TM</v>
          </cell>
        </row>
        <row r="974">
          <cell r="A974" t="str">
            <v>11875</v>
          </cell>
          <cell r="B974" t="str">
            <v>TIMOTEI 6PQ(SHAMP MIEL</v>
          </cell>
          <cell r="C974" t="str">
            <v>CJ</v>
          </cell>
          <cell r="D974">
            <v>3.7079999999999999E-3</v>
          </cell>
          <cell r="E974" t="str">
            <v>TM</v>
          </cell>
        </row>
        <row r="975">
          <cell r="A975" t="str">
            <v>11876</v>
          </cell>
          <cell r="C975" t="str">
            <v>CJ</v>
          </cell>
          <cell r="D975">
            <v>1.7999999999999999E-2</v>
          </cell>
          <cell r="E975" t="str">
            <v>TM</v>
          </cell>
        </row>
        <row r="976">
          <cell r="A976" t="str">
            <v>11877</v>
          </cell>
          <cell r="C976" t="str">
            <v>CJ</v>
          </cell>
          <cell r="D976">
            <v>1.7999999999999999E-2</v>
          </cell>
          <cell r="E976" t="str">
            <v>TM</v>
          </cell>
        </row>
        <row r="977">
          <cell r="A977" t="str">
            <v>11878</v>
          </cell>
          <cell r="B977" t="str">
            <v>CLOSE UP LIQUIFRESH</v>
          </cell>
          <cell r="C977" t="str">
            <v>CJ</v>
          </cell>
          <cell r="D977">
            <v>7.1999999999999998E-3</v>
          </cell>
          <cell r="E977" t="str">
            <v>TM</v>
          </cell>
        </row>
        <row r="978">
          <cell r="A978" t="str">
            <v>11880</v>
          </cell>
          <cell r="B978" t="str">
            <v>PREVENT &amp; CORRECT SACHET</v>
          </cell>
          <cell r="C978" t="str">
            <v>CJ</v>
          </cell>
          <cell r="D978">
            <v>2.2000000000000001E-3</v>
          </cell>
          <cell r="E978" t="str">
            <v>TM</v>
          </cell>
        </row>
        <row r="979">
          <cell r="A979" t="str">
            <v>11881</v>
          </cell>
          <cell r="B979" t="str">
            <v>REXONA ROLL ON BIG BALL</v>
          </cell>
          <cell r="C979" t="str">
            <v>CJ</v>
          </cell>
          <cell r="D979">
            <v>5.9999999999999995E-4</v>
          </cell>
          <cell r="E979" t="str">
            <v>TM</v>
          </cell>
        </row>
        <row r="980">
          <cell r="A980" t="str">
            <v>11883</v>
          </cell>
          <cell r="B980" t="str">
            <v>REXONA ROLL ON BIG BALL</v>
          </cell>
          <cell r="C980" t="str">
            <v>CJ</v>
          </cell>
          <cell r="D980">
            <v>5.9999999999999995E-4</v>
          </cell>
          <cell r="E980" t="str">
            <v>TM</v>
          </cell>
        </row>
        <row r="981">
          <cell r="A981" t="str">
            <v>11885</v>
          </cell>
          <cell r="C981" t="str">
            <v>CJ</v>
          </cell>
          <cell r="D981">
            <v>1.7160000000000002E-2</v>
          </cell>
          <cell r="E981" t="str">
            <v>TM</v>
          </cell>
        </row>
        <row r="982">
          <cell r="A982" t="str">
            <v>11886</v>
          </cell>
          <cell r="B982" t="str">
            <v>TIMOTEI 6PQ(SHAMP MIEL</v>
          </cell>
          <cell r="C982" t="str">
            <v>CJ</v>
          </cell>
          <cell r="D982">
            <v>3.7000000000000002E-3</v>
          </cell>
          <cell r="E982" t="str">
            <v>TM</v>
          </cell>
        </row>
        <row r="983">
          <cell r="A983" t="str">
            <v>11887</v>
          </cell>
          <cell r="B983" t="str">
            <v>BIC CLORO TARR 400G+BIC</v>
          </cell>
          <cell r="C983" t="str">
            <v>CJ</v>
          </cell>
          <cell r="D983">
            <v>1.44E-2</v>
          </cell>
          <cell r="E983" t="str">
            <v>TM</v>
          </cell>
        </row>
        <row r="984">
          <cell r="A984" t="str">
            <v>11888</v>
          </cell>
          <cell r="B984" t="str">
            <v>MIMOSIN LAVANDA+OMO FLO</v>
          </cell>
          <cell r="C984" t="str">
            <v>CJ</v>
          </cell>
          <cell r="D984">
            <v>1.434E-2</v>
          </cell>
          <cell r="E984" t="str">
            <v>TM</v>
          </cell>
        </row>
        <row r="985">
          <cell r="A985" t="str">
            <v>11889</v>
          </cell>
          <cell r="B985" t="str">
            <v>VIVA 15PQ (4X250G) PROMO</v>
          </cell>
          <cell r="C985" t="str">
            <v>CJ</v>
          </cell>
          <cell r="D985">
            <v>1.4999999999999999E-2</v>
          </cell>
          <cell r="E985" t="str">
            <v>TM</v>
          </cell>
        </row>
        <row r="986">
          <cell r="A986" t="str">
            <v>11890</v>
          </cell>
          <cell r="B986" t="str">
            <v>LUX NORMAL 96X100G</v>
          </cell>
          <cell r="C986" t="str">
            <v>CJ</v>
          </cell>
          <cell r="D986">
            <v>9.5999999999999992E-3</v>
          </cell>
          <cell r="E986" t="str">
            <v>TM</v>
          </cell>
        </row>
        <row r="987">
          <cell r="A987" t="str">
            <v>11891</v>
          </cell>
          <cell r="B987" t="str">
            <v>LUX NORMAL 72x150G</v>
          </cell>
          <cell r="C987" t="str">
            <v>CJ</v>
          </cell>
          <cell r="D987">
            <v>1.0800000000000001E-2</v>
          </cell>
          <cell r="E987" t="str">
            <v>TM</v>
          </cell>
        </row>
        <row r="988">
          <cell r="A988" t="str">
            <v>11892</v>
          </cell>
          <cell r="B988" t="str">
            <v>LUX DELICADA 96X100G</v>
          </cell>
          <cell r="C988" t="str">
            <v>CJ</v>
          </cell>
          <cell r="D988">
            <v>9.5999999999999992E-3</v>
          </cell>
          <cell r="E988" t="str">
            <v>TM</v>
          </cell>
        </row>
        <row r="989">
          <cell r="A989" t="str">
            <v>11893</v>
          </cell>
          <cell r="B989" t="str">
            <v>LUX DELICADA 72x150G</v>
          </cell>
          <cell r="C989" t="str">
            <v>CJ</v>
          </cell>
          <cell r="D989">
            <v>1.0800000000000001E-2</v>
          </cell>
          <cell r="E989" t="str">
            <v>TM</v>
          </cell>
        </row>
        <row r="990">
          <cell r="A990" t="str">
            <v>11894</v>
          </cell>
          <cell r="B990" t="str">
            <v>LUX GRASA 96x100G</v>
          </cell>
          <cell r="C990" t="str">
            <v>CJ</v>
          </cell>
          <cell r="D990">
            <v>9.5999999999999992E-3</v>
          </cell>
          <cell r="E990" t="str">
            <v>TM</v>
          </cell>
        </row>
        <row r="991">
          <cell r="A991" t="str">
            <v>11895</v>
          </cell>
          <cell r="B991" t="str">
            <v>LUX GRASA 72x150G</v>
          </cell>
          <cell r="C991" t="str">
            <v>CJ</v>
          </cell>
          <cell r="D991">
            <v>1.0800000000000001E-2</v>
          </cell>
          <cell r="E991" t="str">
            <v>TM</v>
          </cell>
        </row>
        <row r="992">
          <cell r="A992" t="str">
            <v>11901</v>
          </cell>
          <cell r="B992" t="str">
            <v>DEJA BARRA LIMON 12PAQ.</v>
          </cell>
          <cell r="C992" t="str">
            <v>CJ</v>
          </cell>
          <cell r="D992">
            <v>9.5999999999999992E-3</v>
          </cell>
          <cell r="E992" t="str">
            <v>TM</v>
          </cell>
        </row>
        <row r="993">
          <cell r="A993" t="str">
            <v>11902</v>
          </cell>
          <cell r="B993" t="str">
            <v>DEJA BARRA FLORAL12 PAQ</v>
          </cell>
          <cell r="C993" t="str">
            <v>CJ</v>
          </cell>
          <cell r="D993">
            <v>9.5999999999999992E-3</v>
          </cell>
          <cell r="E993" t="str">
            <v>TM</v>
          </cell>
        </row>
        <row r="994">
          <cell r="A994" t="str">
            <v>11903</v>
          </cell>
          <cell r="B994" t="str">
            <v>CUTEX PRO 20% MAS</v>
          </cell>
          <cell r="C994" t="str">
            <v>CJ</v>
          </cell>
          <cell r="D994">
            <v>6.4872000000000003E-3</v>
          </cell>
          <cell r="E994" t="str">
            <v>TM</v>
          </cell>
        </row>
        <row r="995">
          <cell r="A995" t="str">
            <v>11908</v>
          </cell>
          <cell r="B995" t="str">
            <v>REX MINI ROLL-ON HOM 25</v>
          </cell>
          <cell r="C995" t="str">
            <v>CJ</v>
          </cell>
          <cell r="D995">
            <v>5.9999999999999995E-4</v>
          </cell>
          <cell r="E995" t="str">
            <v>TM</v>
          </cell>
        </row>
        <row r="996">
          <cell r="A996" t="str">
            <v>11910</v>
          </cell>
          <cell r="B996" t="str">
            <v>CIF LIMON 12BTX750ML</v>
          </cell>
          <cell r="C996" t="str">
            <v>CJ</v>
          </cell>
          <cell r="D996">
            <v>8.9999999999999993E-3</v>
          </cell>
          <cell r="E996" t="str">
            <v>TM</v>
          </cell>
        </row>
        <row r="997">
          <cell r="A997" t="str">
            <v>11912</v>
          </cell>
          <cell r="B997" t="str">
            <v>DEJA QUIT FLORAL</v>
          </cell>
          <cell r="C997" t="str">
            <v>CJ</v>
          </cell>
          <cell r="D997">
            <v>0.01</v>
          </cell>
          <cell r="E997" t="str">
            <v>TM</v>
          </cell>
        </row>
        <row r="998">
          <cell r="A998" t="str">
            <v>11913</v>
          </cell>
          <cell r="C998" t="str">
            <v>CJ</v>
          </cell>
          <cell r="D998">
            <v>7.1999999999999998E-3</v>
          </cell>
          <cell r="E998" t="str">
            <v>TM</v>
          </cell>
        </row>
        <row r="999">
          <cell r="A999" t="str">
            <v>11914</v>
          </cell>
          <cell r="C999" t="str">
            <v>CJ</v>
          </cell>
          <cell r="D999">
            <v>7.1999999999999998E-3</v>
          </cell>
          <cell r="E999" t="str">
            <v>TM</v>
          </cell>
        </row>
        <row r="1000">
          <cell r="A1000" t="str">
            <v>11915</v>
          </cell>
          <cell r="C1000" t="str">
            <v>CJ</v>
          </cell>
          <cell r="D1000">
            <v>7.1999999999999998E-3</v>
          </cell>
          <cell r="E1000" t="str">
            <v>TM</v>
          </cell>
        </row>
        <row r="1001">
          <cell r="A1001" t="str">
            <v>11916</v>
          </cell>
          <cell r="C1001" t="str">
            <v>CJ</v>
          </cell>
          <cell r="D1001">
            <v>8.9999999999999993E-3</v>
          </cell>
          <cell r="E1001" t="str">
            <v>TM</v>
          </cell>
        </row>
        <row r="1002">
          <cell r="A1002" t="str">
            <v>11917</v>
          </cell>
          <cell r="B1002" t="str">
            <v>LE SANCY BLANCO 18PQ(2X</v>
          </cell>
          <cell r="C1002" t="str">
            <v>CJ</v>
          </cell>
          <cell r="D1002">
            <v>5.4000000000000003E-3</v>
          </cell>
          <cell r="E1002" t="str">
            <v>TM</v>
          </cell>
        </row>
        <row r="1003">
          <cell r="A1003" t="str">
            <v>11918</v>
          </cell>
          <cell r="B1003" t="str">
            <v>LE SANCY ROSADO 18PQ(2X</v>
          </cell>
          <cell r="C1003" t="str">
            <v>CJ</v>
          </cell>
          <cell r="D1003">
            <v>5.4000000000000003E-3</v>
          </cell>
          <cell r="E1003" t="str">
            <v>TM</v>
          </cell>
        </row>
        <row r="1004">
          <cell r="A1004" t="str">
            <v>11923</v>
          </cell>
          <cell r="B1004" t="str">
            <v>DOVE 24PQ(2X100GR)+ESP</v>
          </cell>
          <cell r="C1004" t="str">
            <v>CJ</v>
          </cell>
          <cell r="D1004">
            <v>4.7999999999999996E-3</v>
          </cell>
          <cell r="E1004" t="str">
            <v>TM</v>
          </cell>
        </row>
        <row r="1005">
          <cell r="A1005" t="str">
            <v>11924</v>
          </cell>
          <cell r="B1005" t="str">
            <v>BALLERINA SUPER 15UN/CJA</v>
          </cell>
          <cell r="C1005" t="str">
            <v>CJ</v>
          </cell>
          <cell r="D1005">
            <v>8.1225000000000004E-4</v>
          </cell>
          <cell r="E1005" t="str">
            <v>TM</v>
          </cell>
        </row>
        <row r="1006">
          <cell r="A1006" t="str">
            <v>11929</v>
          </cell>
          <cell r="B1006" t="str">
            <v>VASELINE PJ</v>
          </cell>
          <cell r="C1006" t="str">
            <v>CJ</v>
          </cell>
          <cell r="D1006">
            <v>8.8199999999999997E-3</v>
          </cell>
          <cell r="E1006" t="str">
            <v>TM</v>
          </cell>
        </row>
        <row r="1007">
          <cell r="A1007" t="str">
            <v>11930</v>
          </cell>
          <cell r="B1007" t="str">
            <v>VASELINE PJ 212GR+PANITO</v>
          </cell>
          <cell r="C1007" t="str">
            <v>CJ</v>
          </cell>
          <cell r="D1007">
            <v>1.0175999999999999E-2</v>
          </cell>
          <cell r="E1007" t="str">
            <v>TM</v>
          </cell>
        </row>
        <row r="1008">
          <cell r="A1008" t="str">
            <v>11943</v>
          </cell>
          <cell r="B1008" t="str">
            <v>LAGARTO AZUL S/E 250GX60</v>
          </cell>
          <cell r="C1008" t="str">
            <v>CJ</v>
          </cell>
          <cell r="D1008">
            <v>1.4999999999999999E-2</v>
          </cell>
          <cell r="E1008" t="str">
            <v>TM</v>
          </cell>
        </row>
        <row r="1009">
          <cell r="A1009" t="str">
            <v>11945</v>
          </cell>
          <cell r="B1009" t="str">
            <v>OMO FLORAL12X1000G+SACHE</v>
          </cell>
          <cell r="C1009" t="str">
            <v>CJ</v>
          </cell>
          <cell r="D1009">
            <v>1.2E-2</v>
          </cell>
          <cell r="E1009" t="str">
            <v>TM</v>
          </cell>
        </row>
        <row r="1010">
          <cell r="A1010" t="str">
            <v>11946</v>
          </cell>
          <cell r="B1010" t="str">
            <v>ESTRELLA 2X300GR GRATIS</v>
          </cell>
          <cell r="C1010" t="str">
            <v>CJ</v>
          </cell>
          <cell r="D1010">
            <v>1.9199999999999998E-2</v>
          </cell>
          <cell r="E1010" t="str">
            <v>TM</v>
          </cell>
        </row>
        <row r="1011">
          <cell r="A1011" t="str">
            <v>11947</v>
          </cell>
          <cell r="C1011" t="str">
            <v>CJ</v>
          </cell>
          <cell r="D1011">
            <v>1.4999999999999999E-2</v>
          </cell>
          <cell r="E1011" t="str">
            <v>TM</v>
          </cell>
        </row>
        <row r="1012">
          <cell r="A1012" t="str">
            <v>11948</v>
          </cell>
          <cell r="C1012" t="str">
            <v>CJ</v>
          </cell>
          <cell r="D1012">
            <v>1.384E-2</v>
          </cell>
          <cell r="E1012" t="str">
            <v>TM</v>
          </cell>
        </row>
        <row r="1013">
          <cell r="A1013" t="str">
            <v>11949</v>
          </cell>
          <cell r="C1013" t="str">
            <v>CJ</v>
          </cell>
          <cell r="D1013">
            <v>1.384E-2</v>
          </cell>
          <cell r="E1013" t="str">
            <v>TM</v>
          </cell>
        </row>
        <row r="1014">
          <cell r="A1014" t="str">
            <v>11950</v>
          </cell>
          <cell r="B1014" t="str">
            <v>CLOSE UP BLANCA</v>
          </cell>
          <cell r="C1014" t="str">
            <v>CJ</v>
          </cell>
          <cell r="D1014">
            <v>1.4112E-2</v>
          </cell>
          <cell r="E1014" t="str">
            <v>TM</v>
          </cell>
        </row>
        <row r="1015">
          <cell r="A1015" t="str">
            <v>11951</v>
          </cell>
          <cell r="B1015" t="str">
            <v>CIF VIDRIOS GATILLO</v>
          </cell>
          <cell r="C1015" t="str">
            <v>CJ</v>
          </cell>
          <cell r="D1015">
            <v>5.9100000000000003E-3</v>
          </cell>
          <cell r="E1015" t="str">
            <v>TM</v>
          </cell>
        </row>
        <row r="1016">
          <cell r="A1016" t="str">
            <v>11952</v>
          </cell>
          <cell r="B1016" t="str">
            <v>CIF VIDRIOS REPUESTOS</v>
          </cell>
          <cell r="C1016" t="str">
            <v>CJ</v>
          </cell>
          <cell r="D1016">
            <v>5.9100000000000003E-3</v>
          </cell>
          <cell r="E1016" t="str">
            <v>TM</v>
          </cell>
        </row>
        <row r="1017">
          <cell r="A1017" t="str">
            <v>11953</v>
          </cell>
          <cell r="C1017" t="str">
            <v>CJ</v>
          </cell>
          <cell r="D1017">
            <v>1.7999999999999999E-2</v>
          </cell>
          <cell r="E1017" t="str">
            <v>TM</v>
          </cell>
        </row>
        <row r="1018">
          <cell r="A1018" t="str">
            <v>11958</v>
          </cell>
          <cell r="B1018" t="str">
            <v>DEJA QUIT BLANCURA 50FUX</v>
          </cell>
          <cell r="C1018" t="str">
            <v>CJ</v>
          </cell>
          <cell r="D1018">
            <v>0.01</v>
          </cell>
          <cell r="E1018" t="str">
            <v>TM</v>
          </cell>
        </row>
        <row r="1019">
          <cell r="A1019" t="str">
            <v>11959</v>
          </cell>
          <cell r="B1019" t="str">
            <v>DOVE BLANCO 126x25G</v>
          </cell>
          <cell r="C1019" t="str">
            <v>CJ</v>
          </cell>
          <cell r="D1019">
            <v>3.15E-3</v>
          </cell>
          <cell r="E1019" t="str">
            <v>TM</v>
          </cell>
        </row>
        <row r="1020">
          <cell r="A1020" t="str">
            <v>11960</v>
          </cell>
          <cell r="B1020" t="str">
            <v>CIF ANTIGRASA GATILLO</v>
          </cell>
          <cell r="C1020" t="str">
            <v>CJ</v>
          </cell>
          <cell r="D1020">
            <v>6.2399999999999999E-3</v>
          </cell>
          <cell r="E1020" t="str">
            <v>TM</v>
          </cell>
        </row>
        <row r="1021">
          <cell r="A1021" t="str">
            <v>11961</v>
          </cell>
          <cell r="B1021" t="str">
            <v>CIF ANTIGRASA REPUESTO</v>
          </cell>
          <cell r="C1021" t="str">
            <v>CJ</v>
          </cell>
          <cell r="D1021">
            <v>6.2399999999999999E-3</v>
          </cell>
          <cell r="E1021" t="str">
            <v>TM</v>
          </cell>
        </row>
        <row r="1022">
          <cell r="A1022" t="str">
            <v>11962</v>
          </cell>
          <cell r="B1022" t="str">
            <v>SUPER LAG.15PQ(4x250G)</v>
          </cell>
          <cell r="C1022" t="str">
            <v>CJ</v>
          </cell>
          <cell r="D1022">
            <v>1.4999999999999999E-2</v>
          </cell>
          <cell r="E1022" t="str">
            <v>TM</v>
          </cell>
        </row>
        <row r="1023">
          <cell r="A1023" t="str">
            <v>11963</v>
          </cell>
          <cell r="B1023" t="str">
            <v>LAGARTO AZUL 15PQ(4x250G</v>
          </cell>
          <cell r="C1023" t="str">
            <v>CJ</v>
          </cell>
          <cell r="D1023">
            <v>1.4999999999999999E-2</v>
          </cell>
          <cell r="E1023" t="str">
            <v>TM</v>
          </cell>
        </row>
        <row r="1024">
          <cell r="A1024" t="str">
            <v>11966</v>
          </cell>
          <cell r="B1024" t="str">
            <v>PANO BALLERINA 15 X 3</v>
          </cell>
          <cell r="C1024" t="str">
            <v>CJ</v>
          </cell>
          <cell r="D1024">
            <v>8.9910000000000001E-4</v>
          </cell>
          <cell r="E1024" t="str">
            <v>TM</v>
          </cell>
        </row>
        <row r="1025">
          <cell r="A1025" t="str">
            <v>11967</v>
          </cell>
          <cell r="B1025" t="str">
            <v>POND'S ACCION DUAL 6UN x</v>
          </cell>
          <cell r="C1025" t="str">
            <v>CJ</v>
          </cell>
          <cell r="D1025">
            <v>1.1999999999999999E-3</v>
          </cell>
          <cell r="E1025" t="str">
            <v>TM</v>
          </cell>
        </row>
        <row r="1026">
          <cell r="A1026" t="str">
            <v>11968</v>
          </cell>
          <cell r="B1026" t="str">
            <v>DIMENSION FRUVIT NORMAL</v>
          </cell>
          <cell r="C1026" t="str">
            <v>CJ</v>
          </cell>
          <cell r="D1026">
            <v>2.2000000000000001E-3</v>
          </cell>
          <cell r="E1026" t="str">
            <v>TM</v>
          </cell>
        </row>
        <row r="1027">
          <cell r="A1027" t="str">
            <v>11969</v>
          </cell>
          <cell r="B1027" t="str">
            <v>DIMENSION FRUTAS Y</v>
          </cell>
          <cell r="C1027" t="str">
            <v>CJ</v>
          </cell>
          <cell r="D1027">
            <v>2.2247999999999999E-3</v>
          </cell>
          <cell r="E1027" t="str">
            <v>TM</v>
          </cell>
        </row>
        <row r="1028">
          <cell r="A1028" t="str">
            <v>11970</v>
          </cell>
          <cell r="B1028" t="str">
            <v>DIMENSION FRUTAS Y</v>
          </cell>
          <cell r="C1028" t="str">
            <v>CJ</v>
          </cell>
          <cell r="D1028">
            <v>2.4780000000000002E-3</v>
          </cell>
          <cell r="E1028" t="str">
            <v>TM</v>
          </cell>
        </row>
        <row r="1029">
          <cell r="A1029" t="str">
            <v>11971</v>
          </cell>
          <cell r="C1029" t="str">
            <v>CJ</v>
          </cell>
          <cell r="D1029">
            <v>2.3999999999999998E-3</v>
          </cell>
          <cell r="E1029" t="str">
            <v>TM</v>
          </cell>
        </row>
        <row r="1030">
          <cell r="A1030" t="str">
            <v>11974</v>
          </cell>
          <cell r="B1030" t="str">
            <v>AXE ADRENALINE BIG BALL</v>
          </cell>
          <cell r="C1030" t="str">
            <v>CJ</v>
          </cell>
          <cell r="D1030">
            <v>5.9999999999999995E-4</v>
          </cell>
          <cell r="E1030" t="str">
            <v>TM</v>
          </cell>
        </row>
        <row r="1031">
          <cell r="A1031" t="str">
            <v>11975</v>
          </cell>
          <cell r="B1031" t="str">
            <v>REXONA ROLL BIG BALL</v>
          </cell>
          <cell r="C1031" t="str">
            <v>CJ</v>
          </cell>
          <cell r="D1031">
            <v>5.9999999999999995E-4</v>
          </cell>
          <cell r="E1031" t="str">
            <v>TM</v>
          </cell>
        </row>
        <row r="1032">
          <cell r="A1032" t="str">
            <v>11976</v>
          </cell>
          <cell r="B1032" t="str">
            <v>CAPSULA PRICE OFFX12UN</v>
          </cell>
          <cell r="C1032" t="str">
            <v>CJ</v>
          </cell>
          <cell r="D1032">
            <v>8.8800000000000004E-5</v>
          </cell>
          <cell r="E1032" t="str">
            <v>TM</v>
          </cell>
        </row>
        <row r="1033">
          <cell r="A1033" t="str">
            <v>11977</v>
          </cell>
          <cell r="B1033" t="str">
            <v>COMPLEJO PRICE OFF A-E</v>
          </cell>
          <cell r="C1033" t="str">
            <v>CJ</v>
          </cell>
          <cell r="D1033">
            <v>6.7199999999999996E-4</v>
          </cell>
          <cell r="E1033" t="str">
            <v>TM</v>
          </cell>
        </row>
        <row r="1034">
          <cell r="A1034" t="str">
            <v>11978</v>
          </cell>
          <cell r="B1034" t="str">
            <v>COMPLEJO PRICE OFF A-E</v>
          </cell>
          <cell r="C1034" t="str">
            <v>CJ</v>
          </cell>
          <cell r="D1034">
            <v>6.7199999999999996E-4</v>
          </cell>
          <cell r="E1034" t="str">
            <v>TM</v>
          </cell>
        </row>
        <row r="1035">
          <cell r="A1035" t="str">
            <v>11979</v>
          </cell>
          <cell r="B1035" t="str">
            <v>HIDROESPUMA PRICE OFF</v>
          </cell>
          <cell r="C1035" t="str">
            <v>CJ</v>
          </cell>
          <cell r="D1035">
            <v>1.356E-3</v>
          </cell>
          <cell r="E1035" t="str">
            <v>TM</v>
          </cell>
        </row>
        <row r="1036">
          <cell r="A1036" t="str">
            <v>11980</v>
          </cell>
          <cell r="B1036" t="str">
            <v>PREVENT &amp; CORRECT PRICE</v>
          </cell>
          <cell r="C1036" t="str">
            <v>CJ</v>
          </cell>
          <cell r="D1036">
            <v>8.4960000000000005E-4</v>
          </cell>
          <cell r="E1036" t="str">
            <v>TM</v>
          </cell>
        </row>
        <row r="1037">
          <cell r="A1037" t="str">
            <v>11984</v>
          </cell>
          <cell r="B1037" t="str">
            <v>BARRA ESTRELLA 200GR.</v>
          </cell>
          <cell r="C1037" t="str">
            <v>CJ</v>
          </cell>
          <cell r="D1037">
            <v>1.44E-2</v>
          </cell>
          <cell r="E1037" t="str">
            <v>TM</v>
          </cell>
        </row>
        <row r="1038">
          <cell r="A1038" t="str">
            <v>11985</v>
          </cell>
          <cell r="B1038" t="str">
            <v>BIC CLORO TARR 400G+ESTR</v>
          </cell>
          <cell r="C1038" t="str">
            <v>CJ</v>
          </cell>
          <cell r="D1038">
            <v>1.44E-2</v>
          </cell>
          <cell r="E1038" t="str">
            <v>TM</v>
          </cell>
        </row>
        <row r="1039">
          <cell r="A1039" t="str">
            <v>11986</v>
          </cell>
          <cell r="B1039" t="str">
            <v>BIC LIMON TARR 400G+ESTR</v>
          </cell>
          <cell r="C1039" t="str">
            <v>CJ</v>
          </cell>
          <cell r="D1039">
            <v>6.9444439999999996E-2</v>
          </cell>
          <cell r="E1039" t="str">
            <v>TM</v>
          </cell>
        </row>
        <row r="1040">
          <cell r="A1040" t="str">
            <v>11989</v>
          </cell>
          <cell r="B1040" t="str">
            <v>ZAS 1KG"GRATIS"200GR</v>
          </cell>
          <cell r="C1040" t="str">
            <v>CJ</v>
          </cell>
          <cell r="D1040">
            <v>1.44E-2</v>
          </cell>
          <cell r="E1040" t="str">
            <v>TM</v>
          </cell>
        </row>
        <row r="1041">
          <cell r="A1041" t="str">
            <v>11990</v>
          </cell>
          <cell r="B1041" t="str">
            <v>ZAS 500G"GRATIS"100G</v>
          </cell>
          <cell r="C1041" t="str">
            <v>CJ</v>
          </cell>
          <cell r="D1041">
            <v>1.44E-2</v>
          </cell>
          <cell r="E1041" t="str">
            <v>TM</v>
          </cell>
        </row>
        <row r="1042">
          <cell r="A1042" t="str">
            <v>11996</v>
          </cell>
          <cell r="B1042" t="str">
            <v>DEJA QUIT.FLORAL50X200G</v>
          </cell>
          <cell r="C1042" t="str">
            <v>CJ</v>
          </cell>
          <cell r="D1042">
            <v>1.120002E-2</v>
          </cell>
          <cell r="E1042" t="str">
            <v>TM</v>
          </cell>
        </row>
        <row r="1043">
          <cell r="A1043" t="str">
            <v>11997</v>
          </cell>
          <cell r="B1043" t="str">
            <v>DEJA QUIT.LIMON 50X200G</v>
          </cell>
          <cell r="C1043" t="str">
            <v>CJ</v>
          </cell>
          <cell r="D1043">
            <v>1.120002E-2</v>
          </cell>
          <cell r="E1043" t="str">
            <v>TM</v>
          </cell>
        </row>
        <row r="1044">
          <cell r="A1044" t="str">
            <v>12000</v>
          </cell>
          <cell r="B1044" t="str">
            <v>DEJA QUIT.FLORAL100G</v>
          </cell>
          <cell r="C1044" t="str">
            <v>CJ</v>
          </cell>
          <cell r="D1044">
            <v>1.119991E-2</v>
          </cell>
          <cell r="E1044" t="str">
            <v>TM</v>
          </cell>
        </row>
        <row r="1045">
          <cell r="A1045" t="str">
            <v>12003</v>
          </cell>
          <cell r="B1045" t="str">
            <v>DEJA QUIT.LIMON 200G+</v>
          </cell>
          <cell r="C1045" t="str">
            <v>CJ</v>
          </cell>
          <cell r="D1045">
            <v>1.120002E-2</v>
          </cell>
          <cell r="E1045" t="str">
            <v>TM</v>
          </cell>
        </row>
        <row r="1046">
          <cell r="A1046" t="str">
            <v>12005</v>
          </cell>
          <cell r="B1046" t="str">
            <v>DEJA QUIT.MAX BLAN 200G</v>
          </cell>
          <cell r="C1046" t="str">
            <v>CJ</v>
          </cell>
          <cell r="D1046">
            <v>1.119997E-2</v>
          </cell>
          <cell r="E1046" t="str">
            <v>TM</v>
          </cell>
        </row>
        <row r="1047">
          <cell r="A1047" t="str">
            <v>12006</v>
          </cell>
          <cell r="B1047" t="str">
            <v>BRISA AZUL 24x300G</v>
          </cell>
          <cell r="C1047" t="str">
            <v>CJ</v>
          </cell>
          <cell r="D1047">
            <v>7.1999999999999998E-3</v>
          </cell>
          <cell r="E1047" t="str">
            <v>TM</v>
          </cell>
        </row>
        <row r="1048">
          <cell r="A1048" t="str">
            <v>12007</v>
          </cell>
          <cell r="B1048" t="str">
            <v>AXE ADRENALINE 12UNX113G</v>
          </cell>
          <cell r="C1048" t="str">
            <v>CJ</v>
          </cell>
          <cell r="D1048">
            <v>1.356E-3</v>
          </cell>
          <cell r="E1048" t="str">
            <v>TM</v>
          </cell>
        </row>
        <row r="1049">
          <cell r="A1049" t="str">
            <v>12009</v>
          </cell>
          <cell r="B1049" t="str">
            <v>CLOSE VD 75CC DOCENA DE</v>
          </cell>
          <cell r="C1049" t="str">
            <v>CJ</v>
          </cell>
          <cell r="D1049">
            <v>1.4112E-2</v>
          </cell>
          <cell r="E1049" t="str">
            <v>TM</v>
          </cell>
        </row>
        <row r="1050">
          <cell r="A1050" t="str">
            <v>12010</v>
          </cell>
          <cell r="B1050" t="str">
            <v>CLOSE RJ 75CC DOCENA DE</v>
          </cell>
          <cell r="C1050" t="str">
            <v>CJ</v>
          </cell>
          <cell r="D1050">
            <v>1.4112E-2</v>
          </cell>
          <cell r="E1050" t="str">
            <v>TM</v>
          </cell>
        </row>
        <row r="1051">
          <cell r="A1051" t="str">
            <v>12011</v>
          </cell>
          <cell r="B1051" t="str">
            <v>REXONA ST CONFIANCE 12TR</v>
          </cell>
          <cell r="C1051" t="str">
            <v>CJ</v>
          </cell>
          <cell r="D1051">
            <v>7.5600000000000005E-4</v>
          </cell>
          <cell r="E1051" t="str">
            <v>TM</v>
          </cell>
        </row>
        <row r="1052">
          <cell r="A1052" t="str">
            <v>12012</v>
          </cell>
          <cell r="B1052" t="str">
            <v>IMPULSE INOCENSE 12TRX66</v>
          </cell>
          <cell r="C1052" t="str">
            <v>CJ</v>
          </cell>
          <cell r="D1052">
            <v>7.9199999999999995E-4</v>
          </cell>
          <cell r="E1052" t="str">
            <v>TM</v>
          </cell>
        </row>
        <row r="1053">
          <cell r="A1053" t="str">
            <v>12014</v>
          </cell>
          <cell r="C1053" t="str">
            <v>CJ</v>
          </cell>
          <cell r="D1053">
            <v>1.2E-2</v>
          </cell>
          <cell r="E1053" t="str">
            <v>TM</v>
          </cell>
        </row>
        <row r="1054">
          <cell r="A1054" t="str">
            <v>12015</v>
          </cell>
          <cell r="B1054" t="str">
            <v>CIF VIDRIOS GATILLO+BALL</v>
          </cell>
          <cell r="C1054" t="str">
            <v>CJ</v>
          </cell>
          <cell r="D1054">
            <v>6.1659999999999996E-3</v>
          </cell>
          <cell r="E1054" t="str">
            <v>TM</v>
          </cell>
        </row>
        <row r="1055">
          <cell r="A1055" t="str">
            <v>12016</v>
          </cell>
          <cell r="B1055" t="str">
            <v>CIF VIDRIOS REFILL+BALLE</v>
          </cell>
          <cell r="C1055" t="str">
            <v>CJ</v>
          </cell>
          <cell r="D1055">
            <v>6.1659999999999996E-3</v>
          </cell>
          <cell r="E1055" t="str">
            <v>TM</v>
          </cell>
        </row>
        <row r="1056">
          <cell r="A1056" t="str">
            <v>12017</v>
          </cell>
          <cell r="B1056" t="str">
            <v>dado baja</v>
          </cell>
          <cell r="C1056" t="str">
            <v>CJ</v>
          </cell>
          <cell r="D1056">
            <v>6.1799999999999997E-3</v>
          </cell>
          <cell r="E1056" t="str">
            <v>TM</v>
          </cell>
        </row>
        <row r="1057">
          <cell r="A1057" t="str">
            <v>12018</v>
          </cell>
          <cell r="B1057" t="str">
            <v>CIF ANTIGRASA REFILL+BA</v>
          </cell>
          <cell r="C1057" t="str">
            <v>CJ</v>
          </cell>
          <cell r="D1057">
            <v>6.2399999999999999E-3</v>
          </cell>
          <cell r="E1057" t="str">
            <v>TM</v>
          </cell>
        </row>
        <row r="1058">
          <cell r="A1058" t="str">
            <v>12019</v>
          </cell>
          <cell r="B1058" t="str">
            <v>CLOSE VD 75CC DOCENA DE</v>
          </cell>
          <cell r="C1058" t="str">
            <v>CJ</v>
          </cell>
          <cell r="D1058">
            <v>1.4112E-2</v>
          </cell>
          <cell r="E1058" t="str">
            <v>TM</v>
          </cell>
        </row>
        <row r="1059">
          <cell r="A1059" t="str">
            <v>12020</v>
          </cell>
          <cell r="B1059" t="str">
            <v>CLOSE RJ 75CC DOCENA DE</v>
          </cell>
          <cell r="C1059" t="str">
            <v>CJ</v>
          </cell>
          <cell r="D1059">
            <v>1.4112E-2</v>
          </cell>
          <cell r="E1059" t="str">
            <v>TM</v>
          </cell>
        </row>
        <row r="1060">
          <cell r="A1060" t="str">
            <v>12024</v>
          </cell>
          <cell r="B1060" t="str">
            <v>OMO FLORAL 6X2000G+BOLSO</v>
          </cell>
          <cell r="C1060" t="str">
            <v>CJ</v>
          </cell>
          <cell r="D1060">
            <v>12</v>
          </cell>
          <cell r="E1060" t="str">
            <v>TM</v>
          </cell>
        </row>
        <row r="1061">
          <cell r="A1061" t="str">
            <v>12026</v>
          </cell>
          <cell r="B1061" t="str">
            <v>LIQUIFRESH DISPL ONCENA</v>
          </cell>
          <cell r="C1061" t="str">
            <v>CJ</v>
          </cell>
          <cell r="D1061">
            <v>7.1999999999999998E-3</v>
          </cell>
          <cell r="E1061" t="str">
            <v>TM</v>
          </cell>
        </row>
        <row r="1062">
          <cell r="A1062" t="str">
            <v>12028</v>
          </cell>
          <cell r="B1062" t="str">
            <v>CIF ANTIGRASA GATILLO+BA</v>
          </cell>
          <cell r="C1062" t="str">
            <v>CJ</v>
          </cell>
          <cell r="D1062">
            <v>6.2399999999999999E-3</v>
          </cell>
          <cell r="E1062" t="str">
            <v>TM</v>
          </cell>
        </row>
        <row r="1063">
          <cell r="A1063" t="str">
            <v>12029</v>
          </cell>
          <cell r="B1063" t="str">
            <v>REXONA BIG BALL EXCEL</v>
          </cell>
          <cell r="C1063" t="str">
            <v>CJ</v>
          </cell>
          <cell r="D1063">
            <v>5.9999999999999995E-4</v>
          </cell>
          <cell r="E1063" t="str">
            <v>TM</v>
          </cell>
        </row>
        <row r="1064">
          <cell r="A1064" t="str">
            <v>12030</v>
          </cell>
          <cell r="B1064" t="str">
            <v>BRISA MIEL 24x300G</v>
          </cell>
          <cell r="C1064" t="str">
            <v>CJ</v>
          </cell>
          <cell r="D1064">
            <v>7.1999999999999998E-3</v>
          </cell>
          <cell r="E1064" t="str">
            <v>TM</v>
          </cell>
        </row>
        <row r="1065">
          <cell r="A1065" t="str">
            <v>12031</v>
          </cell>
          <cell r="B1065" t="str">
            <v>REXONA SP EXCEL 12TRx140</v>
          </cell>
          <cell r="C1065" t="str">
            <v>CJ</v>
          </cell>
          <cell r="D1065">
            <v>1.6800000000000001E-3</v>
          </cell>
          <cell r="E1065" t="str">
            <v>TM</v>
          </cell>
        </row>
        <row r="1066">
          <cell r="A1066" t="str">
            <v>12032</v>
          </cell>
          <cell r="B1066" t="str">
            <v>IMPULSE SPICE 12TRx53GR</v>
          </cell>
          <cell r="C1066" t="str">
            <v>CJ</v>
          </cell>
          <cell r="D1066">
            <v>6.3599999999999996E-4</v>
          </cell>
          <cell r="E1066" t="str">
            <v>TM</v>
          </cell>
        </row>
        <row r="1067">
          <cell r="A1067" t="str">
            <v>12040</v>
          </cell>
          <cell r="B1067" t="str">
            <v>DEJA QUIT LIMON 2000g</v>
          </cell>
          <cell r="C1067" t="str">
            <v>CJ</v>
          </cell>
          <cell r="D1067">
            <v>0.01</v>
          </cell>
          <cell r="E1067" t="str">
            <v>TM</v>
          </cell>
        </row>
        <row r="1068">
          <cell r="A1068" t="str">
            <v>12041</v>
          </cell>
          <cell r="B1068" t="str">
            <v>LUX HUMECTANCIA 3X150G</v>
          </cell>
          <cell r="C1068" t="str">
            <v>CJ</v>
          </cell>
          <cell r="D1068">
            <v>7.1999999999999998E-3</v>
          </cell>
          <cell r="E1068" t="str">
            <v>TM</v>
          </cell>
        </row>
        <row r="1069">
          <cell r="A1069" t="str">
            <v>12042</v>
          </cell>
          <cell r="B1069" t="str">
            <v>OMO BARRA INT FL.250GX28</v>
          </cell>
          <cell r="C1069" t="str">
            <v>CJ</v>
          </cell>
          <cell r="D1069">
            <v>7.0000000000000001E-3</v>
          </cell>
          <cell r="E1069" t="str">
            <v>TM</v>
          </cell>
        </row>
        <row r="1070">
          <cell r="A1070" t="str">
            <v>12043</v>
          </cell>
          <cell r="B1070" t="str">
            <v>MIMOSIN FRESCURA TROPICA</v>
          </cell>
          <cell r="C1070" t="str">
            <v>CJ</v>
          </cell>
          <cell r="D1070">
            <v>1.1939999999999999E-2</v>
          </cell>
          <cell r="E1070" t="str">
            <v>TM</v>
          </cell>
        </row>
        <row r="1071">
          <cell r="A1071" t="str">
            <v>12044</v>
          </cell>
          <cell r="B1071" t="str">
            <v>ROSAS BLANCO "DOCENA DE</v>
          </cell>
          <cell r="C1071" t="str">
            <v>CJ</v>
          </cell>
          <cell r="D1071">
            <v>9.5999999999999992E-3</v>
          </cell>
          <cell r="E1071" t="str">
            <v>TM</v>
          </cell>
        </row>
        <row r="1072">
          <cell r="A1072" t="str">
            <v>12045</v>
          </cell>
          <cell r="B1072" t="str">
            <v>ROSAS ROSADO "DOCENA DE</v>
          </cell>
          <cell r="C1072" t="str">
            <v>CJ</v>
          </cell>
          <cell r="D1072">
            <v>9.5999999999999992E-3</v>
          </cell>
          <cell r="E1072" t="str">
            <v>TM</v>
          </cell>
        </row>
        <row r="1073">
          <cell r="A1073" t="str">
            <v>12048</v>
          </cell>
          <cell r="B1073" t="str">
            <v>POND'S CREMA H 20h 30gx</v>
          </cell>
          <cell r="C1073" t="str">
            <v>CJ</v>
          </cell>
          <cell r="D1073">
            <v>7.2000000000000005E-4</v>
          </cell>
          <cell r="E1073" t="str">
            <v>TM</v>
          </cell>
        </row>
        <row r="1074">
          <cell r="A1074" t="str">
            <v>12049</v>
          </cell>
          <cell r="B1074" t="str">
            <v>POND'S CREMA H 20h 50gx</v>
          </cell>
          <cell r="C1074" t="str">
            <v>CJ</v>
          </cell>
          <cell r="D1074">
            <v>1.1999999999999999E-3</v>
          </cell>
          <cell r="E1074" t="str">
            <v>TM</v>
          </cell>
        </row>
        <row r="1075">
          <cell r="A1075" t="str">
            <v>12050</v>
          </cell>
          <cell r="B1075" t="str">
            <v>POND'S CREMA H 20h 165gx</v>
          </cell>
          <cell r="C1075" t="str">
            <v>CJ</v>
          </cell>
          <cell r="D1075">
            <v>1.98E-3</v>
          </cell>
          <cell r="E1075" t="str">
            <v>TM</v>
          </cell>
        </row>
        <row r="1076">
          <cell r="A1076" t="str">
            <v>12051</v>
          </cell>
          <cell r="B1076" t="str">
            <v>POND'S CREMA H 20h 110gx</v>
          </cell>
          <cell r="C1076" t="str">
            <v>CJ</v>
          </cell>
          <cell r="D1076">
            <v>1.32E-3</v>
          </cell>
          <cell r="E1076" t="str">
            <v>TM</v>
          </cell>
        </row>
        <row r="1077">
          <cell r="A1077" t="str">
            <v>12052</v>
          </cell>
          <cell r="B1077" t="str">
            <v>DIMENSION NORMAL</v>
          </cell>
          <cell r="C1077" t="str">
            <v>CJ</v>
          </cell>
          <cell r="D1077">
            <v>4.9439999999999996E-3</v>
          </cell>
          <cell r="E1077" t="str">
            <v>TM</v>
          </cell>
        </row>
        <row r="1078">
          <cell r="A1078" t="str">
            <v>12053</v>
          </cell>
          <cell r="B1078" t="str">
            <v>DIMENSION SECO 24X200ML</v>
          </cell>
          <cell r="C1078" t="str">
            <v>CJ</v>
          </cell>
          <cell r="D1078">
            <v>4.9439999999999996E-3</v>
          </cell>
          <cell r="E1078" t="str">
            <v>TM</v>
          </cell>
        </row>
        <row r="1079">
          <cell r="A1079" t="str">
            <v>12054</v>
          </cell>
          <cell r="B1079" t="str">
            <v>DIMENSION GRASO 24X200ML</v>
          </cell>
          <cell r="C1079" t="str">
            <v>CJ</v>
          </cell>
          <cell r="D1079">
            <v>4.9439999999999996E-3</v>
          </cell>
          <cell r="E1079" t="str">
            <v>TM</v>
          </cell>
        </row>
        <row r="1080">
          <cell r="A1080" t="str">
            <v>12055</v>
          </cell>
          <cell r="B1080" t="str">
            <v>DIMENSION A/C 24X200ML</v>
          </cell>
          <cell r="C1080" t="str">
            <v>CJ</v>
          </cell>
          <cell r="D1080">
            <v>4.9439999999999996E-3</v>
          </cell>
          <cell r="E1080" t="str">
            <v>TM</v>
          </cell>
        </row>
        <row r="1081">
          <cell r="A1081" t="str">
            <v>12056</v>
          </cell>
          <cell r="B1081" t="str">
            <v>DIMENSION NORMAL 6X400ML</v>
          </cell>
          <cell r="C1081" t="str">
            <v>CJ</v>
          </cell>
          <cell r="D1081">
            <v>2.4719999999999998E-3</v>
          </cell>
          <cell r="E1081" t="str">
            <v>TM</v>
          </cell>
        </row>
        <row r="1082">
          <cell r="A1082" t="str">
            <v>12057</v>
          </cell>
          <cell r="B1082" t="str">
            <v>DIMENSION SECO 6X400ML</v>
          </cell>
          <cell r="C1082" t="str">
            <v>CJ</v>
          </cell>
          <cell r="D1082">
            <v>2.4719999999999998E-3</v>
          </cell>
          <cell r="E1082" t="str">
            <v>TM</v>
          </cell>
        </row>
        <row r="1083">
          <cell r="A1083" t="str">
            <v>12058</v>
          </cell>
          <cell r="B1083" t="str">
            <v>DIMENSION GRASO 6X400ML</v>
          </cell>
          <cell r="C1083" t="str">
            <v>CJ</v>
          </cell>
          <cell r="D1083">
            <v>2.4719999999999998E-3</v>
          </cell>
          <cell r="E1083" t="str">
            <v>TM</v>
          </cell>
        </row>
        <row r="1084">
          <cell r="A1084" t="str">
            <v>12059</v>
          </cell>
          <cell r="B1084" t="str">
            <v>DIMENSION A/C 6X400ML</v>
          </cell>
          <cell r="C1084" t="str">
            <v>CJ</v>
          </cell>
          <cell r="D1084">
            <v>2.4719999999999998E-3</v>
          </cell>
          <cell r="E1084" t="str">
            <v>TM</v>
          </cell>
        </row>
        <row r="1085">
          <cell r="A1085" t="str">
            <v>12060</v>
          </cell>
          <cell r="B1085" t="str">
            <v>OMO BARRA FLORAL 14 PQ</v>
          </cell>
          <cell r="C1085" t="str">
            <v>CJ</v>
          </cell>
          <cell r="D1085">
            <v>9.7999999999999997E-3</v>
          </cell>
          <cell r="E1085" t="str">
            <v>TM</v>
          </cell>
        </row>
        <row r="1086">
          <cell r="A1086" t="str">
            <v>12061</v>
          </cell>
          <cell r="B1086" t="str">
            <v>OMO BARRA LIMON 14PQ</v>
          </cell>
          <cell r="C1086" t="str">
            <v>CJ</v>
          </cell>
          <cell r="D1086">
            <v>9.7999999999999997E-3</v>
          </cell>
          <cell r="E1086" t="str">
            <v>TM</v>
          </cell>
        </row>
        <row r="1087">
          <cell r="A1087" t="str">
            <v>12062</v>
          </cell>
          <cell r="B1087" t="str">
            <v>POND'S CREMA E 50GRX24UN</v>
          </cell>
          <cell r="C1087" t="str">
            <v>CJ</v>
          </cell>
          <cell r="D1087">
            <v>1.1999999999999999E-3</v>
          </cell>
          <cell r="E1087" t="str">
            <v>TM</v>
          </cell>
        </row>
        <row r="1088">
          <cell r="A1088" t="str">
            <v>12063</v>
          </cell>
          <cell r="B1088" t="str">
            <v>POND'S CREMA E 165GX12UN</v>
          </cell>
          <cell r="C1088" t="str">
            <v>CJ</v>
          </cell>
          <cell r="D1088">
            <v>1.98E-3</v>
          </cell>
          <cell r="E1088" t="str">
            <v>TM</v>
          </cell>
        </row>
        <row r="1089">
          <cell r="A1089" t="str">
            <v>12064</v>
          </cell>
          <cell r="B1089" t="str">
            <v>POND'S CREMA E 30GRX24 U</v>
          </cell>
          <cell r="C1089" t="str">
            <v>CJ</v>
          </cell>
          <cell r="D1089">
            <v>7.2000000000000005E-4</v>
          </cell>
          <cell r="E1089" t="str">
            <v>TM</v>
          </cell>
        </row>
        <row r="1090">
          <cell r="A1090" t="str">
            <v>12065</v>
          </cell>
          <cell r="B1090" t="str">
            <v>POND'S 12 PQ(S 50G+H50G)</v>
          </cell>
          <cell r="C1090" t="str">
            <v>CJ</v>
          </cell>
          <cell r="D1090">
            <v>1.14E-3</v>
          </cell>
          <cell r="E1090" t="str">
            <v>TM</v>
          </cell>
        </row>
        <row r="1091">
          <cell r="A1091" t="str">
            <v>12067</v>
          </cell>
          <cell r="B1091" t="str">
            <v>LUX QUIX LIMON</v>
          </cell>
          <cell r="C1091" t="str">
            <v>CJ</v>
          </cell>
          <cell r="D1091">
            <v>1.7160000000000002E-2</v>
          </cell>
          <cell r="E1091" t="str">
            <v>TM</v>
          </cell>
        </row>
        <row r="1092">
          <cell r="A1092" t="str">
            <v>12069</v>
          </cell>
          <cell r="B1092" t="str">
            <v>LUX 20PQ(2X150) + LIQUIF</v>
          </cell>
          <cell r="C1092" t="str">
            <v>CJ</v>
          </cell>
          <cell r="D1092">
            <v>8.0000000000000002E-3</v>
          </cell>
          <cell r="E1092" t="str">
            <v>TM</v>
          </cell>
        </row>
        <row r="1093">
          <cell r="A1093" t="str">
            <v>12070</v>
          </cell>
          <cell r="B1093" t="str">
            <v>DEJA BARRA BS FL.250GX28</v>
          </cell>
          <cell r="C1093" t="str">
            <v>CJ</v>
          </cell>
          <cell r="D1093">
            <v>7.0000000000000001E-3</v>
          </cell>
          <cell r="E1093" t="str">
            <v>TM</v>
          </cell>
        </row>
        <row r="1094">
          <cell r="A1094" t="str">
            <v>12071</v>
          </cell>
          <cell r="B1094" t="str">
            <v>CLOSE VD</v>
          </cell>
          <cell r="C1094" t="str">
            <v>CJ</v>
          </cell>
          <cell r="D1094">
            <v>8.5920000000000007E-3</v>
          </cell>
          <cell r="E1094" t="str">
            <v>TM</v>
          </cell>
        </row>
        <row r="1095">
          <cell r="A1095" t="str">
            <v>12072</v>
          </cell>
          <cell r="B1095" t="str">
            <v>CLOSE RJ</v>
          </cell>
          <cell r="C1095" t="str">
            <v>CJ</v>
          </cell>
          <cell r="D1095">
            <v>8.5920000000000007E-3</v>
          </cell>
          <cell r="E1095" t="str">
            <v>TM</v>
          </cell>
        </row>
        <row r="1096">
          <cell r="A1096" t="str">
            <v>12073</v>
          </cell>
          <cell r="B1096" t="str">
            <v>AXE BIG BALL MARINE</v>
          </cell>
          <cell r="C1096" t="str">
            <v>CJ</v>
          </cell>
          <cell r="D1096">
            <v>5.9999999999999995E-4</v>
          </cell>
          <cell r="E1096" t="str">
            <v>TM</v>
          </cell>
        </row>
        <row r="1097">
          <cell r="A1097" t="str">
            <v>12074</v>
          </cell>
          <cell r="B1097" t="str">
            <v>AXE BIG BALL ECLYPSE</v>
          </cell>
          <cell r="C1097" t="str">
            <v>CJ</v>
          </cell>
          <cell r="D1097">
            <v>5.9999999999999995E-4</v>
          </cell>
          <cell r="E1097" t="str">
            <v>TM</v>
          </cell>
        </row>
        <row r="1098">
          <cell r="A1098" t="str">
            <v>12075</v>
          </cell>
          <cell r="B1098" t="str">
            <v>AXE BIG BALL MUSK</v>
          </cell>
          <cell r="C1098" t="str">
            <v>CJ</v>
          </cell>
          <cell r="D1098">
            <v>5.9999999999999995E-4</v>
          </cell>
          <cell r="E1098" t="str">
            <v>TM</v>
          </cell>
        </row>
        <row r="1099">
          <cell r="A1099" t="str">
            <v>12076</v>
          </cell>
          <cell r="B1099" t="str">
            <v>AXE SPRAY ECLYPSE 12x113</v>
          </cell>
          <cell r="C1099" t="str">
            <v>CJ</v>
          </cell>
          <cell r="D1099">
            <v>1.356E-3</v>
          </cell>
          <cell r="E1099" t="str">
            <v>TM</v>
          </cell>
        </row>
        <row r="1100">
          <cell r="A1100" t="str">
            <v>12077</v>
          </cell>
          <cell r="B1100" t="str">
            <v>DIMENSION AZUL NORMAL</v>
          </cell>
          <cell r="C1100" t="str">
            <v>CJ</v>
          </cell>
          <cell r="D1100">
            <v>2.4780000000000002E-3</v>
          </cell>
          <cell r="E1100" t="str">
            <v>TM</v>
          </cell>
        </row>
        <row r="1101">
          <cell r="A1101" t="str">
            <v>12078</v>
          </cell>
          <cell r="B1101" t="str">
            <v>DIMENSION AZUL NORMAL</v>
          </cell>
          <cell r="C1101" t="str">
            <v>CJ</v>
          </cell>
          <cell r="D1101">
            <v>4.9439999999999996E-3</v>
          </cell>
          <cell r="E1101" t="str">
            <v>TM</v>
          </cell>
        </row>
        <row r="1102">
          <cell r="A1102" t="str">
            <v>12079</v>
          </cell>
          <cell r="B1102" t="str">
            <v>DIMENSION AZUL NORMAL</v>
          </cell>
          <cell r="C1102" t="str">
            <v>CJ</v>
          </cell>
          <cell r="D1102">
            <v>2.2355999999999999E-3</v>
          </cell>
          <cell r="E1102" t="str">
            <v>TM</v>
          </cell>
        </row>
        <row r="1103">
          <cell r="A1103" t="str">
            <v>12080</v>
          </cell>
          <cell r="B1103" t="str">
            <v>DIMENSION AZUL SECO</v>
          </cell>
          <cell r="C1103" t="str">
            <v>CJ</v>
          </cell>
          <cell r="D1103">
            <v>2.4780000000000002E-3</v>
          </cell>
          <cell r="E1103" t="str">
            <v>TM</v>
          </cell>
        </row>
        <row r="1104">
          <cell r="A1104" t="str">
            <v>12081</v>
          </cell>
          <cell r="B1104" t="str">
            <v>DIMENSION AZUL SECO</v>
          </cell>
          <cell r="C1104" t="str">
            <v>CJ</v>
          </cell>
          <cell r="D1104">
            <v>4.9439999999999996E-3</v>
          </cell>
          <cell r="E1104" t="str">
            <v>TM</v>
          </cell>
        </row>
        <row r="1105">
          <cell r="A1105" t="str">
            <v>12082</v>
          </cell>
          <cell r="B1105" t="str">
            <v>DIMENSION AZUL SECO 10ML</v>
          </cell>
          <cell r="C1105" t="str">
            <v>CJ</v>
          </cell>
          <cell r="D1105">
            <v>2.2355999999999999E-3</v>
          </cell>
          <cell r="E1105" t="str">
            <v>TM</v>
          </cell>
        </row>
        <row r="1106">
          <cell r="A1106" t="str">
            <v>12083</v>
          </cell>
          <cell r="B1106" t="str">
            <v>DIMENSION AZUL GRASO</v>
          </cell>
          <cell r="C1106" t="str">
            <v>CJ</v>
          </cell>
          <cell r="D1106">
            <v>2.4780000000000002E-3</v>
          </cell>
          <cell r="E1106" t="str">
            <v>TM</v>
          </cell>
        </row>
        <row r="1107">
          <cell r="A1107" t="str">
            <v>12084</v>
          </cell>
          <cell r="B1107" t="str">
            <v>DIMENSION AZUL GRASO</v>
          </cell>
          <cell r="C1107" t="str">
            <v>CJ</v>
          </cell>
          <cell r="D1107">
            <v>4.9439999999999996E-3</v>
          </cell>
          <cell r="E1107" t="str">
            <v>TM</v>
          </cell>
        </row>
        <row r="1108">
          <cell r="A1108" t="str">
            <v>12085</v>
          </cell>
          <cell r="B1108" t="str">
            <v>DIMENSION AZUL GRASO</v>
          </cell>
          <cell r="C1108" t="str">
            <v>CJ</v>
          </cell>
          <cell r="D1108">
            <v>2.2355999999999999E-3</v>
          </cell>
          <cell r="E1108" t="str">
            <v>TM</v>
          </cell>
        </row>
        <row r="1109">
          <cell r="A1109" t="str">
            <v>12086</v>
          </cell>
          <cell r="B1109" t="str">
            <v>DIMENSION BLANCO AC</v>
          </cell>
          <cell r="C1109" t="str">
            <v>CJ</v>
          </cell>
          <cell r="D1109">
            <v>2.4780000000000002E-3</v>
          </cell>
          <cell r="E1109" t="str">
            <v>TM</v>
          </cell>
        </row>
        <row r="1110">
          <cell r="A1110" t="str">
            <v>12087</v>
          </cell>
          <cell r="B1110" t="str">
            <v>DIMENSION BLANCO AC</v>
          </cell>
          <cell r="C1110" t="str">
            <v>CJ</v>
          </cell>
          <cell r="D1110">
            <v>4.9439999999999996E-3</v>
          </cell>
          <cell r="E1110" t="str">
            <v>TM</v>
          </cell>
        </row>
        <row r="1111">
          <cell r="A1111" t="str">
            <v>12088</v>
          </cell>
          <cell r="B1111" t="str">
            <v>DIMENSION BLANCO AC 10ML</v>
          </cell>
          <cell r="C1111" t="str">
            <v>CJ</v>
          </cell>
          <cell r="D1111">
            <v>2.2355999999999999E-3</v>
          </cell>
          <cell r="E1111" t="str">
            <v>TM</v>
          </cell>
        </row>
        <row r="1112">
          <cell r="A1112" t="str">
            <v>12089</v>
          </cell>
          <cell r="B1112" t="str">
            <v>DIMENSION VITAMINAS Y</v>
          </cell>
          <cell r="C1112" t="str">
            <v>CJ</v>
          </cell>
          <cell r="D1112">
            <v>2.4780000000000002E-3</v>
          </cell>
          <cell r="E1112" t="str">
            <v>TM</v>
          </cell>
        </row>
        <row r="1113">
          <cell r="A1113" t="str">
            <v>12090</v>
          </cell>
          <cell r="B1113" t="str">
            <v>DIMENSION VITAMINAS Y</v>
          </cell>
          <cell r="C1113" t="str">
            <v>CJ</v>
          </cell>
          <cell r="D1113">
            <v>2.2355999999999999E-3</v>
          </cell>
          <cell r="E1113" t="str">
            <v>TM</v>
          </cell>
        </row>
        <row r="1114">
          <cell r="A1114" t="str">
            <v>12091</v>
          </cell>
          <cell r="B1114" t="str">
            <v>ESTRELLA FRUTAL 42X350G</v>
          </cell>
          <cell r="C1114" t="str">
            <v>CJ</v>
          </cell>
          <cell r="D1114">
            <v>1.47E-2</v>
          </cell>
          <cell r="E1114" t="str">
            <v>TM</v>
          </cell>
        </row>
        <row r="1115">
          <cell r="A1115" t="str">
            <v>12092</v>
          </cell>
          <cell r="B1115" t="str">
            <v>ESTRELLA LIMON 42X350G</v>
          </cell>
          <cell r="C1115" t="str">
            <v>CJ</v>
          </cell>
          <cell r="D1115">
            <v>1.47E-2</v>
          </cell>
          <cell r="E1115" t="str">
            <v>TM</v>
          </cell>
        </row>
        <row r="1116">
          <cell r="A1116" t="str">
            <v>12093</v>
          </cell>
          <cell r="B1116" t="str">
            <v>ESTRELLA LIMON 21PQ 2X35</v>
          </cell>
          <cell r="C1116" t="str">
            <v>CJ</v>
          </cell>
          <cell r="D1116">
            <v>1.47E-2</v>
          </cell>
          <cell r="E1116" t="str">
            <v>TM</v>
          </cell>
        </row>
        <row r="1117">
          <cell r="A1117" t="str">
            <v>12094</v>
          </cell>
          <cell r="B1117" t="str">
            <v>ESTRELLA FRUTAL 21PQ 2</v>
          </cell>
          <cell r="C1117" t="str">
            <v>CJ</v>
          </cell>
          <cell r="D1117">
            <v>1.47E-2</v>
          </cell>
          <cell r="E1117" t="str">
            <v>TM</v>
          </cell>
        </row>
        <row r="1118">
          <cell r="A1118" t="str">
            <v>12095</v>
          </cell>
          <cell r="B1118" t="str">
            <v>REXONA ST EXCEL 12x58G</v>
          </cell>
          <cell r="C1118" t="str">
            <v>CJ</v>
          </cell>
          <cell r="D1118">
            <v>6.96E-4</v>
          </cell>
          <cell r="E1118" t="str">
            <v>TM</v>
          </cell>
        </row>
        <row r="1119">
          <cell r="A1119" t="str">
            <v>12096</v>
          </cell>
          <cell r="B1119" t="str">
            <v>IMPULSE MAGNETIQUE 12X53</v>
          </cell>
          <cell r="C1119" t="str">
            <v>CJ</v>
          </cell>
          <cell r="D1119">
            <v>6.3599999999999996E-4</v>
          </cell>
          <cell r="E1119" t="str">
            <v>TM</v>
          </cell>
        </row>
        <row r="1120">
          <cell r="A1120" t="str">
            <v>12097</v>
          </cell>
          <cell r="B1120" t="str">
            <v>IMPULSE ENIGMA 12X53GR</v>
          </cell>
          <cell r="C1120" t="str">
            <v>CJ</v>
          </cell>
          <cell r="D1120">
            <v>6.3599999999999996E-4</v>
          </cell>
          <cell r="E1120" t="str">
            <v>TM</v>
          </cell>
        </row>
        <row r="1121">
          <cell r="A1121" t="str">
            <v>12098</v>
          </cell>
          <cell r="B1121" t="str">
            <v>REXONA CONFIANCE CREMA</v>
          </cell>
          <cell r="C1121" t="str">
            <v>CJ</v>
          </cell>
          <cell r="D1121">
            <v>6.3599999999999996E-4</v>
          </cell>
          <cell r="E1121" t="str">
            <v>TM</v>
          </cell>
        </row>
        <row r="1122">
          <cell r="A1122" t="str">
            <v>12099</v>
          </cell>
          <cell r="B1122" t="str">
            <v>CIF LIMON MUESTRA 135GR</v>
          </cell>
          <cell r="C1122" t="str">
            <v>CJ</v>
          </cell>
          <cell r="D1122">
            <v>5.4000000000000003E-3</v>
          </cell>
          <cell r="E1122" t="str">
            <v>TM</v>
          </cell>
        </row>
        <row r="1123">
          <cell r="A1123" t="str">
            <v>12100</v>
          </cell>
          <cell r="B1123" t="str">
            <v>CIF ANTIGRASA 85MLx24</v>
          </cell>
          <cell r="C1123" t="str">
            <v>CJ</v>
          </cell>
          <cell r="D1123">
            <v>2.1216E-3</v>
          </cell>
          <cell r="E1123" t="str">
            <v>TM</v>
          </cell>
        </row>
        <row r="1124">
          <cell r="A1124" t="str">
            <v>12101</v>
          </cell>
          <cell r="B1124" t="str">
            <v>CIF BLANCO 12x375G</v>
          </cell>
          <cell r="C1124" t="str">
            <v>CJ</v>
          </cell>
          <cell r="D1124">
            <v>4.4999999999999997E-3</v>
          </cell>
          <cell r="E1124" t="str">
            <v>TM</v>
          </cell>
        </row>
        <row r="1125">
          <cell r="A1125" t="str">
            <v>12102</v>
          </cell>
          <cell r="B1125" t="str">
            <v>CIF LIMON  12x375G</v>
          </cell>
          <cell r="C1125" t="str">
            <v>CJ</v>
          </cell>
          <cell r="D1125">
            <v>4.4999999999999997E-3</v>
          </cell>
          <cell r="E1125" t="str">
            <v>TM</v>
          </cell>
        </row>
        <row r="1126">
          <cell r="A1126" t="str">
            <v>12103</v>
          </cell>
          <cell r="B1126" t="str">
            <v>ESTRELLA FRUTAL 28x250G</v>
          </cell>
          <cell r="C1126" t="str">
            <v>CJ</v>
          </cell>
          <cell r="D1126">
            <v>7.0000000000000001E-3</v>
          </cell>
          <cell r="E1126" t="str">
            <v>TM</v>
          </cell>
        </row>
        <row r="1127">
          <cell r="A1127" t="str">
            <v>12105</v>
          </cell>
          <cell r="B1127" t="str">
            <v>BALLERINA ESPONJA ROSADA</v>
          </cell>
          <cell r="C1127" t="str">
            <v>CJ</v>
          </cell>
          <cell r="D1127">
            <v>2.6400000000000002E-4</v>
          </cell>
          <cell r="E1127" t="str">
            <v>TM</v>
          </cell>
        </row>
        <row r="1128">
          <cell r="A1128" t="str">
            <v>12106</v>
          </cell>
          <cell r="B1128" t="str">
            <v>BALLERINA ESPONJA VERDE</v>
          </cell>
          <cell r="C1128" t="str">
            <v>CJ</v>
          </cell>
          <cell r="D1128">
            <v>2.6400000000000002E-4</v>
          </cell>
          <cell r="E1128" t="str">
            <v>TM</v>
          </cell>
        </row>
        <row r="1129">
          <cell r="A1129" t="str">
            <v>12107</v>
          </cell>
          <cell r="B1129" t="str">
            <v>CLOSE BLANCA 75CC DOCENA</v>
          </cell>
          <cell r="C1129" t="str">
            <v>CJ</v>
          </cell>
          <cell r="D1129">
            <v>1.4112E-2</v>
          </cell>
          <cell r="E1129" t="str">
            <v>TM</v>
          </cell>
        </row>
        <row r="1130">
          <cell r="A1130" t="str">
            <v>12108</v>
          </cell>
          <cell r="B1130" t="str">
            <v>OMO MAX.LIM.900G+LAG.MAR</v>
          </cell>
          <cell r="C1130" t="str">
            <v>CJ</v>
          </cell>
          <cell r="D1130">
            <v>1.6799999999999999E-2</v>
          </cell>
          <cell r="E1130" t="str">
            <v>TM</v>
          </cell>
        </row>
        <row r="1131">
          <cell r="A1131" t="str">
            <v>12109</v>
          </cell>
          <cell r="B1131" t="str">
            <v>DEJA BARRA FLORAL 28PQ(1</v>
          </cell>
          <cell r="C1131" t="str">
            <v>CJ</v>
          </cell>
          <cell r="D1131">
            <v>9.7999999999999997E-3</v>
          </cell>
          <cell r="E1131" t="str">
            <v>TM</v>
          </cell>
        </row>
        <row r="1132">
          <cell r="A1132" t="str">
            <v>12110</v>
          </cell>
          <cell r="B1132" t="str">
            <v>DEJA BARRA FLORAL 14PQ(2</v>
          </cell>
          <cell r="C1132" t="str">
            <v>CJ</v>
          </cell>
          <cell r="D1132">
            <v>9.7999999999999997E-3</v>
          </cell>
          <cell r="E1132" t="str">
            <v>TM</v>
          </cell>
        </row>
        <row r="1133">
          <cell r="A1133" t="str">
            <v>12111</v>
          </cell>
          <cell r="B1133" t="str">
            <v>DEJA BARRA LIMON  28PQ(1</v>
          </cell>
          <cell r="C1133" t="str">
            <v>CJ</v>
          </cell>
          <cell r="D1133">
            <v>9.7999999999999997E-3</v>
          </cell>
          <cell r="E1133" t="str">
            <v>TM</v>
          </cell>
        </row>
        <row r="1134">
          <cell r="A1134" t="str">
            <v>12112</v>
          </cell>
          <cell r="B1134" t="str">
            <v>DEJA BARRA LIMON  14PQ(2</v>
          </cell>
          <cell r="C1134" t="str">
            <v>CJ</v>
          </cell>
          <cell r="D1134">
            <v>9.7999999999999997E-3</v>
          </cell>
          <cell r="E1134" t="str">
            <v>TM</v>
          </cell>
        </row>
        <row r="1135">
          <cell r="A1135" t="str">
            <v>12113</v>
          </cell>
          <cell r="B1135" t="str">
            <v>AXE ADREN.SPRAY 113g+AXE</v>
          </cell>
          <cell r="C1135" t="str">
            <v>CJ</v>
          </cell>
          <cell r="D1135">
            <v>1.9559999999999998E-3</v>
          </cell>
          <cell r="E1135" t="str">
            <v>TM</v>
          </cell>
        </row>
        <row r="1136">
          <cell r="A1136" t="str">
            <v>12114</v>
          </cell>
          <cell r="B1136" t="str">
            <v>DOVE SHOWER LIQUID 200ML</v>
          </cell>
          <cell r="C1136" t="str">
            <v>CJ</v>
          </cell>
          <cell r="D1136">
            <v>2.3999999999999998E-3</v>
          </cell>
          <cell r="E1136" t="str">
            <v>TM</v>
          </cell>
        </row>
        <row r="1137">
          <cell r="A1137" t="str">
            <v>12115</v>
          </cell>
          <cell r="B1137" t="str">
            <v>CLOSE UP MICROPARTICULAS</v>
          </cell>
          <cell r="C1137" t="str">
            <v>CJ</v>
          </cell>
          <cell r="D1137">
            <v>1.4112E-2</v>
          </cell>
          <cell r="E1137" t="str">
            <v>TM</v>
          </cell>
        </row>
        <row r="1138">
          <cell r="A1138" t="str">
            <v>12116</v>
          </cell>
          <cell r="B1138" t="str">
            <v>DOVE 24PQ(2x100G)</v>
          </cell>
          <cell r="C1138" t="str">
            <v>CJ</v>
          </cell>
          <cell r="D1138">
            <v>4.7999999999999996E-3</v>
          </cell>
          <cell r="E1138" t="str">
            <v>TM</v>
          </cell>
        </row>
        <row r="1139">
          <cell r="A1139" t="str">
            <v>12117</v>
          </cell>
          <cell r="B1139" t="str">
            <v>VASENOL REAFIRMANTE 450C</v>
          </cell>
          <cell r="C1139" t="str">
            <v>CJ</v>
          </cell>
          <cell r="D1139">
            <v>5.4000000000000003E-3</v>
          </cell>
          <cell r="E1139" t="str">
            <v>TM</v>
          </cell>
        </row>
        <row r="1140">
          <cell r="A1140" t="str">
            <v>12118</v>
          </cell>
          <cell r="B1140" t="str">
            <v>BIC CLORO 24TAX400GR ETI</v>
          </cell>
          <cell r="C1140" t="str">
            <v>CJ</v>
          </cell>
          <cell r="D1140">
            <v>9.5999999999999992E-3</v>
          </cell>
          <cell r="E1140" t="str">
            <v>TM</v>
          </cell>
        </row>
        <row r="1141">
          <cell r="A1141" t="str">
            <v>12119</v>
          </cell>
          <cell r="B1141" t="str">
            <v>BIC LIMON 24TAX400GR ETI</v>
          </cell>
          <cell r="C1141" t="str">
            <v>CJ</v>
          </cell>
          <cell r="D1141">
            <v>9.5999999999999992E-3</v>
          </cell>
          <cell r="E1141" t="str">
            <v>TM</v>
          </cell>
        </row>
        <row r="1142">
          <cell r="A1142" t="str">
            <v>12120</v>
          </cell>
          <cell r="B1142" t="str">
            <v>DEJA MULTIACCION FLORAL</v>
          </cell>
          <cell r="C1142" t="str">
            <v>CJ</v>
          </cell>
          <cell r="D1142">
            <v>2.6400000000000002E-4</v>
          </cell>
          <cell r="E1142" t="str">
            <v>TM</v>
          </cell>
        </row>
        <row r="1143">
          <cell r="A1143" t="str">
            <v>12121</v>
          </cell>
          <cell r="B1143" t="str">
            <v>DEJA MULTIACCION FLORAL</v>
          </cell>
          <cell r="C1143" t="str">
            <v>CJ</v>
          </cell>
          <cell r="D1143">
            <v>2.6400000000000002E-4</v>
          </cell>
          <cell r="E1143" t="str">
            <v>TM</v>
          </cell>
        </row>
        <row r="1144">
          <cell r="A1144" t="str">
            <v>12124</v>
          </cell>
          <cell r="B1144" t="str">
            <v>DEJA MULTIACCION FLORAL</v>
          </cell>
          <cell r="C1144" t="str">
            <v>CJ</v>
          </cell>
          <cell r="D1144">
            <v>1.2E-2</v>
          </cell>
          <cell r="E1144" t="str">
            <v>TM</v>
          </cell>
        </row>
        <row r="1145">
          <cell r="A1145" t="str">
            <v>12128</v>
          </cell>
          <cell r="B1145" t="str">
            <v>DEJA MULTIACCION LIMON</v>
          </cell>
          <cell r="C1145" t="str">
            <v>CJ</v>
          </cell>
          <cell r="D1145">
            <v>1.2E-2</v>
          </cell>
          <cell r="E1145" t="str">
            <v>TM</v>
          </cell>
        </row>
        <row r="1146">
          <cell r="A1146" t="str">
            <v>12130</v>
          </cell>
          <cell r="B1146" t="str">
            <v>DEJA PC ANTIPELUSAS 50X2</v>
          </cell>
          <cell r="C1146" t="str">
            <v>CJ</v>
          </cell>
          <cell r="D1146">
            <v>0.01</v>
          </cell>
          <cell r="E1146" t="str">
            <v>TM</v>
          </cell>
        </row>
        <row r="1147">
          <cell r="A1147" t="str">
            <v>12131</v>
          </cell>
          <cell r="B1147" t="str">
            <v>DEJA PC ANTIPELUSAS 12FU</v>
          </cell>
          <cell r="C1147" t="str">
            <v>CJ</v>
          </cell>
          <cell r="D1147">
            <v>1.2E-2</v>
          </cell>
          <cell r="E1147" t="str">
            <v>TM</v>
          </cell>
        </row>
        <row r="1148">
          <cell r="A1148" t="str">
            <v>12134</v>
          </cell>
          <cell r="B1148" t="str">
            <v>DEJA BARRA FLORAL MUESTR</v>
          </cell>
          <cell r="C1148" t="str">
            <v>CJ</v>
          </cell>
          <cell r="D1148">
            <v>1.4999999999999999E-2</v>
          </cell>
          <cell r="E1148" t="str">
            <v>TM</v>
          </cell>
        </row>
        <row r="1149">
          <cell r="A1149" t="str">
            <v>12135</v>
          </cell>
          <cell r="B1149" t="str">
            <v>DEJA BARRA LIMON MUESTRE</v>
          </cell>
          <cell r="C1149" t="str">
            <v>CJ</v>
          </cell>
          <cell r="D1149">
            <v>1.4999999999999999E-2</v>
          </cell>
          <cell r="E1149" t="str">
            <v>TM</v>
          </cell>
        </row>
        <row r="1150">
          <cell r="A1150" t="str">
            <v>12136</v>
          </cell>
          <cell r="B1150" t="str">
            <v>MIMOSIN SACHET FRESCURA</v>
          </cell>
          <cell r="C1150" t="str">
            <v>CJ</v>
          </cell>
          <cell r="D1150">
            <v>7.1640000000000002E-3</v>
          </cell>
          <cell r="E1150" t="str">
            <v>TM</v>
          </cell>
        </row>
        <row r="1151">
          <cell r="A1151" t="str">
            <v>12139</v>
          </cell>
          <cell r="B1151" t="str">
            <v>DEJA MA FLORAL 52X200G</v>
          </cell>
          <cell r="C1151" t="str">
            <v>CJ</v>
          </cell>
          <cell r="D1151">
            <v>1.04E-2</v>
          </cell>
          <cell r="E1151" t="str">
            <v>TM</v>
          </cell>
        </row>
        <row r="1152">
          <cell r="A1152" t="str">
            <v>12140</v>
          </cell>
          <cell r="B1152" t="str">
            <v>DEJA MA LIMON  52X200G</v>
          </cell>
          <cell r="C1152" t="str">
            <v>CJ</v>
          </cell>
          <cell r="D1152">
            <v>1.04E-2</v>
          </cell>
          <cell r="E1152" t="str">
            <v>TM</v>
          </cell>
        </row>
        <row r="1153">
          <cell r="A1153" t="str">
            <v>12141</v>
          </cell>
          <cell r="B1153" t="str">
            <v>DEJA BAR FLORAL 32PQ(1X</v>
          </cell>
          <cell r="C1153" t="str">
            <v>CJ</v>
          </cell>
          <cell r="D1153">
            <v>1.2800000000000001E-2</v>
          </cell>
          <cell r="E1153" t="str">
            <v>TM</v>
          </cell>
        </row>
        <row r="1154">
          <cell r="A1154" t="str">
            <v>12142</v>
          </cell>
          <cell r="B1154" t="str">
            <v>DEJA BAR FLORAL 16PQ</v>
          </cell>
          <cell r="C1154" t="str">
            <v>CJ</v>
          </cell>
          <cell r="D1154">
            <v>1.2800000000000001E-2</v>
          </cell>
          <cell r="E1154" t="str">
            <v>TM</v>
          </cell>
        </row>
        <row r="1155">
          <cell r="A1155" t="str">
            <v>12143</v>
          </cell>
          <cell r="B1155" t="str">
            <v>DEJA BARRA LIMON 32PQ</v>
          </cell>
          <cell r="C1155" t="str">
            <v>CJ</v>
          </cell>
          <cell r="D1155">
            <v>1.2800000000000001E-2</v>
          </cell>
          <cell r="E1155" t="str">
            <v>TM</v>
          </cell>
        </row>
        <row r="1156">
          <cell r="A1156" t="str">
            <v>12144</v>
          </cell>
          <cell r="B1156" t="str">
            <v>DEJA BARRA LIMON 16PQ</v>
          </cell>
          <cell r="C1156" t="str">
            <v>CJ</v>
          </cell>
          <cell r="D1156">
            <v>1.2800000000000001E-2</v>
          </cell>
          <cell r="E1156" t="str">
            <v>TM</v>
          </cell>
        </row>
        <row r="1157">
          <cell r="A1157" t="str">
            <v>12145</v>
          </cell>
          <cell r="B1157" t="str">
            <v>SUPER LAGARTO 30PQ(2X250</v>
          </cell>
          <cell r="C1157" t="str">
            <v>CJ</v>
          </cell>
          <cell r="D1157">
            <v>1.7999999999999999E-2</v>
          </cell>
          <cell r="E1157" t="str">
            <v>TM</v>
          </cell>
        </row>
        <row r="1158">
          <cell r="A1158" t="str">
            <v>12146</v>
          </cell>
          <cell r="B1158" t="str">
            <v>LAGARTO AZUL 30PQ(2x250)</v>
          </cell>
          <cell r="C1158" t="str">
            <v>CJ</v>
          </cell>
          <cell r="D1158">
            <v>1.7999999999999999E-2</v>
          </cell>
          <cell r="E1158" t="str">
            <v>TM</v>
          </cell>
        </row>
        <row r="1159">
          <cell r="A1159" t="str">
            <v>12147</v>
          </cell>
          <cell r="B1159" t="str">
            <v>CLOSE UP MICROPARTICULAS</v>
          </cell>
          <cell r="C1159" t="str">
            <v>CJ</v>
          </cell>
          <cell r="D1159">
            <v>2.4480000000000001E-3</v>
          </cell>
          <cell r="E1159" t="str">
            <v>TM</v>
          </cell>
        </row>
        <row r="1160">
          <cell r="A1160" t="str">
            <v>12148</v>
          </cell>
          <cell r="B1160" t="str">
            <v>ESTRELLA LIMON 150G</v>
          </cell>
          <cell r="C1160" t="str">
            <v>CJ</v>
          </cell>
          <cell r="D1160">
            <v>1.4999999999999999E-2</v>
          </cell>
          <cell r="E1160" t="str">
            <v>TM</v>
          </cell>
        </row>
        <row r="1161">
          <cell r="A1161" t="str">
            <v>12150</v>
          </cell>
          <cell r="B1161" t="str">
            <v>CLOSE BLANCA 75CC DOCENA</v>
          </cell>
          <cell r="C1161" t="str">
            <v>CJ</v>
          </cell>
          <cell r="D1161">
            <v>1.4112E-2</v>
          </cell>
          <cell r="E1161" t="str">
            <v>TM</v>
          </cell>
        </row>
        <row r="1162">
          <cell r="A1162" t="str">
            <v>12151</v>
          </cell>
          <cell r="B1162" t="str">
            <v>LIQUIFRESH CAJITA 18X100</v>
          </cell>
          <cell r="C1162" t="str">
            <v>CJ</v>
          </cell>
          <cell r="D1162">
            <v>1.8E-3</v>
          </cell>
          <cell r="E1162" t="str">
            <v>TM</v>
          </cell>
        </row>
        <row r="1163">
          <cell r="A1163" t="str">
            <v>12152</v>
          </cell>
          <cell r="B1163" t="str">
            <v>VASENOL REAFIRMANTE</v>
          </cell>
          <cell r="C1163" t="str">
            <v>CJ</v>
          </cell>
          <cell r="D1163">
            <v>4.4999999999999997E-3</v>
          </cell>
          <cell r="E1163" t="str">
            <v>TM</v>
          </cell>
        </row>
        <row r="1164">
          <cell r="A1164" t="str">
            <v>12153</v>
          </cell>
          <cell r="B1164" t="str">
            <v>VASELINE</v>
          </cell>
          <cell r="C1164" t="str">
            <v>CJ</v>
          </cell>
          <cell r="D1164">
            <v>7.6319999999999999E-3</v>
          </cell>
          <cell r="E1164" t="str">
            <v>TM</v>
          </cell>
        </row>
        <row r="1165">
          <cell r="A1165" t="str">
            <v>12154</v>
          </cell>
          <cell r="B1165" t="str">
            <v>CUTEX REGULAR</v>
          </cell>
          <cell r="C1165" t="str">
            <v>CJ</v>
          </cell>
          <cell r="D1165">
            <v>3.9437999999999999E-3</v>
          </cell>
          <cell r="E1165" t="str">
            <v>TM</v>
          </cell>
        </row>
        <row r="1166">
          <cell r="A1166" t="str">
            <v>12155</v>
          </cell>
          <cell r="B1166" t="str">
            <v>EFFICIENT</v>
          </cell>
          <cell r="C1166" t="str">
            <v>CJ</v>
          </cell>
          <cell r="D1166">
            <v>6.4799999999999996E-3</v>
          </cell>
          <cell r="E1166" t="str">
            <v>TM</v>
          </cell>
        </row>
        <row r="1167">
          <cell r="A1167" t="str">
            <v>12158</v>
          </cell>
          <cell r="B1167" t="str">
            <v>DEJA BARRA MULT FLORAL</v>
          </cell>
          <cell r="C1167" t="str">
            <v>CJ</v>
          </cell>
          <cell r="D1167">
            <v>9.5999999999999992E-3</v>
          </cell>
          <cell r="E1167" t="str">
            <v>TM</v>
          </cell>
        </row>
        <row r="1168">
          <cell r="A1168" t="str">
            <v>12159</v>
          </cell>
          <cell r="B1168" t="str">
            <v>DEJA BARRA MULT FLORAL</v>
          </cell>
          <cell r="C1168" t="str">
            <v>CJ</v>
          </cell>
          <cell r="D1168">
            <v>9.5999999999999992E-3</v>
          </cell>
          <cell r="E1168" t="str">
            <v>TM</v>
          </cell>
        </row>
        <row r="1169">
          <cell r="A1169" t="str">
            <v>12160</v>
          </cell>
          <cell r="B1169" t="str">
            <v>DEJA BARRA MULT LIMON</v>
          </cell>
          <cell r="C1169" t="str">
            <v>CJ</v>
          </cell>
          <cell r="D1169">
            <v>9.5999999999999992E-3</v>
          </cell>
          <cell r="E1169" t="str">
            <v>TM</v>
          </cell>
        </row>
        <row r="1170">
          <cell r="A1170" t="str">
            <v>12161</v>
          </cell>
          <cell r="B1170" t="str">
            <v>DEJA BARRA MULT LIMON</v>
          </cell>
          <cell r="C1170" t="str">
            <v>CJ</v>
          </cell>
          <cell r="D1170">
            <v>9.5999999999999992E-3</v>
          </cell>
          <cell r="E1170" t="str">
            <v>TM</v>
          </cell>
        </row>
        <row r="1171">
          <cell r="A1171" t="str">
            <v>12164</v>
          </cell>
          <cell r="B1171" t="str">
            <v>BIC LIMON 50FUX200GR NUE</v>
          </cell>
          <cell r="C1171" t="str">
            <v>CJ</v>
          </cell>
          <cell r="D1171">
            <v>0.01</v>
          </cell>
          <cell r="E1171" t="str">
            <v>TM</v>
          </cell>
        </row>
        <row r="1172">
          <cell r="A1172" t="str">
            <v>12166</v>
          </cell>
          <cell r="B1172" t="str">
            <v>CIF A.GRASA GATILLO+CIF</v>
          </cell>
          <cell r="C1172" t="str">
            <v>CJ</v>
          </cell>
          <cell r="D1172">
            <v>7.8600000000000007E-3</v>
          </cell>
          <cell r="E1172" t="str">
            <v>TM</v>
          </cell>
        </row>
        <row r="1173">
          <cell r="A1173" t="str">
            <v>12167</v>
          </cell>
          <cell r="B1173" t="str">
            <v>CIF A.GRASA REFILL + CIF</v>
          </cell>
          <cell r="C1173" t="str">
            <v>CJ</v>
          </cell>
          <cell r="D1173">
            <v>7.8600000000000007E-3</v>
          </cell>
          <cell r="E1173" t="str">
            <v>TM</v>
          </cell>
        </row>
        <row r="1174">
          <cell r="A1174" t="str">
            <v>12168</v>
          </cell>
          <cell r="B1174" t="str">
            <v>CIF VIDRIOS GATILLO+CIF</v>
          </cell>
          <cell r="C1174" t="str">
            <v>CJ</v>
          </cell>
          <cell r="D1174">
            <v>7.5300000000000002E-3</v>
          </cell>
          <cell r="E1174" t="str">
            <v>TM</v>
          </cell>
        </row>
        <row r="1175">
          <cell r="A1175" t="str">
            <v>12169</v>
          </cell>
          <cell r="B1175" t="str">
            <v>CIF VIDRIOS REFILL + CIF</v>
          </cell>
          <cell r="C1175" t="str">
            <v>CJ</v>
          </cell>
          <cell r="D1175">
            <v>7.5300000000000002E-3</v>
          </cell>
          <cell r="E1175" t="str">
            <v>TM</v>
          </cell>
        </row>
        <row r="1176">
          <cell r="A1176" t="str">
            <v>12170</v>
          </cell>
          <cell r="C1176" t="str">
            <v>CJ</v>
          </cell>
          <cell r="D1176">
            <v>1.7160000000000002E-2</v>
          </cell>
          <cell r="E1176" t="str">
            <v>TM</v>
          </cell>
        </row>
        <row r="1177">
          <cell r="A1177" t="str">
            <v>12171</v>
          </cell>
          <cell r="B1177" t="str">
            <v>POND'S DUAL SAMPLING</v>
          </cell>
          <cell r="C1177" t="str">
            <v>CJ</v>
          </cell>
          <cell r="D1177">
            <v>2.4136000000000001E-3</v>
          </cell>
          <cell r="E1177" t="str">
            <v>TM</v>
          </cell>
        </row>
        <row r="1178">
          <cell r="A1178" t="str">
            <v>12172</v>
          </cell>
          <cell r="B1178" t="str">
            <v>IMPULSE ENIGMA 66 GR.</v>
          </cell>
          <cell r="C1178" t="str">
            <v>CJ</v>
          </cell>
          <cell r="D1178">
            <v>7.9199999999999995E-4</v>
          </cell>
          <cell r="E1178" t="str">
            <v>TM</v>
          </cell>
        </row>
        <row r="1179">
          <cell r="A1179" t="str">
            <v>12174</v>
          </cell>
          <cell r="B1179" t="str">
            <v>IMPULSE AVANT GARDE 66GR</v>
          </cell>
          <cell r="C1179" t="str">
            <v>CJ</v>
          </cell>
          <cell r="D1179">
            <v>7.9199999999999995E-4</v>
          </cell>
          <cell r="E1179" t="str">
            <v>TM</v>
          </cell>
        </row>
        <row r="1180">
          <cell r="A1180" t="str">
            <v>12175</v>
          </cell>
          <cell r="B1180" t="str">
            <v>IMPULSE AUDACE 66GR DOCE</v>
          </cell>
          <cell r="C1180" t="str">
            <v>CJ</v>
          </cell>
          <cell r="D1180">
            <v>7.9199999999999995E-4</v>
          </cell>
          <cell r="E1180" t="str">
            <v>TM</v>
          </cell>
        </row>
        <row r="1181">
          <cell r="A1181" t="str">
            <v>12176</v>
          </cell>
          <cell r="B1181" t="str">
            <v>DOVE SHOWER LIQ+ESPONJA</v>
          </cell>
          <cell r="C1181" t="str">
            <v>CJ</v>
          </cell>
          <cell r="D1181">
            <v>2.3999999999999998E-3</v>
          </cell>
          <cell r="E1181" t="str">
            <v>TM</v>
          </cell>
        </row>
        <row r="1182">
          <cell r="A1182" t="str">
            <v>12177</v>
          </cell>
          <cell r="B1182" t="str">
            <v>BALLERINA ESPONJA ROSADA</v>
          </cell>
          <cell r="C1182" t="str">
            <v>CJ</v>
          </cell>
          <cell r="D1182">
            <v>2.1240000000000001E-4</v>
          </cell>
          <cell r="E1182" t="str">
            <v>TM</v>
          </cell>
        </row>
        <row r="1183">
          <cell r="A1183" t="str">
            <v>12178</v>
          </cell>
          <cell r="B1183" t="str">
            <v>BALLERINA ESPONJA VERDE</v>
          </cell>
          <cell r="C1183" t="str">
            <v>CJ</v>
          </cell>
          <cell r="D1183">
            <v>2.7912E-4</v>
          </cell>
          <cell r="E1183" t="str">
            <v>TM</v>
          </cell>
        </row>
        <row r="1184">
          <cell r="A1184" t="str">
            <v>12179</v>
          </cell>
          <cell r="B1184" t="str">
            <v>SUPER LAGARTO 30PQ(2x250</v>
          </cell>
          <cell r="C1184" t="str">
            <v>CJ</v>
          </cell>
          <cell r="D1184">
            <v>1.7999999999999999E-2</v>
          </cell>
          <cell r="E1184" t="str">
            <v>TM</v>
          </cell>
        </row>
        <row r="1185">
          <cell r="A1185" t="str">
            <v>12180</v>
          </cell>
          <cell r="B1185" t="str">
            <v>BALLERINA ESPONJA ROSADA</v>
          </cell>
          <cell r="C1185" t="str">
            <v>CJ</v>
          </cell>
          <cell r="D1185">
            <v>2.5487999999999999E-3</v>
          </cell>
          <cell r="E1185" t="str">
            <v>TM</v>
          </cell>
        </row>
        <row r="1186">
          <cell r="A1186" t="str">
            <v>12181</v>
          </cell>
          <cell r="B1186" t="str">
            <v>BALLERINA ESPONJA VERDE</v>
          </cell>
          <cell r="C1186" t="str">
            <v>CJ</v>
          </cell>
          <cell r="D1186">
            <v>3.34944E-3</v>
          </cell>
          <cell r="E1186" t="str">
            <v>TM</v>
          </cell>
        </row>
        <row r="1187">
          <cell r="A1187" t="str">
            <v>12182</v>
          </cell>
          <cell r="B1187" t="str">
            <v>OMO FLORAL"BALDE" 3 KG</v>
          </cell>
          <cell r="C1187" t="str">
            <v>CJ</v>
          </cell>
          <cell r="D1187">
            <v>1.2E-2</v>
          </cell>
          <cell r="E1187" t="str">
            <v>TM</v>
          </cell>
        </row>
        <row r="1188">
          <cell r="A1188" t="str">
            <v>12183</v>
          </cell>
          <cell r="B1188" t="str">
            <v>OMO LIMON "BALDE" 3 KG</v>
          </cell>
          <cell r="C1188" t="str">
            <v>CJ</v>
          </cell>
          <cell r="D1188">
            <v>1.2E-2</v>
          </cell>
          <cell r="E1188" t="str">
            <v>TM</v>
          </cell>
        </row>
        <row r="1189">
          <cell r="A1189" t="str">
            <v>12184</v>
          </cell>
          <cell r="B1189" t="str">
            <v>MIMOSIN LAVANDA + OSO</v>
          </cell>
          <cell r="C1189" t="str">
            <v>CJ</v>
          </cell>
          <cell r="D1189">
            <v>1.1939999999999999E-2</v>
          </cell>
          <cell r="E1189" t="str">
            <v>TM</v>
          </cell>
        </row>
        <row r="1190">
          <cell r="A1190" t="str">
            <v>12185</v>
          </cell>
          <cell r="B1190" t="str">
            <v>MIMOSIN FLORAL + OSO</v>
          </cell>
          <cell r="C1190" t="str">
            <v>CJ</v>
          </cell>
          <cell r="D1190">
            <v>1.1939999999999999E-2</v>
          </cell>
          <cell r="E1190" t="str">
            <v>TM</v>
          </cell>
        </row>
        <row r="1191">
          <cell r="A1191" t="str">
            <v>12186</v>
          </cell>
          <cell r="B1191" t="str">
            <v>MIMOSIN FRESC.TROP.+ OSO</v>
          </cell>
          <cell r="C1191" t="str">
            <v>CJ</v>
          </cell>
          <cell r="D1191">
            <v>1.1939999999999999E-2</v>
          </cell>
          <cell r="E1191" t="str">
            <v>TM</v>
          </cell>
        </row>
        <row r="1192">
          <cell r="A1192" t="str">
            <v>12187</v>
          </cell>
          <cell r="B1192" t="str">
            <v>BALLERINA ESPONJA BIPACK</v>
          </cell>
          <cell r="C1192" t="str">
            <v>CJ</v>
          </cell>
          <cell r="D1192">
            <v>2.4575999999999998E-4</v>
          </cell>
          <cell r="E1192" t="str">
            <v>TM</v>
          </cell>
        </row>
        <row r="1193">
          <cell r="A1193" t="str">
            <v>12188</v>
          </cell>
          <cell r="B1193" t="str">
            <v>REXONA HOMBRE 16PQ(6x100</v>
          </cell>
          <cell r="C1193" t="str">
            <v>CJ</v>
          </cell>
          <cell r="D1193">
            <v>9.5999999999999992E-3</v>
          </cell>
          <cell r="E1193" t="str">
            <v>TM</v>
          </cell>
        </row>
        <row r="1194">
          <cell r="A1194" t="str">
            <v>12189</v>
          </cell>
          <cell r="B1194" t="str">
            <v>REXONA CREME 16PQ(6x100)</v>
          </cell>
          <cell r="C1194" t="str">
            <v>CJ</v>
          </cell>
          <cell r="D1194">
            <v>9.5999999999999992E-3</v>
          </cell>
          <cell r="E1194" t="str">
            <v>TM</v>
          </cell>
        </row>
        <row r="1195">
          <cell r="A1195" t="str">
            <v>12190</v>
          </cell>
          <cell r="B1195" t="str">
            <v>REXONA FRESH 16PQ(6x100G</v>
          </cell>
          <cell r="C1195" t="str">
            <v>CJ</v>
          </cell>
          <cell r="D1195">
            <v>9.5999999999999992E-3</v>
          </cell>
          <cell r="E1195" t="str">
            <v>TM</v>
          </cell>
        </row>
        <row r="1196">
          <cell r="A1196" t="str">
            <v>12191</v>
          </cell>
          <cell r="B1196" t="str">
            <v>REXONA OCEAN 16PQ(6x100G</v>
          </cell>
          <cell r="C1196" t="str">
            <v>CJ</v>
          </cell>
          <cell r="D1196">
            <v>9.5999999999999992E-3</v>
          </cell>
          <cell r="E1196" t="str">
            <v>TM</v>
          </cell>
        </row>
        <row r="1197">
          <cell r="A1197" t="str">
            <v>12192</v>
          </cell>
          <cell r="B1197" t="str">
            <v>REXONA HOMBRE 24PQ(3x150</v>
          </cell>
          <cell r="C1197" t="str">
            <v>CJ</v>
          </cell>
          <cell r="D1197">
            <v>1.0800000000000001E-2</v>
          </cell>
          <cell r="E1197" t="str">
            <v>TM</v>
          </cell>
        </row>
        <row r="1198">
          <cell r="A1198" t="str">
            <v>12193</v>
          </cell>
          <cell r="B1198" t="str">
            <v>REXONA CREME 24PQ(3x150G</v>
          </cell>
          <cell r="C1198" t="str">
            <v>CJ</v>
          </cell>
          <cell r="D1198">
            <v>1.0800000000000001E-2</v>
          </cell>
          <cell r="E1198" t="str">
            <v>TM</v>
          </cell>
        </row>
        <row r="1199">
          <cell r="A1199" t="str">
            <v>12194</v>
          </cell>
          <cell r="B1199" t="str">
            <v>REXONA FRESH 24PQ(3x150G</v>
          </cell>
          <cell r="C1199" t="str">
            <v>CJ</v>
          </cell>
          <cell r="D1199">
            <v>1.0800000000000001E-2</v>
          </cell>
          <cell r="E1199" t="str">
            <v>TM</v>
          </cell>
        </row>
        <row r="1200">
          <cell r="A1200" t="str">
            <v>12195</v>
          </cell>
          <cell r="B1200" t="str">
            <v>REXONA OCEAN 24PQ(3x150G</v>
          </cell>
          <cell r="C1200" t="str">
            <v>CJ</v>
          </cell>
          <cell r="D1200">
            <v>1.0800000000000001E-2</v>
          </cell>
          <cell r="E1200" t="str">
            <v>TM</v>
          </cell>
        </row>
        <row r="1201">
          <cell r="A1201" t="str">
            <v>12196</v>
          </cell>
          <cell r="B1201" t="str">
            <v>LUX SHOWER GEL-OCEAN 12x</v>
          </cell>
          <cell r="C1201" t="str">
            <v>CJ</v>
          </cell>
          <cell r="D1201">
            <v>2.9399999999999999E-3</v>
          </cell>
          <cell r="E1201" t="str">
            <v>TM</v>
          </cell>
        </row>
        <row r="1202">
          <cell r="A1202" t="str">
            <v>12197</v>
          </cell>
          <cell r="B1202" t="str">
            <v>LUX HUMECTANCIA 4X75G</v>
          </cell>
          <cell r="C1202" t="str">
            <v>CJ</v>
          </cell>
          <cell r="D1202">
            <v>7.1999999999999998E-3</v>
          </cell>
          <cell r="E1202" t="str">
            <v>TM</v>
          </cell>
        </row>
        <row r="1203">
          <cell r="A1203" t="str">
            <v>12199</v>
          </cell>
          <cell r="B1203" t="str">
            <v>VIVA 30PQ(2X250)+ DEJA</v>
          </cell>
          <cell r="C1203" t="str">
            <v>CJ</v>
          </cell>
          <cell r="D1203">
            <v>1.7999999999999999E-2</v>
          </cell>
          <cell r="E1203" t="str">
            <v>TM</v>
          </cell>
        </row>
        <row r="1204">
          <cell r="A1204" t="str">
            <v>12200</v>
          </cell>
          <cell r="B1204" t="str">
            <v>BIC CLORO TARR 400G+BIC</v>
          </cell>
          <cell r="C1204" t="str">
            <v>CJ</v>
          </cell>
          <cell r="D1204">
            <v>1.44E-2</v>
          </cell>
          <cell r="E1204" t="str">
            <v>TM</v>
          </cell>
        </row>
        <row r="1205">
          <cell r="A1205" t="str">
            <v>12201</v>
          </cell>
          <cell r="B1205" t="str">
            <v>BIC LIMON TARR 400G+BIC</v>
          </cell>
          <cell r="C1205" t="str">
            <v>CJ</v>
          </cell>
          <cell r="D1205">
            <v>1.44E-2</v>
          </cell>
          <cell r="E1205" t="str">
            <v>TM</v>
          </cell>
        </row>
        <row r="1206">
          <cell r="A1206" t="str">
            <v>12202</v>
          </cell>
          <cell r="B1206" t="str">
            <v>EFFICIENT 80GR RASPIE Y</v>
          </cell>
          <cell r="C1206" t="str">
            <v>CJ</v>
          </cell>
          <cell r="D1206">
            <v>5.7600000000000004E-3</v>
          </cell>
          <cell r="E1206" t="str">
            <v>TM</v>
          </cell>
        </row>
        <row r="1207">
          <cell r="A1207" t="str">
            <v>12203</v>
          </cell>
          <cell r="B1207" t="str">
            <v>EFFICIENT 120GR RASPIE Y</v>
          </cell>
          <cell r="C1207" t="str">
            <v>CJ</v>
          </cell>
          <cell r="D1207">
            <v>8.6400000000000001E-3</v>
          </cell>
          <cell r="E1207" t="str">
            <v>TM</v>
          </cell>
        </row>
        <row r="1208">
          <cell r="A1208" t="str">
            <v>12204</v>
          </cell>
          <cell r="B1208" t="str">
            <v>EFFICIENT 240GR RASPIE Y</v>
          </cell>
          <cell r="C1208" t="str">
            <v>CJ</v>
          </cell>
          <cell r="D1208">
            <v>1.1520000000000001E-2</v>
          </cell>
          <cell r="E1208" t="str">
            <v>TM</v>
          </cell>
        </row>
        <row r="1209">
          <cell r="A1209" t="str">
            <v>12205</v>
          </cell>
          <cell r="B1209" t="str">
            <v>ESTRELLA FRUTAL 2x350G</v>
          </cell>
          <cell r="C1209" t="str">
            <v>CJ</v>
          </cell>
          <cell r="D1209">
            <v>1.47E-2</v>
          </cell>
          <cell r="E1209" t="str">
            <v>TM</v>
          </cell>
        </row>
        <row r="1210">
          <cell r="A1210" t="str">
            <v>12206</v>
          </cell>
          <cell r="B1210" t="str">
            <v>ESTRELLA LIMON  2x350G</v>
          </cell>
          <cell r="C1210" t="str">
            <v>CJ</v>
          </cell>
          <cell r="D1210">
            <v>1.47E-2</v>
          </cell>
          <cell r="E1210" t="str">
            <v>TM</v>
          </cell>
        </row>
        <row r="1211">
          <cell r="A1211" t="str">
            <v>12208</v>
          </cell>
          <cell r="B1211" t="str">
            <v>CLEARBLUE 60PAQ</v>
          </cell>
          <cell r="C1211" t="str">
            <v>CJ</v>
          </cell>
          <cell r="D1211">
            <v>1.6739999999999999E-3</v>
          </cell>
          <cell r="E1211" t="str">
            <v>TM</v>
          </cell>
        </row>
        <row r="1212">
          <cell r="A1212" t="str">
            <v>12209</v>
          </cell>
          <cell r="B1212" t="str">
            <v>CLEARPLAN 12PQ</v>
          </cell>
          <cell r="C1212" t="str">
            <v>CJ</v>
          </cell>
          <cell r="D1212">
            <v>9.4200000000000002E-4</v>
          </cell>
          <cell r="E1212" t="str">
            <v>TM</v>
          </cell>
        </row>
        <row r="1213">
          <cell r="A1213" t="str">
            <v>12210</v>
          </cell>
          <cell r="C1213" t="str">
            <v>CJ</v>
          </cell>
          <cell r="D1213">
            <v>1.7061E-2</v>
          </cell>
          <cell r="E1213" t="str">
            <v>TM</v>
          </cell>
        </row>
        <row r="1214">
          <cell r="A1214" t="str">
            <v>12211</v>
          </cell>
          <cell r="C1214" t="str">
            <v>CJ</v>
          </cell>
          <cell r="D1214">
            <v>1.7160000000000002E-2</v>
          </cell>
          <cell r="E1214" t="str">
            <v>TM</v>
          </cell>
        </row>
        <row r="1215">
          <cell r="A1215" t="str">
            <v>12212</v>
          </cell>
          <cell r="B1215" t="str">
            <v>AXE MARINE SPRAY + AXE</v>
          </cell>
          <cell r="C1215" t="str">
            <v>CJ</v>
          </cell>
          <cell r="D1215">
            <v>1.9559999999999998E-3</v>
          </cell>
          <cell r="E1215" t="str">
            <v>TM</v>
          </cell>
        </row>
        <row r="1216">
          <cell r="A1216" t="str">
            <v>12213</v>
          </cell>
          <cell r="B1216" t="str">
            <v>LAGARTO LIQUIDO LIMON</v>
          </cell>
          <cell r="C1216" t="str">
            <v>CJ</v>
          </cell>
          <cell r="D1216">
            <v>1.6E-2</v>
          </cell>
          <cell r="E1216" t="str">
            <v>TM</v>
          </cell>
        </row>
        <row r="1217">
          <cell r="A1217" t="str">
            <v>12214</v>
          </cell>
          <cell r="B1217" t="str">
            <v>LAGARTO LIQUIDO LIMON</v>
          </cell>
          <cell r="C1217" t="str">
            <v>CJ</v>
          </cell>
          <cell r="D1217">
            <v>1.4999999999999999E-2</v>
          </cell>
          <cell r="E1217" t="str">
            <v>TM</v>
          </cell>
        </row>
        <row r="1218">
          <cell r="A1218" t="str">
            <v>12215</v>
          </cell>
          <cell r="B1218" t="str">
            <v>LAGARTO LIQUIDO LIMON</v>
          </cell>
          <cell r="C1218" t="str">
            <v>CJ</v>
          </cell>
          <cell r="D1218">
            <v>1.4999999999999999E-2</v>
          </cell>
          <cell r="E1218" t="str">
            <v>TM</v>
          </cell>
        </row>
        <row r="1219">
          <cell r="A1219" t="str">
            <v>12216</v>
          </cell>
          <cell r="B1219" t="str">
            <v>LAGARTO LIQUIDO PINO</v>
          </cell>
          <cell r="C1219" t="str">
            <v>CJ</v>
          </cell>
          <cell r="D1219">
            <v>1.6E-2</v>
          </cell>
          <cell r="E1219" t="str">
            <v>TM</v>
          </cell>
        </row>
        <row r="1220">
          <cell r="A1220" t="str">
            <v>12217</v>
          </cell>
          <cell r="B1220" t="str">
            <v>LAGARTO LIQUIDO PINO</v>
          </cell>
          <cell r="C1220" t="str">
            <v>CJ</v>
          </cell>
          <cell r="D1220">
            <v>1.4999999999999999E-2</v>
          </cell>
          <cell r="E1220" t="str">
            <v>TM</v>
          </cell>
        </row>
        <row r="1221">
          <cell r="A1221" t="str">
            <v>12218</v>
          </cell>
          <cell r="B1221" t="str">
            <v>LAGARTO LIQUIDO PINO</v>
          </cell>
          <cell r="C1221" t="str">
            <v>CJ</v>
          </cell>
          <cell r="D1221">
            <v>1.4999999999999999E-2</v>
          </cell>
          <cell r="E1221" t="str">
            <v>TM</v>
          </cell>
        </row>
        <row r="1222">
          <cell r="A1222" t="str">
            <v>12219</v>
          </cell>
          <cell r="B1222" t="str">
            <v>LAGARTO LIQUIDO LAVANDA</v>
          </cell>
          <cell r="C1222" t="str">
            <v>CJ</v>
          </cell>
          <cell r="D1222">
            <v>1.6E-2</v>
          </cell>
          <cell r="E1222" t="str">
            <v>TM</v>
          </cell>
        </row>
        <row r="1223">
          <cell r="A1223" t="str">
            <v>12220</v>
          </cell>
          <cell r="B1223" t="str">
            <v>LAGARTO LIQUIDO LAVANDA</v>
          </cell>
          <cell r="C1223" t="str">
            <v>CJ</v>
          </cell>
          <cell r="D1223">
            <v>1.4999999999999999E-2</v>
          </cell>
          <cell r="E1223" t="str">
            <v>TM</v>
          </cell>
        </row>
        <row r="1224">
          <cell r="A1224" t="str">
            <v>12221</v>
          </cell>
          <cell r="B1224" t="str">
            <v>LAGARTO LIQUIDO LAVANDA</v>
          </cell>
          <cell r="C1224" t="str">
            <v>CJ</v>
          </cell>
          <cell r="D1224">
            <v>1.4999999999999999E-2</v>
          </cell>
          <cell r="E1224" t="str">
            <v>TM</v>
          </cell>
        </row>
        <row r="1225">
          <cell r="A1225" t="str">
            <v>12222</v>
          </cell>
          <cell r="B1225" t="str">
            <v>CLOSE 6 BOLSOS REGALON X</v>
          </cell>
          <cell r="C1225" t="str">
            <v>CJ</v>
          </cell>
          <cell r="D1225">
            <v>1.4112E-2</v>
          </cell>
          <cell r="E1225" t="str">
            <v>TM</v>
          </cell>
        </row>
        <row r="1226">
          <cell r="A1226" t="str">
            <v>12223</v>
          </cell>
          <cell r="B1226" t="str">
            <v>CLOSE 24 CARTERA REGALON</v>
          </cell>
          <cell r="C1226" t="str">
            <v>CJ</v>
          </cell>
          <cell r="D1226">
            <v>1.4112E-2</v>
          </cell>
          <cell r="E1226" t="str">
            <v>TM</v>
          </cell>
        </row>
        <row r="1227">
          <cell r="A1227" t="str">
            <v>12224</v>
          </cell>
          <cell r="B1227" t="str">
            <v>CLOSE+DEJA 24PQ(6 UN+ 2</v>
          </cell>
          <cell r="C1227" t="str">
            <v>CJ</v>
          </cell>
          <cell r="D1227">
            <v>1.4112E-2</v>
          </cell>
          <cell r="E1227" t="str">
            <v>TM</v>
          </cell>
        </row>
        <row r="1228">
          <cell r="A1228" t="str">
            <v>12226</v>
          </cell>
          <cell r="B1228" t="str">
            <v>LE SANCY BCO 18(2x150)+</v>
          </cell>
          <cell r="C1228" t="str">
            <v>CJ</v>
          </cell>
          <cell r="D1228">
            <v>5.4000000000000003E-3</v>
          </cell>
          <cell r="E1228" t="str">
            <v>TM</v>
          </cell>
        </row>
        <row r="1229">
          <cell r="A1229" t="str">
            <v>12227</v>
          </cell>
          <cell r="B1229" t="str">
            <v>LE SANCY RDO 18(2X150)+</v>
          </cell>
          <cell r="C1229" t="str">
            <v>CJ</v>
          </cell>
          <cell r="D1229">
            <v>5.4000000000000003E-3</v>
          </cell>
          <cell r="E1229" t="str">
            <v>TM</v>
          </cell>
        </row>
        <row r="1230">
          <cell r="A1230" t="str">
            <v>12228</v>
          </cell>
          <cell r="B1230" t="str">
            <v>BARRA OMO FLORAL SAMPING</v>
          </cell>
          <cell r="C1230" t="str">
            <v>CJ</v>
          </cell>
          <cell r="D1230">
            <v>1.4999999999999999E-2</v>
          </cell>
          <cell r="E1230" t="str">
            <v>TM</v>
          </cell>
        </row>
        <row r="1231">
          <cell r="A1231" t="str">
            <v>12229</v>
          </cell>
          <cell r="B1231" t="str">
            <v>BARRA OMO LIMON  SAMPING</v>
          </cell>
          <cell r="C1231" t="str">
            <v>CJ</v>
          </cell>
          <cell r="D1231">
            <v>1.4999999999999999E-2</v>
          </cell>
          <cell r="E1231" t="str">
            <v>TM</v>
          </cell>
        </row>
        <row r="1232">
          <cell r="A1232" t="str">
            <v>12231</v>
          </cell>
          <cell r="B1232" t="str">
            <v>OMO LIMON  1KILO+BARRA</v>
          </cell>
          <cell r="C1232" t="str">
            <v>CJ</v>
          </cell>
          <cell r="D1232">
            <v>1.38E-2</v>
          </cell>
          <cell r="E1232" t="str">
            <v>TM</v>
          </cell>
        </row>
        <row r="1233">
          <cell r="A1233" t="str">
            <v>12233</v>
          </cell>
          <cell r="B1233" t="str">
            <v>OMO FLORAL 2KILO+BARRA</v>
          </cell>
          <cell r="C1233" t="str">
            <v>CJ</v>
          </cell>
          <cell r="D1233">
            <v>1.29E-2</v>
          </cell>
          <cell r="E1233" t="str">
            <v>TM</v>
          </cell>
        </row>
        <row r="1234">
          <cell r="A1234" t="str">
            <v>12235</v>
          </cell>
          <cell r="B1234" t="str">
            <v>DEJA FLORAL 24FUX500</v>
          </cell>
          <cell r="C1234" t="str">
            <v>CJ</v>
          </cell>
          <cell r="D1234">
            <v>1.2E-2</v>
          </cell>
          <cell r="E1234" t="str">
            <v>TM</v>
          </cell>
        </row>
        <row r="1235">
          <cell r="A1235" t="str">
            <v>12237</v>
          </cell>
          <cell r="B1235" t="str">
            <v>ZAS 500G"GRATIS"DEJA MUL</v>
          </cell>
          <cell r="C1235" t="str">
            <v>CJ</v>
          </cell>
          <cell r="D1235">
            <v>1.44E-2</v>
          </cell>
          <cell r="E1235" t="str">
            <v>TM</v>
          </cell>
        </row>
        <row r="1236">
          <cell r="A1236" t="str">
            <v>12238</v>
          </cell>
          <cell r="B1236" t="str">
            <v>ZAS1000G"GRATIS"DEJA MUL</v>
          </cell>
          <cell r="C1236" t="str">
            <v>CJ</v>
          </cell>
          <cell r="D1236">
            <v>1.44E-2</v>
          </cell>
          <cell r="E1236" t="str">
            <v>TM</v>
          </cell>
        </row>
        <row r="1237">
          <cell r="A1237" t="str">
            <v>12241</v>
          </cell>
          <cell r="B1237" t="str">
            <v>OMO FLORAL 2000G+ OMO</v>
          </cell>
          <cell r="C1237" t="str">
            <v>CJ</v>
          </cell>
          <cell r="D1237">
            <v>1.29E-2</v>
          </cell>
          <cell r="E1237" t="str">
            <v>TM</v>
          </cell>
        </row>
        <row r="1238">
          <cell r="A1238" t="str">
            <v>12242</v>
          </cell>
          <cell r="B1238" t="str">
            <v>OMO LIMON 2000G+ OMO</v>
          </cell>
          <cell r="C1238" t="str">
            <v>CJ</v>
          </cell>
          <cell r="D1238">
            <v>1.29E-2</v>
          </cell>
          <cell r="E1238" t="str">
            <v>TM</v>
          </cell>
        </row>
        <row r="1239">
          <cell r="A1239" t="str">
            <v>12244</v>
          </cell>
          <cell r="B1239" t="str">
            <v>OMO FLORAL200G+ OMO</v>
          </cell>
          <cell r="C1239" t="str">
            <v>CJ</v>
          </cell>
          <cell r="D1239">
            <v>1.0699999999999999E-2</v>
          </cell>
          <cell r="E1239" t="str">
            <v>TM</v>
          </cell>
        </row>
        <row r="1240">
          <cell r="A1240" t="str">
            <v>12246</v>
          </cell>
          <cell r="C1240" t="str">
            <v>CJ</v>
          </cell>
          <cell r="D1240">
            <v>7.6E-3</v>
          </cell>
          <cell r="E1240" t="str">
            <v>TM</v>
          </cell>
        </row>
        <row r="1241">
          <cell r="A1241" t="str">
            <v>12247</v>
          </cell>
          <cell r="B1241" t="str">
            <v>OMO FLORAL 100G+OMO BARR</v>
          </cell>
          <cell r="C1241" t="str">
            <v>CJ</v>
          </cell>
          <cell r="D1241">
            <v>1.0699999999999999E-2</v>
          </cell>
          <cell r="E1241" t="str">
            <v>TM</v>
          </cell>
        </row>
        <row r="1242">
          <cell r="A1242" t="str">
            <v>12248</v>
          </cell>
          <cell r="B1242" t="str">
            <v>OMO LIMON 1 KILO+UTILES</v>
          </cell>
          <cell r="C1242" t="str">
            <v>CJ</v>
          </cell>
          <cell r="D1242">
            <v>1.2E-2</v>
          </cell>
          <cell r="E1242" t="str">
            <v>TM</v>
          </cell>
        </row>
        <row r="1243">
          <cell r="A1243" t="str">
            <v>12252</v>
          </cell>
          <cell r="B1243" t="str">
            <v>POND'S REMOVEDORES DE</v>
          </cell>
          <cell r="C1243" t="str">
            <v>CJ</v>
          </cell>
          <cell r="D1243">
            <v>1.08E-4</v>
          </cell>
          <cell r="E1243" t="str">
            <v>TM</v>
          </cell>
        </row>
        <row r="1244">
          <cell r="A1244" t="str">
            <v>12253</v>
          </cell>
          <cell r="B1244" t="str">
            <v>BRISA 24PQ(2x300)+DMLIMO</v>
          </cell>
          <cell r="C1244" t="str">
            <v>CJ</v>
          </cell>
          <cell r="D1244">
            <v>1.6799999999999999E-2</v>
          </cell>
          <cell r="E1244" t="str">
            <v>TM</v>
          </cell>
        </row>
        <row r="1245">
          <cell r="A1245" t="str">
            <v>12254</v>
          </cell>
          <cell r="B1245" t="str">
            <v>LAG.LIMON 24PQ(2x200)+DM</v>
          </cell>
          <cell r="C1245" t="str">
            <v>CJ</v>
          </cell>
          <cell r="D1245">
            <v>1.2E-2</v>
          </cell>
          <cell r="E1245" t="str">
            <v>TM</v>
          </cell>
        </row>
        <row r="1246">
          <cell r="A1246" t="str">
            <v>12255</v>
          </cell>
          <cell r="B1246" t="str">
            <v>ESTRELLA BARRA LIM 2X350</v>
          </cell>
          <cell r="C1246" t="str">
            <v>CJ</v>
          </cell>
          <cell r="D1246">
            <v>1.89E-2</v>
          </cell>
          <cell r="E1246" t="str">
            <v>TM</v>
          </cell>
        </row>
        <row r="1247">
          <cell r="A1247" t="str">
            <v>12256</v>
          </cell>
          <cell r="B1247" t="str">
            <v>ESTRELLA BARRA FRU 2X350</v>
          </cell>
          <cell r="C1247" t="str">
            <v>CJ</v>
          </cell>
          <cell r="D1247">
            <v>1.89E-2</v>
          </cell>
          <cell r="E1247" t="str">
            <v>TM</v>
          </cell>
        </row>
        <row r="1248">
          <cell r="A1248" t="str">
            <v>12257</v>
          </cell>
          <cell r="B1248" t="str">
            <v>ESTRELLA BARRA LIM 350G</v>
          </cell>
          <cell r="C1248" t="str">
            <v>CJ</v>
          </cell>
          <cell r="D1248">
            <v>1.89E-2</v>
          </cell>
          <cell r="E1248" t="str">
            <v>TM</v>
          </cell>
        </row>
        <row r="1249">
          <cell r="A1249" t="str">
            <v>12258</v>
          </cell>
          <cell r="B1249" t="str">
            <v>ESTRELLA BARRA FRU 350G</v>
          </cell>
          <cell r="C1249" t="str">
            <v>CJ</v>
          </cell>
          <cell r="D1249">
            <v>1.89E-2</v>
          </cell>
          <cell r="E1249" t="str">
            <v>TM</v>
          </cell>
        </row>
        <row r="1250">
          <cell r="A1250" t="str">
            <v>12259</v>
          </cell>
          <cell r="B1250" t="str">
            <v>DEJA BARRA M.A FLORAL</v>
          </cell>
          <cell r="C1250" t="str">
            <v>CJ</v>
          </cell>
          <cell r="D1250">
            <v>1.2800000000000001E-2</v>
          </cell>
          <cell r="E1250" t="str">
            <v>TM</v>
          </cell>
        </row>
        <row r="1251">
          <cell r="A1251" t="str">
            <v>12260</v>
          </cell>
          <cell r="B1251" t="str">
            <v>DEJA BARRA M.A LIMON</v>
          </cell>
          <cell r="C1251" t="str">
            <v>CJ</v>
          </cell>
          <cell r="D1251">
            <v>1.2800000000000001E-2</v>
          </cell>
          <cell r="E1251" t="str">
            <v>TM</v>
          </cell>
        </row>
        <row r="1252">
          <cell r="A1252" t="str">
            <v>12261</v>
          </cell>
          <cell r="B1252" t="str">
            <v>DEJA BARRA M.A FLORAL</v>
          </cell>
          <cell r="C1252" t="str">
            <v>CJ</v>
          </cell>
          <cell r="D1252">
            <v>1.2800000000000001E-2</v>
          </cell>
          <cell r="E1252" t="str">
            <v>TM</v>
          </cell>
        </row>
        <row r="1253">
          <cell r="A1253" t="str">
            <v>12262</v>
          </cell>
          <cell r="B1253" t="str">
            <v>DEJA BARRA M.A LIMON</v>
          </cell>
          <cell r="C1253" t="str">
            <v>CJ</v>
          </cell>
          <cell r="D1253">
            <v>1.2800000000000001E-2</v>
          </cell>
          <cell r="E1253" t="str">
            <v>TM</v>
          </cell>
        </row>
        <row r="1254">
          <cell r="A1254" t="str">
            <v>12264</v>
          </cell>
          <cell r="B1254" t="str">
            <v>DEJA MA FLORAL 10X1500G</v>
          </cell>
          <cell r="C1254" t="str">
            <v>CJ</v>
          </cell>
          <cell r="D1254">
            <v>1.4999999999999999E-2</v>
          </cell>
          <cell r="E1254" t="str">
            <v>TM</v>
          </cell>
        </row>
        <row r="1255">
          <cell r="A1255" t="str">
            <v>12266</v>
          </cell>
          <cell r="B1255" t="str">
            <v>DEJA MA LIMON  20X750G</v>
          </cell>
          <cell r="C1255" t="str">
            <v>CJ</v>
          </cell>
          <cell r="D1255">
            <v>1.4999999999999999E-2</v>
          </cell>
          <cell r="E1255" t="str">
            <v>TM</v>
          </cell>
        </row>
        <row r="1256">
          <cell r="A1256" t="str">
            <v>12268</v>
          </cell>
          <cell r="B1256" t="str">
            <v>DEJA MA LIMON  5X3000G</v>
          </cell>
          <cell r="C1256" t="str">
            <v>CJ</v>
          </cell>
          <cell r="D1256">
            <v>1.4999999999999999E-2</v>
          </cell>
          <cell r="E1256" t="str">
            <v>TM</v>
          </cell>
        </row>
        <row r="1257">
          <cell r="A1257" t="str">
            <v>12269</v>
          </cell>
          <cell r="B1257" t="str">
            <v>DEJA PC ANTP  10X1500G</v>
          </cell>
          <cell r="C1257" t="str">
            <v>CJ</v>
          </cell>
          <cell r="D1257">
            <v>1.4999999999999999E-2</v>
          </cell>
          <cell r="E1257" t="str">
            <v>TM</v>
          </cell>
        </row>
        <row r="1258">
          <cell r="A1258" t="str">
            <v>12270</v>
          </cell>
          <cell r="B1258" t="str">
            <v>DEJA MAX BLANC 10X1500G</v>
          </cell>
          <cell r="C1258" t="str">
            <v>CJ</v>
          </cell>
          <cell r="D1258">
            <v>1.4999999999999999E-2</v>
          </cell>
          <cell r="E1258" t="str">
            <v>TM</v>
          </cell>
        </row>
        <row r="1259">
          <cell r="A1259" t="str">
            <v>12271</v>
          </cell>
          <cell r="B1259" t="str">
            <v>DEJA PC ANTPEL 52X200"2</v>
          </cell>
          <cell r="C1259" t="str">
            <v>CJ</v>
          </cell>
          <cell r="D1259">
            <v>1.04E-2</v>
          </cell>
          <cell r="E1259" t="str">
            <v>TM</v>
          </cell>
        </row>
        <row r="1260">
          <cell r="A1260" t="str">
            <v>12272</v>
          </cell>
          <cell r="B1260" t="str">
            <v>DEJA MAX BLAN 52X200"2</v>
          </cell>
          <cell r="C1260" t="str">
            <v>CJ</v>
          </cell>
          <cell r="D1260">
            <v>1.04E-2</v>
          </cell>
          <cell r="E1260" t="str">
            <v>TM</v>
          </cell>
        </row>
        <row r="1261">
          <cell r="A1261" t="str">
            <v>12273</v>
          </cell>
          <cell r="B1261" t="str">
            <v>DIMENSION NORMAL</v>
          </cell>
          <cell r="C1261" t="str">
            <v>CJ</v>
          </cell>
          <cell r="D1261">
            <v>5.6496000000000004</v>
          </cell>
          <cell r="E1261" t="str">
            <v>TM</v>
          </cell>
        </row>
        <row r="1262">
          <cell r="A1262" t="str">
            <v>12274</v>
          </cell>
          <cell r="C1262" t="str">
            <v>CJ</v>
          </cell>
          <cell r="D1262">
            <v>5.6496000000000004</v>
          </cell>
          <cell r="E1262" t="str">
            <v>TM</v>
          </cell>
        </row>
        <row r="1263">
          <cell r="A1263" t="str">
            <v>12275</v>
          </cell>
          <cell r="C1263" t="str">
            <v>CJ</v>
          </cell>
          <cell r="D1263">
            <v>5.6496000000000004</v>
          </cell>
          <cell r="E1263" t="str">
            <v>TM</v>
          </cell>
        </row>
        <row r="1264">
          <cell r="A1264" t="str">
            <v>12276</v>
          </cell>
          <cell r="B1264" t="str">
            <v>DIMENSION AC 10ML+LUX</v>
          </cell>
          <cell r="C1264" t="str">
            <v>CJ</v>
          </cell>
          <cell r="D1264">
            <v>5.6496000000000004</v>
          </cell>
          <cell r="E1264" t="str">
            <v>TM</v>
          </cell>
        </row>
        <row r="1265">
          <cell r="A1265" t="str">
            <v>12277</v>
          </cell>
          <cell r="B1265" t="str">
            <v>DIMENSION VIT &amp; CERAM</v>
          </cell>
          <cell r="C1265" t="str">
            <v>CJ</v>
          </cell>
          <cell r="D1265">
            <v>5.6496000000000004</v>
          </cell>
          <cell r="E1265" t="str">
            <v>TM</v>
          </cell>
        </row>
        <row r="1266">
          <cell r="A1266" t="str">
            <v>12278</v>
          </cell>
          <cell r="B1266" t="str">
            <v>BARRA OMO FLORAL 2X350G</v>
          </cell>
          <cell r="C1266" t="str">
            <v>CJ</v>
          </cell>
          <cell r="D1266">
            <v>1.26E-2</v>
          </cell>
          <cell r="E1266" t="str">
            <v>TM</v>
          </cell>
        </row>
        <row r="1267">
          <cell r="A1267" t="str">
            <v>12279</v>
          </cell>
          <cell r="B1267" t="str">
            <v>BARRA OMO LIMON  2X350G</v>
          </cell>
          <cell r="C1267" t="str">
            <v>CJ</v>
          </cell>
          <cell r="D1267">
            <v>1.26E-2</v>
          </cell>
          <cell r="E1267" t="str">
            <v>TM</v>
          </cell>
        </row>
        <row r="1268">
          <cell r="A1268" t="str">
            <v>12280</v>
          </cell>
          <cell r="B1268" t="str">
            <v>ESTRELLA BARRA FRUTAL</v>
          </cell>
          <cell r="C1268" t="str">
            <v>CJ</v>
          </cell>
          <cell r="D1268">
            <v>1.89E-2</v>
          </cell>
          <cell r="E1268" t="str">
            <v>TM</v>
          </cell>
        </row>
        <row r="1269">
          <cell r="A1269" t="str">
            <v>12281</v>
          </cell>
          <cell r="B1269" t="str">
            <v>ESTRELLA BARRA FRUTAL</v>
          </cell>
          <cell r="C1269" t="str">
            <v>CJ</v>
          </cell>
          <cell r="D1269">
            <v>1.89E-2</v>
          </cell>
          <cell r="E1269" t="str">
            <v>TM</v>
          </cell>
        </row>
        <row r="1270">
          <cell r="A1270" t="str">
            <v>12282</v>
          </cell>
          <cell r="B1270" t="str">
            <v>ESTRELLA BARRA LIMON</v>
          </cell>
          <cell r="C1270" t="str">
            <v>CJ</v>
          </cell>
          <cell r="D1270">
            <v>1.89E-2</v>
          </cell>
          <cell r="E1270" t="str">
            <v>TM</v>
          </cell>
        </row>
        <row r="1271">
          <cell r="A1271" t="str">
            <v>12283</v>
          </cell>
          <cell r="B1271" t="str">
            <v>ESTRELLA BARRA LIMON</v>
          </cell>
          <cell r="C1271" t="str">
            <v>CJ</v>
          </cell>
          <cell r="D1271">
            <v>1.89E-2</v>
          </cell>
          <cell r="E1271" t="str">
            <v>TM</v>
          </cell>
        </row>
        <row r="1272">
          <cell r="A1272" t="str">
            <v>12284</v>
          </cell>
          <cell r="B1272" t="str">
            <v>VIVA 30PQ(2x250)+DMFLORA</v>
          </cell>
          <cell r="C1272" t="str">
            <v>CJ</v>
          </cell>
          <cell r="D1272">
            <v>1.7999999999999999E-2</v>
          </cell>
          <cell r="E1272" t="str">
            <v>TM</v>
          </cell>
        </row>
        <row r="1273">
          <cell r="A1273" t="str">
            <v>12285</v>
          </cell>
          <cell r="B1273" t="str">
            <v>CLOSE MICROPART 75CC</v>
          </cell>
          <cell r="C1273" t="str">
            <v>CJ</v>
          </cell>
          <cell r="D1273">
            <v>1.4688E-2</v>
          </cell>
          <cell r="E1273" t="str">
            <v>TM</v>
          </cell>
        </row>
        <row r="1274">
          <cell r="A1274" t="str">
            <v>12286</v>
          </cell>
          <cell r="B1274" t="str">
            <v>POND'S #1 PROM ESTUCHE</v>
          </cell>
          <cell r="C1274" t="str">
            <v>CJ</v>
          </cell>
          <cell r="D1274">
            <v>3.8102400000000002E-2</v>
          </cell>
          <cell r="E1274" t="str">
            <v>TM</v>
          </cell>
        </row>
        <row r="1275">
          <cell r="A1275" t="str">
            <v>12287</v>
          </cell>
          <cell r="B1275" t="str">
            <v>POND'S #2 PROM ESTUCHE</v>
          </cell>
          <cell r="C1275" t="str">
            <v>CJ</v>
          </cell>
          <cell r="D1275">
            <v>4.1299200000000001E-2</v>
          </cell>
          <cell r="E1275" t="str">
            <v>TM</v>
          </cell>
        </row>
        <row r="1276">
          <cell r="A1276" t="str">
            <v>12288</v>
          </cell>
          <cell r="B1276" t="str">
            <v>ANGEL FACE MOUSSE NATURA</v>
          </cell>
          <cell r="C1276" t="str">
            <v>CJ</v>
          </cell>
          <cell r="D1276">
            <v>5.7600000000000004E-3</v>
          </cell>
          <cell r="E1276" t="str">
            <v>TM</v>
          </cell>
        </row>
        <row r="1277">
          <cell r="A1277" t="str">
            <v>12289</v>
          </cell>
          <cell r="B1277" t="str">
            <v>ANGEL FACE MOUSSE CANELA</v>
          </cell>
          <cell r="C1277" t="str">
            <v>CJ</v>
          </cell>
          <cell r="D1277">
            <v>5.7600000000000004E-3</v>
          </cell>
          <cell r="E1277" t="str">
            <v>TM</v>
          </cell>
        </row>
        <row r="1278">
          <cell r="A1278" t="str">
            <v>12290</v>
          </cell>
          <cell r="B1278" t="str">
            <v>ANGEL FACE MOUSSE</v>
          </cell>
          <cell r="C1278" t="str">
            <v>CJ</v>
          </cell>
          <cell r="D1278">
            <v>5.7600000000000004E-3</v>
          </cell>
          <cell r="E1278" t="str">
            <v>TM</v>
          </cell>
        </row>
        <row r="1279">
          <cell r="A1279" t="str">
            <v>12291</v>
          </cell>
          <cell r="B1279" t="str">
            <v>ANGEL FACE NATURAL"15%</v>
          </cell>
          <cell r="C1279" t="str">
            <v>CJ</v>
          </cell>
          <cell r="D1279">
            <v>4.3200000000000001E-3</v>
          </cell>
          <cell r="E1279" t="str">
            <v>TM</v>
          </cell>
        </row>
        <row r="1280">
          <cell r="A1280" t="str">
            <v>12292</v>
          </cell>
          <cell r="B1280" t="str">
            <v>ANGEL FACE LIQ. TOPACIO</v>
          </cell>
          <cell r="C1280" t="str">
            <v>CJ</v>
          </cell>
          <cell r="D1280">
            <v>4.3200000000000001E-3</v>
          </cell>
          <cell r="E1280" t="str">
            <v>TM</v>
          </cell>
        </row>
        <row r="1281">
          <cell r="A1281" t="str">
            <v>12293</v>
          </cell>
          <cell r="B1281" t="str">
            <v>ANGEL FACE LIQ. CANELA</v>
          </cell>
          <cell r="C1281" t="str">
            <v>CJ</v>
          </cell>
          <cell r="D1281">
            <v>4.3200000000000001E-3</v>
          </cell>
          <cell r="E1281" t="str">
            <v>TM</v>
          </cell>
        </row>
        <row r="1282">
          <cell r="A1282" t="str">
            <v>12294</v>
          </cell>
          <cell r="B1282" t="str">
            <v>AXE MUSK SP+BIG BALL</v>
          </cell>
          <cell r="C1282" t="str">
            <v>CJ</v>
          </cell>
          <cell r="D1282">
            <v>1.9559999999999998E-3</v>
          </cell>
          <cell r="E1282" t="str">
            <v>TM</v>
          </cell>
        </row>
        <row r="1283">
          <cell r="A1283" t="str">
            <v>12295</v>
          </cell>
          <cell r="B1283" t="str">
            <v>ESPONJA CHINA DOVE</v>
          </cell>
          <cell r="C1283" t="str">
            <v>CJ</v>
          </cell>
          <cell r="D1283">
            <v>5.2199999999999998E-3</v>
          </cell>
          <cell r="E1283" t="str">
            <v>TM</v>
          </cell>
        </row>
        <row r="1284">
          <cell r="A1284" t="str">
            <v>12296</v>
          </cell>
          <cell r="B1284" t="str">
            <v>CLOSE VD NUEVO</v>
          </cell>
          <cell r="C1284" t="str">
            <v>CJ</v>
          </cell>
          <cell r="D1284">
            <v>4.7044799999999996E-3</v>
          </cell>
          <cell r="E1284" t="str">
            <v>TM</v>
          </cell>
        </row>
        <row r="1285">
          <cell r="A1285" t="str">
            <v>12298</v>
          </cell>
          <cell r="B1285" t="str">
            <v>CLOSE VD NUEVO</v>
          </cell>
          <cell r="C1285" t="str">
            <v>CJ</v>
          </cell>
          <cell r="D1285">
            <v>1.4112E-2</v>
          </cell>
          <cell r="E1285" t="str">
            <v>TM</v>
          </cell>
        </row>
        <row r="1286">
          <cell r="A1286" t="str">
            <v>12299</v>
          </cell>
          <cell r="B1286" t="str">
            <v>CLOSE RJ NUEVO</v>
          </cell>
          <cell r="C1286" t="str">
            <v>CJ</v>
          </cell>
          <cell r="D1286">
            <v>1.4112E-2</v>
          </cell>
          <cell r="E1286" t="str">
            <v>TM</v>
          </cell>
        </row>
        <row r="1287">
          <cell r="A1287" t="str">
            <v>12301</v>
          </cell>
          <cell r="B1287" t="str">
            <v>CLOSE UP BLANCA (NUEVA)</v>
          </cell>
          <cell r="C1287" t="str">
            <v>CJ</v>
          </cell>
          <cell r="D1287">
            <v>7.0559999999999998E-3</v>
          </cell>
          <cell r="E1287" t="str">
            <v>TM</v>
          </cell>
        </row>
        <row r="1288">
          <cell r="A1288" t="str">
            <v>12302</v>
          </cell>
          <cell r="B1288" t="str">
            <v>CLOSE VD NUEVO</v>
          </cell>
          <cell r="C1288" t="str">
            <v>CJ</v>
          </cell>
          <cell r="D1288">
            <v>9.4319999999999994E-3</v>
          </cell>
          <cell r="E1288" t="str">
            <v>TM</v>
          </cell>
        </row>
        <row r="1289">
          <cell r="A1289" t="str">
            <v>12303</v>
          </cell>
          <cell r="B1289" t="str">
            <v>CLOSE RJ NUEVO</v>
          </cell>
          <cell r="C1289" t="str">
            <v>CJ</v>
          </cell>
          <cell r="D1289">
            <v>9.4319999999999994E-3</v>
          </cell>
          <cell r="E1289" t="str">
            <v>TM</v>
          </cell>
        </row>
        <row r="1290">
          <cell r="A1290" t="str">
            <v>12304</v>
          </cell>
          <cell r="B1290" t="str">
            <v>DIMENSION NORMAL 10ML</v>
          </cell>
          <cell r="C1290" t="str">
            <v>CJ</v>
          </cell>
          <cell r="D1290">
            <v>2.2355999999999999E-3</v>
          </cell>
          <cell r="E1290" t="str">
            <v>TM</v>
          </cell>
        </row>
        <row r="1291">
          <cell r="A1291" t="str">
            <v>12305</v>
          </cell>
          <cell r="B1291" t="str">
            <v>DIMENSION SECO 10ML</v>
          </cell>
          <cell r="C1291" t="str">
            <v>CJ</v>
          </cell>
          <cell r="D1291">
            <v>2.2247999999999999E-3</v>
          </cell>
          <cell r="E1291" t="str">
            <v>TM</v>
          </cell>
        </row>
        <row r="1292">
          <cell r="A1292" t="str">
            <v>12306</v>
          </cell>
          <cell r="B1292" t="str">
            <v>DIMENSION GRASO 10ML</v>
          </cell>
          <cell r="C1292" t="str">
            <v>CJ</v>
          </cell>
          <cell r="D1292">
            <v>2.2355999999999999E-3</v>
          </cell>
          <cell r="E1292" t="str">
            <v>TM</v>
          </cell>
        </row>
        <row r="1293">
          <cell r="A1293" t="str">
            <v>12307</v>
          </cell>
          <cell r="B1293" t="str">
            <v>DIMENSION AC 10ML PAGUE</v>
          </cell>
          <cell r="C1293" t="str">
            <v>CJ</v>
          </cell>
          <cell r="D1293">
            <v>2.2355999999999999E-3</v>
          </cell>
          <cell r="E1293" t="str">
            <v>TM</v>
          </cell>
        </row>
        <row r="1294">
          <cell r="A1294" t="str">
            <v>12308</v>
          </cell>
          <cell r="B1294" t="str">
            <v>DIMENSION VITAM Y CERA</v>
          </cell>
          <cell r="C1294" t="str">
            <v>CJ</v>
          </cell>
          <cell r="D1294">
            <v>2.2355999999999999E-3</v>
          </cell>
          <cell r="E1294" t="str">
            <v>TM</v>
          </cell>
        </row>
        <row r="1295">
          <cell r="A1295" t="str">
            <v>12310</v>
          </cell>
          <cell r="B1295" t="str">
            <v>DET.NOBLA S/P 20x500G</v>
          </cell>
          <cell r="C1295" t="str">
            <v>CJ</v>
          </cell>
          <cell r="D1295">
            <v>0.02</v>
          </cell>
          <cell r="E1295" t="str">
            <v>TM</v>
          </cell>
        </row>
        <row r="1296">
          <cell r="A1296" t="str">
            <v>12313</v>
          </cell>
          <cell r="B1296" t="str">
            <v>LUX NORMAL 16PQ(6X100)</v>
          </cell>
          <cell r="C1296" t="str">
            <v>CJ</v>
          </cell>
          <cell r="D1296">
            <v>9.5999999999999992E-3</v>
          </cell>
          <cell r="E1296" t="str">
            <v>TM</v>
          </cell>
        </row>
        <row r="1297">
          <cell r="A1297" t="str">
            <v>12314</v>
          </cell>
          <cell r="B1297" t="str">
            <v>LUX DELICADO 16PQ(6X100)</v>
          </cell>
          <cell r="C1297" t="str">
            <v>CJ</v>
          </cell>
          <cell r="D1297">
            <v>9.5999999999999992E-3</v>
          </cell>
          <cell r="E1297" t="str">
            <v>TM</v>
          </cell>
        </row>
        <row r="1298">
          <cell r="A1298" t="str">
            <v>12315</v>
          </cell>
          <cell r="B1298" t="str">
            <v>LUX GRASO 16PQ(6X100)</v>
          </cell>
          <cell r="C1298" t="str">
            <v>CJ</v>
          </cell>
          <cell r="D1298">
            <v>9.5999999999999992E-3</v>
          </cell>
          <cell r="E1298" t="str">
            <v>TM</v>
          </cell>
        </row>
        <row r="1299">
          <cell r="A1299" t="str">
            <v>12316</v>
          </cell>
          <cell r="B1299" t="str">
            <v>LUX NORMAL 24PQ(3X150)</v>
          </cell>
          <cell r="C1299" t="str">
            <v>CJ</v>
          </cell>
          <cell r="D1299">
            <v>1.0800000000000001E-2</v>
          </cell>
          <cell r="E1299" t="str">
            <v>TM</v>
          </cell>
        </row>
        <row r="1300">
          <cell r="A1300" t="str">
            <v>12317</v>
          </cell>
          <cell r="B1300" t="str">
            <v>LUX DELICADO 24PQ(3X150)</v>
          </cell>
          <cell r="C1300" t="str">
            <v>CJ</v>
          </cell>
          <cell r="D1300">
            <v>1.0800000000000001E-2</v>
          </cell>
          <cell r="E1300" t="str">
            <v>TM</v>
          </cell>
        </row>
        <row r="1301">
          <cell r="A1301" t="str">
            <v>12318</v>
          </cell>
          <cell r="B1301" t="str">
            <v>LUX GRASO 24PQ(3X150)</v>
          </cell>
          <cell r="C1301" t="str">
            <v>CJ</v>
          </cell>
          <cell r="D1301">
            <v>1.0800000000000001E-2</v>
          </cell>
          <cell r="E1301" t="str">
            <v>TM</v>
          </cell>
        </row>
        <row r="1302">
          <cell r="A1302" t="str">
            <v>12323</v>
          </cell>
          <cell r="B1302" t="str">
            <v>REXONA CONFIANCE SPRAY</v>
          </cell>
          <cell r="C1302" t="str">
            <v>CJ</v>
          </cell>
          <cell r="D1302">
            <v>4.8000000000000001E-4</v>
          </cell>
          <cell r="E1302" t="str">
            <v>TM</v>
          </cell>
        </row>
        <row r="1303">
          <cell r="A1303" t="str">
            <v>12324</v>
          </cell>
          <cell r="B1303" t="str">
            <v>REXONA EXCEL SPRAY 24x20</v>
          </cell>
          <cell r="C1303" t="str">
            <v>CJ</v>
          </cell>
          <cell r="D1303">
            <v>4.8000000000000001E-4</v>
          </cell>
          <cell r="E1303" t="str">
            <v>TM</v>
          </cell>
        </row>
        <row r="1304">
          <cell r="A1304" t="str">
            <v>12325</v>
          </cell>
          <cell r="B1304" t="str">
            <v>ESPONJA CHINA LUX</v>
          </cell>
          <cell r="C1304" t="str">
            <v>CJ</v>
          </cell>
          <cell r="D1304">
            <v>5.2199999999999998E-3</v>
          </cell>
          <cell r="E1304" t="str">
            <v>TM</v>
          </cell>
        </row>
        <row r="1305">
          <cell r="A1305" t="str">
            <v>12326</v>
          </cell>
          <cell r="B1305" t="str">
            <v>ROSAS BLANCO 24PQ(4x100)</v>
          </cell>
          <cell r="C1305" t="str">
            <v>CJ</v>
          </cell>
          <cell r="D1305">
            <v>9.5999999999999992E-3</v>
          </cell>
          <cell r="E1305" t="str">
            <v>TM</v>
          </cell>
        </row>
        <row r="1306">
          <cell r="A1306" t="str">
            <v>12327</v>
          </cell>
          <cell r="B1306" t="str">
            <v>ROSAS ROSADO 24PQ(4x100)</v>
          </cell>
          <cell r="C1306" t="str">
            <v>CJ</v>
          </cell>
          <cell r="D1306">
            <v>9.5999999999999992E-3</v>
          </cell>
          <cell r="E1306" t="str">
            <v>TM</v>
          </cell>
        </row>
        <row r="1307">
          <cell r="A1307" t="str">
            <v>12328</v>
          </cell>
          <cell r="B1307" t="str">
            <v>OMO MA FL 200Gx50UN</v>
          </cell>
          <cell r="C1307" t="str">
            <v>CJ</v>
          </cell>
          <cell r="D1307">
            <v>0.01</v>
          </cell>
          <cell r="E1307" t="str">
            <v>TM</v>
          </cell>
        </row>
        <row r="1308">
          <cell r="A1308" t="str">
            <v>12329</v>
          </cell>
          <cell r="B1308" t="str">
            <v>SUPER LAG.15PQ(2X270) +</v>
          </cell>
          <cell r="C1308" t="str">
            <v>CJ</v>
          </cell>
          <cell r="D1308">
            <v>9.5250000000000005E-3</v>
          </cell>
          <cell r="E1308" t="str">
            <v>TM</v>
          </cell>
        </row>
        <row r="1309">
          <cell r="A1309" t="str">
            <v>12330</v>
          </cell>
          <cell r="B1309" t="str">
            <v>LAGARTO AZUL 15PQ(2X270)</v>
          </cell>
          <cell r="C1309" t="str">
            <v>CJ</v>
          </cell>
          <cell r="D1309">
            <v>9.5250000000000005E-3</v>
          </cell>
          <cell r="E1309" t="str">
            <v>TM</v>
          </cell>
        </row>
        <row r="1310">
          <cell r="A1310" t="str">
            <v>12331</v>
          </cell>
          <cell r="B1310" t="str">
            <v>SUPER LAG.15PQ(2X250) +</v>
          </cell>
          <cell r="C1310" t="str">
            <v>CJ</v>
          </cell>
          <cell r="D1310">
            <v>8.9250000000000006E-3</v>
          </cell>
          <cell r="E1310" t="str">
            <v>TM</v>
          </cell>
        </row>
        <row r="1311">
          <cell r="A1311" t="str">
            <v>12332</v>
          </cell>
          <cell r="B1311" t="str">
            <v>LAGARTO AZUL 15PQ(2x250)</v>
          </cell>
          <cell r="C1311" t="str">
            <v>CJ</v>
          </cell>
          <cell r="D1311">
            <v>8.9250000000000006E-3</v>
          </cell>
          <cell r="E1311" t="str">
            <v>TM</v>
          </cell>
        </row>
        <row r="1312">
          <cell r="A1312" t="str">
            <v>12333</v>
          </cell>
          <cell r="B1312" t="str">
            <v>AXE ADRENALINE SP+BIG</v>
          </cell>
          <cell r="C1312" t="str">
            <v>CJ</v>
          </cell>
          <cell r="D1312">
            <v>1.9559999999999998E-3</v>
          </cell>
          <cell r="E1312" t="str">
            <v>TM</v>
          </cell>
        </row>
        <row r="1313">
          <cell r="A1313" t="str">
            <v>12334</v>
          </cell>
          <cell r="B1313" t="str">
            <v>AXE MUSK SP+BIG BALL</v>
          </cell>
          <cell r="C1313" t="str">
            <v>CJ</v>
          </cell>
          <cell r="D1313">
            <v>1.9559999999999998E-3</v>
          </cell>
          <cell r="E1313" t="str">
            <v>TM</v>
          </cell>
        </row>
        <row r="1314">
          <cell r="A1314" t="str">
            <v>12335</v>
          </cell>
          <cell r="B1314" t="str">
            <v>AXE MARINE SP+BIG BALL</v>
          </cell>
          <cell r="C1314" t="str">
            <v>CJ</v>
          </cell>
          <cell r="D1314">
            <v>1.9559999999999998E-3</v>
          </cell>
          <cell r="E1314" t="str">
            <v>TM</v>
          </cell>
        </row>
        <row r="1315">
          <cell r="A1315" t="str">
            <v>12337</v>
          </cell>
          <cell r="B1315" t="str">
            <v>POND'S CLARANT B3X50GR</v>
          </cell>
          <cell r="C1315" t="str">
            <v>CJ</v>
          </cell>
          <cell r="D1315">
            <v>1.1999999999999999E-3</v>
          </cell>
          <cell r="E1315" t="str">
            <v>TM</v>
          </cell>
        </row>
        <row r="1316">
          <cell r="A1316" t="str">
            <v>12338</v>
          </cell>
          <cell r="B1316" t="str">
            <v>POND'S CLARANT B3X150GR</v>
          </cell>
          <cell r="C1316" t="str">
            <v>CJ</v>
          </cell>
          <cell r="D1316">
            <v>1.8E-3</v>
          </cell>
          <cell r="E1316" t="str">
            <v>TM</v>
          </cell>
        </row>
        <row r="1317">
          <cell r="A1317" t="str">
            <v>12340</v>
          </cell>
          <cell r="B1317" t="str">
            <v>CIF A.GRASA GATILLO+LIBR</v>
          </cell>
          <cell r="C1317" t="str">
            <v>CJ</v>
          </cell>
          <cell r="D1317">
            <v>6.2399999999999999E-3</v>
          </cell>
          <cell r="E1317" t="str">
            <v>TM</v>
          </cell>
        </row>
        <row r="1318">
          <cell r="A1318" t="str">
            <v>12341</v>
          </cell>
          <cell r="B1318" t="str">
            <v>ESPONJAS BALLERINAS+ESTR</v>
          </cell>
          <cell r="C1318" t="str">
            <v>CJ</v>
          </cell>
          <cell r="D1318">
            <v>4.44576E-3</v>
          </cell>
          <cell r="E1318" t="str">
            <v>TM</v>
          </cell>
        </row>
        <row r="1319">
          <cell r="A1319" t="str">
            <v>12342</v>
          </cell>
          <cell r="B1319" t="str">
            <v>LAGARTO LIQUIDO PINO</v>
          </cell>
          <cell r="C1319" t="str">
            <v>CJ</v>
          </cell>
          <cell r="D1319">
            <v>1.2E-2</v>
          </cell>
          <cell r="E1319" t="str">
            <v>TM</v>
          </cell>
        </row>
        <row r="1320">
          <cell r="A1320" t="str">
            <v>12343</v>
          </cell>
          <cell r="B1320" t="str">
            <v>ZAS 500G + ESPONJA</v>
          </cell>
          <cell r="C1320" t="str">
            <v>CJ</v>
          </cell>
          <cell r="D1320">
            <v>1.2279119999999999E-2</v>
          </cell>
          <cell r="E1320" t="str">
            <v>TM</v>
          </cell>
        </row>
        <row r="1321">
          <cell r="A1321" t="str">
            <v>12344</v>
          </cell>
          <cell r="B1321" t="str">
            <v>ZAS 1000G + ESPONJA</v>
          </cell>
          <cell r="C1321" t="str">
            <v>CJ</v>
          </cell>
          <cell r="D1321">
            <v>1.2139560000000001E-2</v>
          </cell>
          <cell r="E1321" t="str">
            <v>TM</v>
          </cell>
        </row>
        <row r="1322">
          <cell r="A1322" t="str">
            <v>12345</v>
          </cell>
          <cell r="B1322" t="str">
            <v>BIC CLORO 400G + ESPONJA</v>
          </cell>
          <cell r="C1322" t="str">
            <v>CJ</v>
          </cell>
          <cell r="D1322">
            <v>9.8124000000000006E-3</v>
          </cell>
          <cell r="E1322" t="str">
            <v>TM</v>
          </cell>
        </row>
        <row r="1323">
          <cell r="A1323" t="str">
            <v>12346</v>
          </cell>
          <cell r="B1323" t="str">
            <v>BIC LIMON 400G + ESPONJA</v>
          </cell>
          <cell r="C1323" t="str">
            <v>CJ</v>
          </cell>
          <cell r="D1323">
            <v>9.8791199999999999E-3</v>
          </cell>
          <cell r="E1323" t="str">
            <v>TM</v>
          </cell>
        </row>
        <row r="1324">
          <cell r="A1324" t="str">
            <v>12348</v>
          </cell>
          <cell r="B1324" t="str">
            <v>DEJA BARRA MA FLORAL</v>
          </cell>
          <cell r="C1324" t="str">
            <v>CJ</v>
          </cell>
          <cell r="D1324">
            <v>9.7999999999999997E-3</v>
          </cell>
          <cell r="E1324" t="str">
            <v>TM</v>
          </cell>
        </row>
        <row r="1325">
          <cell r="A1325" t="str">
            <v>12349</v>
          </cell>
          <cell r="B1325" t="str">
            <v>DEJA BARRA MA LIMON</v>
          </cell>
          <cell r="C1325" t="str">
            <v>CJ</v>
          </cell>
          <cell r="D1325">
            <v>9.7999999999999997E-3</v>
          </cell>
          <cell r="E1325" t="str">
            <v>TM</v>
          </cell>
        </row>
        <row r="1326">
          <cell r="A1326" t="str">
            <v>12350</v>
          </cell>
          <cell r="B1326" t="str">
            <v>VIVA 30PQ(2x270G)</v>
          </cell>
          <cell r="C1326" t="str">
            <v>CJ</v>
          </cell>
          <cell r="D1326">
            <v>1.6199999999999999E-2</v>
          </cell>
          <cell r="E1326" t="str">
            <v>TM</v>
          </cell>
        </row>
        <row r="1327">
          <cell r="A1327" t="str">
            <v>12351</v>
          </cell>
          <cell r="B1327" t="str">
            <v>LOCION TONICA SUAVE 48</v>
          </cell>
          <cell r="C1327" t="str">
            <v>CJ</v>
          </cell>
          <cell r="D1327">
            <v>9.9360000000000004E-3</v>
          </cell>
          <cell r="E1327" t="str">
            <v>TM</v>
          </cell>
        </row>
        <row r="1328">
          <cell r="A1328" t="str">
            <v>12352</v>
          </cell>
          <cell r="B1328" t="str">
            <v>LAGARTO LIMON 48 BOT X</v>
          </cell>
          <cell r="C1328" t="str">
            <v>CJ</v>
          </cell>
          <cell r="D1328">
            <v>1.2E-2</v>
          </cell>
          <cell r="E1328" t="str">
            <v>TM</v>
          </cell>
        </row>
        <row r="1329">
          <cell r="A1329" t="str">
            <v>12353</v>
          </cell>
          <cell r="B1329" t="str">
            <v>LAGARTO LAVANDA 48 BOT x</v>
          </cell>
          <cell r="C1329" t="str">
            <v>CJ</v>
          </cell>
          <cell r="D1329">
            <v>1.2E-2</v>
          </cell>
          <cell r="E1329" t="str">
            <v>TM</v>
          </cell>
        </row>
        <row r="1330">
          <cell r="A1330" t="str">
            <v>12354</v>
          </cell>
          <cell r="B1330" t="str">
            <v>LAGARTO LIQUIDO MARINA</v>
          </cell>
          <cell r="C1330" t="str">
            <v>CJ</v>
          </cell>
          <cell r="D1330">
            <v>1.2E-2</v>
          </cell>
          <cell r="E1330" t="str">
            <v>TM</v>
          </cell>
        </row>
        <row r="1331">
          <cell r="A1331" t="str">
            <v>12355</v>
          </cell>
          <cell r="B1331" t="str">
            <v>LAGARTO LIQUIDO MARINA 8</v>
          </cell>
          <cell r="C1331" t="str">
            <v>CJ</v>
          </cell>
          <cell r="D1331">
            <v>1.6E-2</v>
          </cell>
          <cell r="E1331" t="str">
            <v>TM</v>
          </cell>
        </row>
        <row r="1332">
          <cell r="A1332" t="str">
            <v>12356</v>
          </cell>
          <cell r="B1332" t="str">
            <v>LAGARTO LIQUIDO MARINA</v>
          </cell>
          <cell r="C1332" t="str">
            <v>CJ</v>
          </cell>
          <cell r="D1332">
            <v>1.4999999999999999E-2</v>
          </cell>
          <cell r="E1332" t="str">
            <v>TM</v>
          </cell>
        </row>
        <row r="1333">
          <cell r="A1333" t="str">
            <v>12357</v>
          </cell>
          <cell r="B1333" t="str">
            <v>LAGARTO LIQUIDO MARINA</v>
          </cell>
          <cell r="C1333" t="str">
            <v>CJ</v>
          </cell>
          <cell r="D1333">
            <v>1.4999999999999999E-2</v>
          </cell>
          <cell r="E1333" t="str">
            <v>TM</v>
          </cell>
        </row>
        <row r="1334">
          <cell r="A1334" t="str">
            <v>12358</v>
          </cell>
          <cell r="B1334" t="str">
            <v>CLOSE UP VD. DOC. DE</v>
          </cell>
          <cell r="C1334" t="str">
            <v>CJ</v>
          </cell>
          <cell r="D1334">
            <v>1.4112E-2</v>
          </cell>
          <cell r="E1334" t="str">
            <v>TM</v>
          </cell>
        </row>
        <row r="1335">
          <cell r="A1335" t="str">
            <v>12359</v>
          </cell>
          <cell r="B1335" t="str">
            <v>CLOSE UP RJ. DOC. DE</v>
          </cell>
          <cell r="C1335" t="str">
            <v>CJ</v>
          </cell>
          <cell r="D1335">
            <v>1.4112E-2</v>
          </cell>
          <cell r="E1335" t="str">
            <v>TM</v>
          </cell>
        </row>
        <row r="1336">
          <cell r="A1336" t="str">
            <v>12360</v>
          </cell>
          <cell r="B1336" t="str">
            <v>CLOSE UP BLANCA</v>
          </cell>
          <cell r="C1336" t="str">
            <v>CJ</v>
          </cell>
          <cell r="D1336">
            <v>7.0559999999999998E-3</v>
          </cell>
          <cell r="E1336" t="str">
            <v>TM</v>
          </cell>
        </row>
        <row r="1337">
          <cell r="A1337" t="str">
            <v>12361</v>
          </cell>
          <cell r="B1337" t="str">
            <v>POND'S PROM: 24 PQTS (C</v>
          </cell>
          <cell r="C1337" t="str">
            <v>CJ</v>
          </cell>
          <cell r="D1337">
            <v>1.8E-3</v>
          </cell>
          <cell r="E1337" t="str">
            <v>TM</v>
          </cell>
        </row>
        <row r="1338">
          <cell r="A1338" t="str">
            <v>12362</v>
          </cell>
          <cell r="B1338" t="str">
            <v>POND'S PROM: 24 PQTS (S</v>
          </cell>
          <cell r="C1338" t="str">
            <v>CJ</v>
          </cell>
          <cell r="D1338">
            <v>1.92E-3</v>
          </cell>
          <cell r="E1338" t="str">
            <v>TM</v>
          </cell>
        </row>
        <row r="1339">
          <cell r="A1339" t="str">
            <v>12363</v>
          </cell>
          <cell r="B1339" t="str">
            <v>POND'S PROM: 24 PQTS (H</v>
          </cell>
          <cell r="C1339" t="str">
            <v>CJ</v>
          </cell>
          <cell r="D1339">
            <v>1.92E-3</v>
          </cell>
          <cell r="E1339" t="str">
            <v>TM</v>
          </cell>
        </row>
        <row r="1340">
          <cell r="A1340" t="str">
            <v>12364</v>
          </cell>
          <cell r="B1340" t="str">
            <v>POND'S PROM: 24 PQTS (HN</v>
          </cell>
          <cell r="C1340" t="str">
            <v>CJ</v>
          </cell>
          <cell r="D1340">
            <v>1.92E-3</v>
          </cell>
          <cell r="E1340" t="str">
            <v>TM</v>
          </cell>
        </row>
        <row r="1341">
          <cell r="A1341" t="str">
            <v>12365</v>
          </cell>
          <cell r="B1341" t="str">
            <v>POND'S PROM: 24 PQTS (E</v>
          </cell>
          <cell r="C1341" t="str">
            <v>CJ</v>
          </cell>
          <cell r="D1341">
            <v>1.92E-3</v>
          </cell>
          <cell r="E1341" t="str">
            <v>TM</v>
          </cell>
        </row>
        <row r="1342">
          <cell r="A1342" t="str">
            <v>12366</v>
          </cell>
          <cell r="B1342" t="str">
            <v>PANO BALLERINA 30x1</v>
          </cell>
          <cell r="C1342" t="str">
            <v>CJ</v>
          </cell>
          <cell r="D1342">
            <v>6.1289999999999999E-4</v>
          </cell>
          <cell r="E1342" t="str">
            <v>TM</v>
          </cell>
        </row>
        <row r="1343">
          <cell r="A1343" t="str">
            <v>12367</v>
          </cell>
          <cell r="B1343" t="str">
            <v>PANO BALLERINA 15x3 (64g</v>
          </cell>
          <cell r="C1343" t="str">
            <v>CJ</v>
          </cell>
          <cell r="D1343">
            <v>9.6000000000000002E-4</v>
          </cell>
          <cell r="E1343" t="str">
            <v>TM</v>
          </cell>
        </row>
        <row r="1344">
          <cell r="A1344" t="str">
            <v>12368</v>
          </cell>
          <cell r="B1344" t="str">
            <v>BALLERINA SUPER PISOS</v>
          </cell>
          <cell r="C1344" t="str">
            <v>CJ</v>
          </cell>
          <cell r="D1344">
            <v>8.2304999999999998E-4</v>
          </cell>
          <cell r="E1344" t="str">
            <v>TM</v>
          </cell>
        </row>
        <row r="1345">
          <cell r="A1345" t="str">
            <v>12369</v>
          </cell>
          <cell r="B1345" t="str">
            <v>CLOSE UP BLANCA EN</v>
          </cell>
          <cell r="C1345" t="str">
            <v>CJ</v>
          </cell>
          <cell r="D1345">
            <v>1.47E-2</v>
          </cell>
          <cell r="E1345" t="str">
            <v>TM</v>
          </cell>
        </row>
        <row r="1346">
          <cell r="A1346" t="str">
            <v>12370</v>
          </cell>
          <cell r="B1346" t="str">
            <v>CIF ANTIGRASA REF + PANO</v>
          </cell>
          <cell r="C1346" t="str">
            <v>CJ</v>
          </cell>
          <cell r="D1346">
            <v>6.4851600000000002E-3</v>
          </cell>
          <cell r="E1346" t="str">
            <v>TM</v>
          </cell>
        </row>
        <row r="1347">
          <cell r="A1347" t="str">
            <v>12371</v>
          </cell>
          <cell r="B1347" t="str">
            <v>CIF ANTIGRASA GAT+PANO</v>
          </cell>
          <cell r="C1347" t="str">
            <v>CJ</v>
          </cell>
          <cell r="D1347">
            <v>6.4851600000000002E-3</v>
          </cell>
          <cell r="E1347" t="str">
            <v>TM</v>
          </cell>
        </row>
        <row r="1348">
          <cell r="A1348" t="str">
            <v>12372</v>
          </cell>
          <cell r="B1348" t="str">
            <v>VASENOL PIEL TOTAL SECA</v>
          </cell>
          <cell r="C1348" t="str">
            <v>CJ</v>
          </cell>
          <cell r="D1348">
            <v>1.056E-2</v>
          </cell>
          <cell r="E1348" t="str">
            <v>TM</v>
          </cell>
        </row>
        <row r="1349">
          <cell r="A1349" t="str">
            <v>12373</v>
          </cell>
          <cell r="B1349" t="str">
            <v>VASENOL PIEL TOTAL</v>
          </cell>
          <cell r="C1349" t="str">
            <v>CJ</v>
          </cell>
          <cell r="D1349">
            <v>1.056E-2</v>
          </cell>
          <cell r="E1349" t="str">
            <v>TM</v>
          </cell>
        </row>
        <row r="1350">
          <cell r="A1350" t="str">
            <v>12374</v>
          </cell>
          <cell r="B1350" t="str">
            <v>VASENOL PIEL TOTAL MANOS</v>
          </cell>
          <cell r="C1350" t="str">
            <v>CJ</v>
          </cell>
          <cell r="D1350">
            <v>1.056E-2</v>
          </cell>
          <cell r="E1350" t="str">
            <v>TM</v>
          </cell>
        </row>
        <row r="1351">
          <cell r="A1351" t="str">
            <v>12375</v>
          </cell>
          <cell r="B1351" t="str">
            <v>VASENOL PIEL TOTAL</v>
          </cell>
          <cell r="C1351" t="str">
            <v>CJ</v>
          </cell>
          <cell r="D1351">
            <v>1.056E-2</v>
          </cell>
          <cell r="E1351" t="str">
            <v>TM</v>
          </cell>
        </row>
        <row r="1352">
          <cell r="A1352" t="str">
            <v>12376</v>
          </cell>
          <cell r="B1352" t="str">
            <v>VASENOL PIEL TOTAL</v>
          </cell>
          <cell r="C1352" t="str">
            <v>CJ</v>
          </cell>
          <cell r="D1352">
            <v>5.4000000000000003E-3</v>
          </cell>
          <cell r="E1352" t="str">
            <v>TM</v>
          </cell>
        </row>
        <row r="1353">
          <cell r="A1353" t="str">
            <v>12377</v>
          </cell>
          <cell r="B1353" t="str">
            <v>VASENOL PIEL TOTAL SECA</v>
          </cell>
          <cell r="C1353" t="str">
            <v>CJ</v>
          </cell>
          <cell r="D1353">
            <v>5.4000000000000003E-3</v>
          </cell>
          <cell r="E1353" t="str">
            <v>TM</v>
          </cell>
        </row>
        <row r="1354">
          <cell r="A1354" t="str">
            <v>12378</v>
          </cell>
          <cell r="B1354" t="str">
            <v>VASENOL TOTAL SECA</v>
          </cell>
          <cell r="C1354" t="str">
            <v>CJ</v>
          </cell>
          <cell r="D1354">
            <v>5.4000000000000003E-3</v>
          </cell>
          <cell r="E1354" t="str">
            <v>TM</v>
          </cell>
        </row>
        <row r="1355">
          <cell r="A1355" t="str">
            <v>12379</v>
          </cell>
          <cell r="B1355" t="str">
            <v>MIMOSIN FRESC.TROP+OMO</v>
          </cell>
          <cell r="C1355" t="str">
            <v>CJ</v>
          </cell>
          <cell r="D1355">
            <v>1.434E-2</v>
          </cell>
          <cell r="E1355" t="str">
            <v>TM</v>
          </cell>
        </row>
        <row r="1356">
          <cell r="A1356" t="str">
            <v>12380</v>
          </cell>
          <cell r="B1356" t="str">
            <v>MIMOSIN FLORAL 24x497.5G</v>
          </cell>
          <cell r="C1356" t="str">
            <v>CJ</v>
          </cell>
          <cell r="D1356">
            <v>1.1939999999999999E-2</v>
          </cell>
          <cell r="E1356" t="str">
            <v>TM</v>
          </cell>
        </row>
        <row r="1357">
          <cell r="A1357" t="str">
            <v>12381</v>
          </cell>
          <cell r="B1357" t="str">
            <v>C-12 BLANCO 24PQ(3x175)</v>
          </cell>
          <cell r="C1357" t="str">
            <v>CJ</v>
          </cell>
          <cell r="D1357">
            <v>1.26E-2</v>
          </cell>
          <cell r="E1357" t="str">
            <v>TM</v>
          </cell>
        </row>
        <row r="1358">
          <cell r="A1358" t="str">
            <v>12382</v>
          </cell>
          <cell r="B1358" t="str">
            <v>C-12 ROSADO 24PQ(3x175)</v>
          </cell>
          <cell r="C1358" t="str">
            <v>CJ</v>
          </cell>
          <cell r="D1358">
            <v>1.26E-2</v>
          </cell>
          <cell r="E1358" t="str">
            <v>TM</v>
          </cell>
        </row>
        <row r="1359">
          <cell r="A1359" t="str">
            <v>12383</v>
          </cell>
          <cell r="B1359" t="str">
            <v>DIMENSION V&amp;C + VINCHA 6</v>
          </cell>
          <cell r="C1359" t="str">
            <v>CJ</v>
          </cell>
          <cell r="D1359">
            <v>2.4719999999999998E-3</v>
          </cell>
          <cell r="E1359" t="str">
            <v>TM</v>
          </cell>
        </row>
        <row r="1360">
          <cell r="A1360" t="str">
            <v>12384</v>
          </cell>
          <cell r="B1360" t="str">
            <v>DOVE 16PQ(3X100G)</v>
          </cell>
          <cell r="C1360" t="str">
            <v>CJ</v>
          </cell>
          <cell r="D1360">
            <v>4.7999999999999996E-3</v>
          </cell>
          <cell r="E1360" t="str">
            <v>TM</v>
          </cell>
        </row>
        <row r="1361">
          <cell r="A1361" t="str">
            <v>12385</v>
          </cell>
          <cell r="B1361" t="str">
            <v>COLORES LIMON 750 ML X</v>
          </cell>
          <cell r="C1361" t="str">
            <v>CJ</v>
          </cell>
          <cell r="D1361">
            <v>9.0449999999999992E-3</v>
          </cell>
          <cell r="E1361" t="str">
            <v>TM</v>
          </cell>
        </row>
        <row r="1362">
          <cell r="A1362" t="str">
            <v>12386</v>
          </cell>
          <cell r="B1362" t="str">
            <v>COLORES MARINE 750 ML X</v>
          </cell>
          <cell r="C1362" t="str">
            <v>CJ</v>
          </cell>
          <cell r="D1362">
            <v>9.0449999999999992E-3</v>
          </cell>
          <cell r="E1362" t="str">
            <v>TM</v>
          </cell>
        </row>
        <row r="1363">
          <cell r="A1363" t="str">
            <v>12387</v>
          </cell>
          <cell r="B1363" t="str">
            <v>COLORES LAVANDA 750 ML X</v>
          </cell>
          <cell r="C1363" t="str">
            <v>CJ</v>
          </cell>
          <cell r="D1363">
            <v>9.0449999999999992E-3</v>
          </cell>
          <cell r="E1363" t="str">
            <v>TM</v>
          </cell>
        </row>
        <row r="1364">
          <cell r="A1364" t="str">
            <v>12388</v>
          </cell>
          <cell r="B1364" t="str">
            <v>COLORES PINO 750 ML X 12</v>
          </cell>
          <cell r="C1364" t="str">
            <v>CJ</v>
          </cell>
          <cell r="D1364">
            <v>9.0449999999999992E-3</v>
          </cell>
          <cell r="E1364" t="str">
            <v>TM</v>
          </cell>
        </row>
        <row r="1365">
          <cell r="A1365" t="str">
            <v>12389</v>
          </cell>
          <cell r="B1365" t="str">
            <v>CIF BANO TRIGGER 12x505G</v>
          </cell>
          <cell r="C1365" t="str">
            <v>CJ</v>
          </cell>
          <cell r="D1365">
            <v>6.0600000000000003E-3</v>
          </cell>
          <cell r="E1365" t="str">
            <v>TM</v>
          </cell>
        </row>
        <row r="1366">
          <cell r="A1366" t="str">
            <v>12390</v>
          </cell>
          <cell r="B1366" t="str">
            <v>CIF BANO REFILL 12x505G</v>
          </cell>
          <cell r="C1366" t="str">
            <v>CJ</v>
          </cell>
          <cell r="D1366">
            <v>6.0600000000000003E-3</v>
          </cell>
          <cell r="E1366" t="str">
            <v>TM</v>
          </cell>
        </row>
        <row r="1367">
          <cell r="A1367" t="str">
            <v>12392</v>
          </cell>
          <cell r="B1367" t="str">
            <v>DEJA MA LIMON 100X125G</v>
          </cell>
          <cell r="C1367" t="str">
            <v>CJ</v>
          </cell>
          <cell r="D1367">
            <v>1.2500000000000001E-2</v>
          </cell>
          <cell r="E1367" t="str">
            <v>TM</v>
          </cell>
        </row>
        <row r="1368">
          <cell r="A1368" t="str">
            <v>12393</v>
          </cell>
          <cell r="B1368" t="str">
            <v>CIF MUEBLES 25BOTX54 ML</v>
          </cell>
          <cell r="C1368" t="str">
            <v>CJ</v>
          </cell>
          <cell r="D1368">
            <v>1.323E-3</v>
          </cell>
          <cell r="E1368" t="str">
            <v>TM</v>
          </cell>
        </row>
        <row r="1369">
          <cell r="A1369" t="str">
            <v>12394</v>
          </cell>
          <cell r="B1369" t="str">
            <v>CIF MUEBLES 10BOTX250ML</v>
          </cell>
          <cell r="C1369" t="str">
            <v>CJ</v>
          </cell>
          <cell r="D1369">
            <v>2.4499999999999999E-3</v>
          </cell>
          <cell r="E1369" t="str">
            <v>TM</v>
          </cell>
        </row>
        <row r="1370">
          <cell r="A1370" t="str">
            <v>12395</v>
          </cell>
          <cell r="B1370" t="str">
            <v>CLEARBLUE 60 PQTS X CAJA</v>
          </cell>
          <cell r="C1370" t="str">
            <v>CJ</v>
          </cell>
          <cell r="D1370">
            <v>1.6739999999999999E-3</v>
          </cell>
          <cell r="E1370" t="str">
            <v>TM</v>
          </cell>
        </row>
        <row r="1371">
          <cell r="A1371" t="str">
            <v>12396</v>
          </cell>
          <cell r="B1371" t="str">
            <v>POND'S REMOVEDORES DE</v>
          </cell>
          <cell r="C1371" t="str">
            <v>CJ</v>
          </cell>
          <cell r="D1371">
            <v>4.7999999999999996E-3</v>
          </cell>
          <cell r="E1371" t="str">
            <v>TM</v>
          </cell>
        </row>
        <row r="1372">
          <cell r="A1372" t="str">
            <v>12397</v>
          </cell>
          <cell r="B1372" t="str">
            <v>CLOSE UP DOUBLE</v>
          </cell>
          <cell r="C1372" t="str">
            <v>CJ</v>
          </cell>
          <cell r="D1372">
            <v>6.4799999999999996E-3</v>
          </cell>
          <cell r="E1372" t="str">
            <v>TM</v>
          </cell>
        </row>
        <row r="1373">
          <cell r="A1373" t="str">
            <v>12398</v>
          </cell>
          <cell r="B1373" t="str">
            <v>AXE ECLYPSE 500 MUESTRAS</v>
          </cell>
          <cell r="C1373" t="str">
            <v>CJ</v>
          </cell>
          <cell r="D1373">
            <v>8.8999999999999995E-4</v>
          </cell>
          <cell r="E1373" t="str">
            <v>TM</v>
          </cell>
        </row>
        <row r="1374">
          <cell r="A1374" t="str">
            <v>12399</v>
          </cell>
          <cell r="B1374" t="str">
            <v>LAGARTO LIQ. PINO SACHET</v>
          </cell>
          <cell r="C1374" t="str">
            <v>CJ</v>
          </cell>
          <cell r="D1374">
            <v>0.01</v>
          </cell>
          <cell r="E1374" t="str">
            <v>TM</v>
          </cell>
        </row>
        <row r="1375">
          <cell r="A1375" t="str">
            <v>12400</v>
          </cell>
          <cell r="C1375" t="str">
            <v>CJ</v>
          </cell>
          <cell r="D1375">
            <v>1.3632E-2</v>
          </cell>
          <cell r="E1375" t="str">
            <v>TM</v>
          </cell>
        </row>
        <row r="1376">
          <cell r="A1376" t="str">
            <v>12401</v>
          </cell>
          <cell r="B1376" t="str">
            <v>ESPONJA CHINA DOVE 24CJT</v>
          </cell>
          <cell r="C1376" t="str">
            <v>CJ</v>
          </cell>
          <cell r="D1376">
            <v>6.96E-4</v>
          </cell>
          <cell r="E1376" t="str">
            <v>TM</v>
          </cell>
        </row>
        <row r="1377">
          <cell r="A1377" t="str">
            <v>12402</v>
          </cell>
          <cell r="B1377" t="str">
            <v>DEJA MA FLORAL 4 BALDES</v>
          </cell>
          <cell r="C1377" t="str">
            <v>CJ</v>
          </cell>
          <cell r="D1377">
            <v>1.6E-2</v>
          </cell>
          <cell r="E1377" t="str">
            <v>TM</v>
          </cell>
        </row>
        <row r="1378">
          <cell r="A1378" t="str">
            <v>12403</v>
          </cell>
          <cell r="B1378" t="str">
            <v>DEJA MA LIMON 4 BALDES 4</v>
          </cell>
          <cell r="C1378" t="str">
            <v>CJ</v>
          </cell>
          <cell r="D1378">
            <v>1.6E-2</v>
          </cell>
          <cell r="E1378" t="str">
            <v>TM</v>
          </cell>
        </row>
        <row r="1379">
          <cell r="A1379" t="str">
            <v>12404</v>
          </cell>
          <cell r="B1379" t="str">
            <v>OMO FLORAL 4 BALDES 4 KG</v>
          </cell>
          <cell r="C1379" t="str">
            <v>CJ</v>
          </cell>
          <cell r="D1379">
            <v>1.6E-2</v>
          </cell>
          <cell r="E1379" t="str">
            <v>TM</v>
          </cell>
        </row>
        <row r="1380">
          <cell r="A1380" t="str">
            <v>12405</v>
          </cell>
          <cell r="B1380" t="str">
            <v>OMO LIMON 4 BALDES 4 KG</v>
          </cell>
          <cell r="C1380" t="str">
            <v>CJ</v>
          </cell>
          <cell r="D1380">
            <v>1.6E-2</v>
          </cell>
          <cell r="E1380" t="str">
            <v>TM</v>
          </cell>
        </row>
        <row r="1381">
          <cell r="A1381" t="str">
            <v>12406</v>
          </cell>
          <cell r="B1381" t="str">
            <v>CREMA POND'S "C"</v>
          </cell>
          <cell r="C1381" t="str">
            <v>CJ</v>
          </cell>
          <cell r="D1381">
            <v>1.1999999999999999E-3</v>
          </cell>
          <cell r="E1381" t="str">
            <v>TM</v>
          </cell>
        </row>
        <row r="1382">
          <cell r="A1382" t="str">
            <v>12407</v>
          </cell>
          <cell r="B1382" t="str">
            <v>CREMA POND'S "C"</v>
          </cell>
          <cell r="C1382" t="str">
            <v>CJ</v>
          </cell>
          <cell r="D1382">
            <v>1.8E-3</v>
          </cell>
          <cell r="E1382" t="str">
            <v>TM</v>
          </cell>
        </row>
        <row r="1383">
          <cell r="A1383" t="str">
            <v>12408</v>
          </cell>
          <cell r="B1383" t="str">
            <v>CREMA POND'S "S"</v>
          </cell>
          <cell r="C1383" t="str">
            <v>CJ</v>
          </cell>
          <cell r="D1383">
            <v>1.1999999999999999E-3</v>
          </cell>
          <cell r="E1383" t="str">
            <v>TM</v>
          </cell>
        </row>
        <row r="1384">
          <cell r="A1384" t="str">
            <v>12409</v>
          </cell>
          <cell r="B1384" t="str">
            <v>CREMA POND'S "S"</v>
          </cell>
          <cell r="C1384" t="str">
            <v>CJ</v>
          </cell>
          <cell r="D1384">
            <v>1.98E-3</v>
          </cell>
          <cell r="E1384" t="str">
            <v>TM</v>
          </cell>
        </row>
        <row r="1385">
          <cell r="A1385" t="str">
            <v>12410</v>
          </cell>
          <cell r="B1385" t="str">
            <v>CREMA POND'S "H20"</v>
          </cell>
          <cell r="C1385" t="str">
            <v>CJ</v>
          </cell>
          <cell r="D1385">
            <v>1.32E-3</v>
          </cell>
          <cell r="E1385" t="str">
            <v>TM</v>
          </cell>
        </row>
        <row r="1386">
          <cell r="A1386" t="str">
            <v>12411</v>
          </cell>
          <cell r="B1386" t="str">
            <v>CREMA POND'S "H20"</v>
          </cell>
          <cell r="C1386" t="str">
            <v>CJ</v>
          </cell>
          <cell r="D1386">
            <v>1.98E-3</v>
          </cell>
          <cell r="E1386" t="str">
            <v>TM</v>
          </cell>
        </row>
        <row r="1387">
          <cell r="A1387" t="str">
            <v>12412</v>
          </cell>
          <cell r="B1387" t="str">
            <v>CREMA POND'S "HN"</v>
          </cell>
          <cell r="C1387" t="str">
            <v>CJ</v>
          </cell>
          <cell r="D1387">
            <v>1.98E-3</v>
          </cell>
          <cell r="E1387" t="str">
            <v>TM</v>
          </cell>
        </row>
        <row r="1388">
          <cell r="A1388" t="str">
            <v>12413</v>
          </cell>
          <cell r="B1388" t="str">
            <v>CREMA POND'S "E"</v>
          </cell>
          <cell r="C1388" t="str">
            <v>CJ</v>
          </cell>
          <cell r="D1388">
            <v>1.98E-3</v>
          </cell>
          <cell r="E1388" t="str">
            <v>TM</v>
          </cell>
        </row>
        <row r="1389">
          <cell r="A1389" t="str">
            <v>12414</v>
          </cell>
          <cell r="B1389" t="str">
            <v>LOCION LIMPIADORA</v>
          </cell>
          <cell r="C1389" t="str">
            <v>CJ</v>
          </cell>
          <cell r="D1389">
            <v>9.1411200000000008E-3</v>
          </cell>
          <cell r="E1389" t="str">
            <v>TM</v>
          </cell>
        </row>
        <row r="1390">
          <cell r="A1390" t="str">
            <v>12415</v>
          </cell>
          <cell r="B1390" t="str">
            <v>LOCION TONICA ASTRING.</v>
          </cell>
          <cell r="C1390" t="str">
            <v>CJ</v>
          </cell>
          <cell r="D1390">
            <v>9.9360000000000004E-3</v>
          </cell>
          <cell r="E1390" t="str">
            <v>TM</v>
          </cell>
        </row>
        <row r="1391">
          <cell r="A1391" t="str">
            <v>12416</v>
          </cell>
          <cell r="B1391" t="str">
            <v>ESPUMA LIMPIADORA</v>
          </cell>
          <cell r="C1391" t="str">
            <v>CJ</v>
          </cell>
          <cell r="D1391">
            <v>7.1999999999999998E-3</v>
          </cell>
          <cell r="E1391" t="str">
            <v>TM</v>
          </cell>
        </row>
        <row r="1392">
          <cell r="A1392" t="str">
            <v>12417</v>
          </cell>
          <cell r="B1392" t="str">
            <v>LOCION TONICA SUAVE</v>
          </cell>
          <cell r="C1392" t="str">
            <v>CJ</v>
          </cell>
          <cell r="D1392">
            <v>9.9360000000000004E-3</v>
          </cell>
          <cell r="E1392" t="str">
            <v>TM</v>
          </cell>
        </row>
        <row r="1393">
          <cell r="A1393" t="str">
            <v>12418</v>
          </cell>
          <cell r="B1393" t="str">
            <v>LOCION LIMPIADORA DUAL</v>
          </cell>
          <cell r="C1393" t="str">
            <v>CJ</v>
          </cell>
          <cell r="D1393">
            <v>1.18698E-3</v>
          </cell>
          <cell r="E1393" t="str">
            <v>TM</v>
          </cell>
        </row>
        <row r="1394">
          <cell r="A1394" t="str">
            <v>12419</v>
          </cell>
          <cell r="B1394" t="str">
            <v>DIMENSION SACHET NORMAL</v>
          </cell>
          <cell r="C1394" t="str">
            <v>CJ</v>
          </cell>
          <cell r="D1394">
            <v>5.2415999999999999E-3</v>
          </cell>
          <cell r="E1394" t="str">
            <v>TM</v>
          </cell>
        </row>
        <row r="1395">
          <cell r="A1395" t="str">
            <v>12420</v>
          </cell>
          <cell r="C1395" t="str">
            <v>CJ</v>
          </cell>
          <cell r="D1395">
            <v>5.2415999999999999E-3</v>
          </cell>
          <cell r="E1395" t="str">
            <v>TM</v>
          </cell>
        </row>
        <row r="1396">
          <cell r="A1396" t="str">
            <v>12421</v>
          </cell>
          <cell r="C1396" t="str">
            <v>CJ</v>
          </cell>
          <cell r="D1396">
            <v>5.2415999999999999E-3</v>
          </cell>
          <cell r="E1396" t="str">
            <v>TM</v>
          </cell>
        </row>
        <row r="1397">
          <cell r="A1397" t="str">
            <v>12422</v>
          </cell>
          <cell r="B1397" t="str">
            <v>DIMENSION SACHET A/C = 2</v>
          </cell>
          <cell r="C1397" t="str">
            <v>CJ</v>
          </cell>
          <cell r="D1397">
            <v>5.2415999999999999E-3</v>
          </cell>
          <cell r="E1397" t="str">
            <v>TM</v>
          </cell>
        </row>
        <row r="1398">
          <cell r="A1398" t="str">
            <v>12423</v>
          </cell>
          <cell r="B1398" t="str">
            <v>DIMENSION SACHET V&amp;C + 2</v>
          </cell>
          <cell r="C1398" t="str">
            <v>CJ</v>
          </cell>
          <cell r="D1398">
            <v>5.2415999999999999E-3</v>
          </cell>
          <cell r="E1398" t="str">
            <v>TM</v>
          </cell>
        </row>
        <row r="1399">
          <cell r="A1399" t="str">
            <v>12424</v>
          </cell>
          <cell r="B1399" t="str">
            <v>DOVE 16PQ(3x100+JABONERA</v>
          </cell>
          <cell r="C1399" t="str">
            <v>CJ</v>
          </cell>
          <cell r="D1399">
            <v>4.7999999999999996E-3</v>
          </cell>
          <cell r="E1399" t="str">
            <v>TM</v>
          </cell>
        </row>
        <row r="1400">
          <cell r="A1400" t="str">
            <v>12425</v>
          </cell>
          <cell r="B1400" t="str">
            <v>PROYECTO MORADO 1000 CC</v>
          </cell>
          <cell r="C1400" t="str">
            <v>CJ</v>
          </cell>
          <cell r="D1400">
            <v>1.392E-2</v>
          </cell>
          <cell r="E1400" t="str">
            <v>TM</v>
          </cell>
        </row>
        <row r="1401">
          <cell r="A1401" t="str">
            <v>12426</v>
          </cell>
          <cell r="B1401" t="str">
            <v>PROYECTO MORADO SACHETS</v>
          </cell>
          <cell r="C1401" t="str">
            <v>CJ</v>
          </cell>
          <cell r="D1401">
            <v>1.503403E-2</v>
          </cell>
          <cell r="E1401" t="str">
            <v>TM</v>
          </cell>
        </row>
        <row r="1402">
          <cell r="A1402" t="str">
            <v>12427</v>
          </cell>
          <cell r="B1402" t="str">
            <v>TIRAS REMOVEDORAS</v>
          </cell>
          <cell r="C1402" t="str">
            <v>CJ</v>
          </cell>
          <cell r="D1402">
            <v>9.0000000000000002E-6</v>
          </cell>
          <cell r="E1402" t="str">
            <v>TM</v>
          </cell>
        </row>
        <row r="1403">
          <cell r="A1403" t="str">
            <v>12428</v>
          </cell>
          <cell r="B1403" t="str">
            <v>CLOSE UP VDE 75CC + 25CC</v>
          </cell>
          <cell r="C1403" t="str">
            <v>CJ</v>
          </cell>
          <cell r="D1403">
            <v>9.4319999999999994E-3</v>
          </cell>
          <cell r="E1403" t="str">
            <v>TM</v>
          </cell>
        </row>
        <row r="1404">
          <cell r="A1404" t="str">
            <v>12429</v>
          </cell>
          <cell r="C1404" t="str">
            <v>CJ</v>
          </cell>
          <cell r="D1404">
            <v>1.2456E-2</v>
          </cell>
          <cell r="E1404" t="str">
            <v>TM</v>
          </cell>
        </row>
        <row r="1405">
          <cell r="A1405" t="str">
            <v>12431</v>
          </cell>
          <cell r="B1405" t="str">
            <v>DEJA MA FLORAL NAVIDAD</v>
          </cell>
          <cell r="C1405" t="str">
            <v>CJ</v>
          </cell>
          <cell r="D1405">
            <v>1.2E-2</v>
          </cell>
          <cell r="E1405" t="str">
            <v>TM</v>
          </cell>
        </row>
        <row r="1406">
          <cell r="A1406" t="str">
            <v>12433</v>
          </cell>
          <cell r="B1406" t="str">
            <v>DEJA MA FLORAL NAVIDAD 6</v>
          </cell>
          <cell r="C1406" t="str">
            <v>CJ</v>
          </cell>
          <cell r="D1406">
            <v>1.2E-2</v>
          </cell>
          <cell r="E1406" t="str">
            <v>TM</v>
          </cell>
        </row>
        <row r="1407">
          <cell r="A1407" t="str">
            <v>12434</v>
          </cell>
          <cell r="B1407" t="str">
            <v>LAGARTO AZUL 30PQ(2x270)</v>
          </cell>
          <cell r="C1407" t="str">
            <v>CJ</v>
          </cell>
          <cell r="D1407">
            <v>1.9199999999999998E-2</v>
          </cell>
          <cell r="E1407" t="str">
            <v>TM</v>
          </cell>
        </row>
        <row r="1408">
          <cell r="A1408" t="str">
            <v>12435</v>
          </cell>
          <cell r="B1408" t="str">
            <v>DOVE BABY 24x75G</v>
          </cell>
          <cell r="C1408" t="str">
            <v>CJ</v>
          </cell>
          <cell r="D1408">
            <v>1.8E-3</v>
          </cell>
          <cell r="E1408" t="str">
            <v>TM</v>
          </cell>
        </row>
        <row r="1409">
          <cell r="A1409" t="str">
            <v>12436</v>
          </cell>
          <cell r="B1409" t="str">
            <v>REXONA HOMBRE 160G SPRAY</v>
          </cell>
          <cell r="C1409" t="str">
            <v>CJ</v>
          </cell>
          <cell r="D1409">
            <v>1.92E-3</v>
          </cell>
          <cell r="E1409" t="str">
            <v>TM</v>
          </cell>
        </row>
        <row r="1410">
          <cell r="A1410" t="str">
            <v>12437</v>
          </cell>
          <cell r="B1410" t="str">
            <v>REXONA MUSK 160G SPRAY</v>
          </cell>
          <cell r="C1410" t="str">
            <v>CJ</v>
          </cell>
          <cell r="D1410">
            <v>1.92E-3</v>
          </cell>
          <cell r="E1410" t="str">
            <v>TM</v>
          </cell>
        </row>
        <row r="1411">
          <cell r="A1411" t="str">
            <v>12438</v>
          </cell>
          <cell r="B1411" t="str">
            <v>REXONA CONFIANCE 140G</v>
          </cell>
          <cell r="C1411" t="str">
            <v>CJ</v>
          </cell>
          <cell r="D1411">
            <v>1.6800000000000001E-3</v>
          </cell>
          <cell r="E1411" t="str">
            <v>TM</v>
          </cell>
        </row>
        <row r="1412">
          <cell r="A1412" t="str">
            <v>12439</v>
          </cell>
          <cell r="B1412" t="str">
            <v>REXONA EXCEL 140G SPRAY</v>
          </cell>
          <cell r="C1412" t="str">
            <v>CJ</v>
          </cell>
          <cell r="D1412">
            <v>1.6800000000000001E-3</v>
          </cell>
          <cell r="E1412" t="str">
            <v>TM</v>
          </cell>
        </row>
        <row r="1413">
          <cell r="A1413" t="str">
            <v>12440</v>
          </cell>
          <cell r="B1413" t="str">
            <v>REXONA HOMBRE BIG BALL</v>
          </cell>
          <cell r="C1413" t="str">
            <v>CJ</v>
          </cell>
          <cell r="D1413">
            <v>5.9999999999999995E-4</v>
          </cell>
          <cell r="E1413" t="str">
            <v>TM</v>
          </cell>
        </row>
        <row r="1414">
          <cell r="A1414" t="str">
            <v>12441</v>
          </cell>
          <cell r="B1414" t="str">
            <v>REXONA MUSK BIG BALL 50G</v>
          </cell>
          <cell r="C1414" t="str">
            <v>CJ</v>
          </cell>
          <cell r="D1414">
            <v>5.9999999999999995E-4</v>
          </cell>
          <cell r="E1414" t="str">
            <v>TM</v>
          </cell>
        </row>
        <row r="1415">
          <cell r="A1415" t="str">
            <v>12442</v>
          </cell>
          <cell r="B1415" t="str">
            <v>REXONA CONFIANCE BIG</v>
          </cell>
          <cell r="C1415" t="str">
            <v>CJ</v>
          </cell>
          <cell r="D1415">
            <v>5.9999999999999995E-4</v>
          </cell>
          <cell r="E1415" t="str">
            <v>TM</v>
          </cell>
        </row>
        <row r="1416">
          <cell r="A1416" t="str">
            <v>12443</v>
          </cell>
          <cell r="B1416" t="str">
            <v>REXONA EXCEL BIG BALL</v>
          </cell>
          <cell r="C1416" t="str">
            <v>CJ</v>
          </cell>
          <cell r="D1416">
            <v>5.9999999999999995E-4</v>
          </cell>
          <cell r="E1416" t="str">
            <v>TM</v>
          </cell>
        </row>
        <row r="1417">
          <cell r="A1417" t="str">
            <v>12444</v>
          </cell>
          <cell r="B1417" t="str">
            <v>REXONA CONFIANCE STICK</v>
          </cell>
          <cell r="C1417" t="str">
            <v>CJ</v>
          </cell>
          <cell r="D1417">
            <v>7.5600000000000005E-4</v>
          </cell>
          <cell r="E1417" t="str">
            <v>TM</v>
          </cell>
        </row>
        <row r="1418">
          <cell r="A1418" t="str">
            <v>12445</v>
          </cell>
          <cell r="B1418" t="str">
            <v>REXONA EXCEL STICK 58G</v>
          </cell>
          <cell r="C1418" t="str">
            <v>CJ</v>
          </cell>
          <cell r="D1418">
            <v>6.96E-4</v>
          </cell>
          <cell r="E1418" t="str">
            <v>TM</v>
          </cell>
        </row>
        <row r="1419">
          <cell r="A1419" t="str">
            <v>12446</v>
          </cell>
          <cell r="B1419" t="str">
            <v>AXE MUSK SPRAY 113G X 12</v>
          </cell>
          <cell r="C1419" t="str">
            <v>CJ</v>
          </cell>
          <cell r="D1419">
            <v>1.356E-3</v>
          </cell>
          <cell r="E1419" t="str">
            <v>TM</v>
          </cell>
        </row>
        <row r="1420">
          <cell r="A1420" t="str">
            <v>12447</v>
          </cell>
          <cell r="B1420" t="str">
            <v>AXE MARINE SPRAY 113G X</v>
          </cell>
          <cell r="C1420" t="str">
            <v>CJ</v>
          </cell>
          <cell r="D1420">
            <v>1.356E-3</v>
          </cell>
          <cell r="E1420" t="str">
            <v>TM</v>
          </cell>
        </row>
        <row r="1421">
          <cell r="A1421" t="str">
            <v>12448</v>
          </cell>
          <cell r="B1421" t="str">
            <v>AXE ADRENALINE SPRAY 113</v>
          </cell>
          <cell r="C1421" t="str">
            <v>CJ</v>
          </cell>
          <cell r="D1421">
            <v>1.356E-3</v>
          </cell>
          <cell r="E1421" t="str">
            <v>TM</v>
          </cell>
        </row>
        <row r="1422">
          <cell r="A1422" t="str">
            <v>12449</v>
          </cell>
          <cell r="B1422" t="str">
            <v>AXE ECLYPSE SPRAY 113G</v>
          </cell>
          <cell r="C1422" t="str">
            <v>CJ</v>
          </cell>
          <cell r="D1422">
            <v>1.356E-3</v>
          </cell>
          <cell r="E1422" t="str">
            <v>TM</v>
          </cell>
        </row>
        <row r="1423">
          <cell r="A1423" t="str">
            <v>12450</v>
          </cell>
          <cell r="B1423" t="str">
            <v>AXE MUSK BIG BALL 50G X</v>
          </cell>
          <cell r="C1423" t="str">
            <v>CJ</v>
          </cell>
          <cell r="D1423">
            <v>5.9999999999999995E-4</v>
          </cell>
          <cell r="E1423" t="str">
            <v>TM</v>
          </cell>
        </row>
        <row r="1424">
          <cell r="A1424" t="str">
            <v>12451</v>
          </cell>
          <cell r="B1424" t="str">
            <v>AXE MARINE BIG BALL 50G</v>
          </cell>
          <cell r="C1424" t="str">
            <v>CJ</v>
          </cell>
          <cell r="D1424">
            <v>5.9999999999999995E-4</v>
          </cell>
          <cell r="E1424" t="str">
            <v>TM</v>
          </cell>
        </row>
        <row r="1425">
          <cell r="A1425" t="str">
            <v>12452</v>
          </cell>
          <cell r="B1425" t="str">
            <v>AXE ADRENALINE BIG BALL</v>
          </cell>
          <cell r="C1425" t="str">
            <v>CJ</v>
          </cell>
          <cell r="D1425">
            <v>5.9999999999999995E-4</v>
          </cell>
          <cell r="E1425" t="str">
            <v>TM</v>
          </cell>
        </row>
        <row r="1426">
          <cell r="A1426" t="str">
            <v>12453</v>
          </cell>
          <cell r="B1426" t="str">
            <v>DIMENSION NORMAL 10ML +</v>
          </cell>
          <cell r="C1426" t="str">
            <v>CJ</v>
          </cell>
          <cell r="D1426">
            <v>5.9712000000000003E-3</v>
          </cell>
          <cell r="E1426" t="str">
            <v>TM</v>
          </cell>
        </row>
        <row r="1427">
          <cell r="A1427" t="str">
            <v>12454</v>
          </cell>
          <cell r="B1427" t="str">
            <v>REXONA ANTIBACTERIAL</v>
          </cell>
          <cell r="C1427" t="str">
            <v>CJ</v>
          </cell>
          <cell r="D1427">
            <v>7.1999999999999998E-3</v>
          </cell>
          <cell r="E1427" t="str">
            <v>TM</v>
          </cell>
        </row>
        <row r="1428">
          <cell r="A1428" t="str">
            <v>12455</v>
          </cell>
          <cell r="B1428" t="str">
            <v>REXONA ANTIBACTERIAL</v>
          </cell>
          <cell r="C1428" t="str">
            <v>CJ</v>
          </cell>
          <cell r="D1428">
            <v>9.5999999999999992E-3</v>
          </cell>
          <cell r="E1428" t="str">
            <v>TM</v>
          </cell>
        </row>
        <row r="1429">
          <cell r="A1429" t="str">
            <v>12456</v>
          </cell>
          <cell r="C1429" t="str">
            <v>CJ</v>
          </cell>
          <cell r="D1429">
            <v>5.9496000000000002E-3</v>
          </cell>
          <cell r="E1429" t="str">
            <v>TM</v>
          </cell>
        </row>
        <row r="1430">
          <cell r="A1430" t="str">
            <v>12457</v>
          </cell>
          <cell r="C1430" t="str">
            <v>CJ</v>
          </cell>
          <cell r="D1430">
            <v>5.9496000000000002E-3</v>
          </cell>
          <cell r="E1430" t="str">
            <v>TM</v>
          </cell>
        </row>
        <row r="1431">
          <cell r="A1431" t="str">
            <v>12458</v>
          </cell>
          <cell r="B1431" t="str">
            <v>DIMENSION A/C 10 ML +</v>
          </cell>
          <cell r="C1431" t="str">
            <v>CJ</v>
          </cell>
          <cell r="D1431">
            <v>5.9496000000000002E-3</v>
          </cell>
          <cell r="E1431" t="str">
            <v>TM</v>
          </cell>
        </row>
        <row r="1432">
          <cell r="A1432" t="str">
            <v>12459</v>
          </cell>
          <cell r="B1432" t="str">
            <v>DIMENSION V&amp;C 10ML +</v>
          </cell>
          <cell r="C1432" t="str">
            <v>CJ</v>
          </cell>
          <cell r="D1432">
            <v>5.9496000000000002E-3</v>
          </cell>
          <cell r="E1432" t="str">
            <v>TM</v>
          </cell>
        </row>
        <row r="1433">
          <cell r="A1433" t="str">
            <v>12461</v>
          </cell>
          <cell r="B1433" t="str">
            <v>DEJA MA LIMON NAVIDAD 24</v>
          </cell>
          <cell r="C1433" t="str">
            <v>CJ</v>
          </cell>
          <cell r="D1433">
            <v>1.2E-2</v>
          </cell>
          <cell r="E1433" t="str">
            <v>TM</v>
          </cell>
        </row>
        <row r="1434">
          <cell r="A1434" t="str">
            <v>12463</v>
          </cell>
          <cell r="B1434" t="str">
            <v>DEJA MA LIMON NAVIDAD 6</v>
          </cell>
          <cell r="C1434" t="str">
            <v>CJ</v>
          </cell>
          <cell r="D1434">
            <v>1.2E-2</v>
          </cell>
          <cell r="E1434" t="str">
            <v>TM</v>
          </cell>
        </row>
        <row r="1435">
          <cell r="A1435" t="str">
            <v>12464</v>
          </cell>
          <cell r="B1435" t="str">
            <v>PROM: EFFICIENT 120G +</v>
          </cell>
          <cell r="C1435" t="str">
            <v>CJ</v>
          </cell>
          <cell r="D1435">
            <v>7.92E-3</v>
          </cell>
          <cell r="E1435" t="str">
            <v>TM</v>
          </cell>
        </row>
        <row r="1436">
          <cell r="A1436" t="str">
            <v>12465</v>
          </cell>
          <cell r="B1436" t="str">
            <v>PROM: POND'S CREMA E</v>
          </cell>
          <cell r="C1436" t="str">
            <v>CJ</v>
          </cell>
          <cell r="D1436">
            <v>2.3400000000000001E-3</v>
          </cell>
          <cell r="E1436" t="str">
            <v>TM</v>
          </cell>
        </row>
        <row r="1437">
          <cell r="A1437" t="str">
            <v>12466</v>
          </cell>
          <cell r="B1437" t="str">
            <v>PROM: POND'S CREMA HN</v>
          </cell>
          <cell r="C1437" t="str">
            <v>CJ</v>
          </cell>
          <cell r="D1437">
            <v>2.3400000000000001E-3</v>
          </cell>
          <cell r="E1437" t="str">
            <v>TM</v>
          </cell>
        </row>
        <row r="1438">
          <cell r="A1438" t="str">
            <v>12467</v>
          </cell>
          <cell r="B1438" t="str">
            <v>PROM: POND'S CREMA H20</v>
          </cell>
          <cell r="C1438" t="str">
            <v>CJ</v>
          </cell>
          <cell r="D1438">
            <v>2.3400000000000001E-3</v>
          </cell>
          <cell r="E1438" t="str">
            <v>TM</v>
          </cell>
        </row>
        <row r="1439">
          <cell r="A1439" t="str">
            <v>12468</v>
          </cell>
          <cell r="B1439" t="str">
            <v>PROM: POND'S CREMA S</v>
          </cell>
          <cell r="C1439" t="str">
            <v>CJ</v>
          </cell>
          <cell r="D1439">
            <v>2.3400000000000001E-3</v>
          </cell>
          <cell r="E1439" t="str">
            <v>TM</v>
          </cell>
        </row>
        <row r="1440">
          <cell r="A1440" t="str">
            <v>12469</v>
          </cell>
          <cell r="B1440" t="str">
            <v>PROM: POND'S CREMA C</v>
          </cell>
          <cell r="C1440" t="str">
            <v>CJ</v>
          </cell>
          <cell r="D1440">
            <v>2.16E-3</v>
          </cell>
          <cell r="E1440" t="str">
            <v>TM</v>
          </cell>
        </row>
        <row r="1441">
          <cell r="A1441" t="str">
            <v>12470</v>
          </cell>
          <cell r="B1441" t="str">
            <v>REXONA SP HOMBRE (UNITY)</v>
          </cell>
          <cell r="C1441" t="str">
            <v>CJ</v>
          </cell>
          <cell r="D1441">
            <v>1.7880000000000001E-3</v>
          </cell>
          <cell r="E1441" t="str">
            <v>TM</v>
          </cell>
        </row>
        <row r="1442">
          <cell r="A1442" t="str">
            <v>12471</v>
          </cell>
          <cell r="B1442" t="str">
            <v>REXONA SP MUSK (UNITY)</v>
          </cell>
          <cell r="C1442" t="str">
            <v>CJ</v>
          </cell>
          <cell r="D1442">
            <v>1.7880000000000001E-3</v>
          </cell>
          <cell r="E1442" t="str">
            <v>TM</v>
          </cell>
        </row>
        <row r="1443">
          <cell r="A1443" t="str">
            <v>12472</v>
          </cell>
          <cell r="B1443" t="str">
            <v>REXONA SP CONFIANCE 126G</v>
          </cell>
          <cell r="C1443" t="str">
            <v>CJ</v>
          </cell>
          <cell r="D1443">
            <v>1.5120000000000001E-3</v>
          </cell>
          <cell r="E1443" t="str">
            <v>TM</v>
          </cell>
        </row>
        <row r="1444">
          <cell r="A1444" t="str">
            <v>12473</v>
          </cell>
          <cell r="B1444" t="str">
            <v>REXONA SP EXCEL 12x126G</v>
          </cell>
          <cell r="C1444" t="str">
            <v>CJ</v>
          </cell>
          <cell r="D1444">
            <v>1.5120000000000001E-3</v>
          </cell>
          <cell r="E1444" t="str">
            <v>TM</v>
          </cell>
        </row>
        <row r="1445">
          <cell r="A1445" t="str">
            <v>12474</v>
          </cell>
          <cell r="B1445" t="str">
            <v>REXONA BIG BALL HOMBRE</v>
          </cell>
          <cell r="C1445" t="str">
            <v>CJ</v>
          </cell>
          <cell r="D1445">
            <v>5.9999999999999995E-4</v>
          </cell>
          <cell r="E1445" t="str">
            <v>TM</v>
          </cell>
        </row>
        <row r="1446">
          <cell r="A1446" t="str">
            <v>12475</v>
          </cell>
          <cell r="B1446" t="str">
            <v>REXONA BIG BALL MUSK</v>
          </cell>
          <cell r="C1446" t="str">
            <v>CJ</v>
          </cell>
          <cell r="D1446">
            <v>5.9999999999999995E-4</v>
          </cell>
          <cell r="E1446" t="str">
            <v>TM</v>
          </cell>
        </row>
        <row r="1447">
          <cell r="A1447" t="str">
            <v>12476</v>
          </cell>
          <cell r="B1447" t="str">
            <v>REXONA BIG BALL CONFIAN</v>
          </cell>
          <cell r="C1447" t="str">
            <v>CJ</v>
          </cell>
          <cell r="D1447">
            <v>5.9999999999999995E-4</v>
          </cell>
          <cell r="E1447" t="str">
            <v>TM</v>
          </cell>
        </row>
        <row r="1448">
          <cell r="A1448" t="str">
            <v>12477</v>
          </cell>
          <cell r="B1448" t="str">
            <v>REXONA BIG BALL EXCEL</v>
          </cell>
          <cell r="C1448" t="str">
            <v>CJ</v>
          </cell>
          <cell r="D1448">
            <v>5.9999999999999995E-4</v>
          </cell>
          <cell r="E1448" t="str">
            <v>TM</v>
          </cell>
        </row>
        <row r="1449">
          <cell r="A1449" t="str">
            <v>12478</v>
          </cell>
          <cell r="B1449" t="str">
            <v>REXONA STICK EXCEL</v>
          </cell>
          <cell r="C1449" t="str">
            <v>CJ</v>
          </cell>
          <cell r="D1449">
            <v>5.9999999999999995E-4</v>
          </cell>
          <cell r="E1449" t="str">
            <v>TM</v>
          </cell>
        </row>
        <row r="1450">
          <cell r="A1450" t="str">
            <v>12479</v>
          </cell>
          <cell r="B1450" t="str">
            <v>REXONA STICK CONFIANCE</v>
          </cell>
          <cell r="C1450" t="str">
            <v>CJ</v>
          </cell>
          <cell r="D1450">
            <v>5.9999999999999995E-4</v>
          </cell>
          <cell r="E1450" t="str">
            <v>TM</v>
          </cell>
        </row>
        <row r="1451">
          <cell r="A1451" t="str">
            <v>12482</v>
          </cell>
          <cell r="B1451" t="str">
            <v>CREMA-12 BLANCO A/B</v>
          </cell>
          <cell r="C1451" t="str">
            <v>CJ</v>
          </cell>
          <cell r="D1451">
            <v>8.3999999999999995E-3</v>
          </cell>
          <cell r="E1451" t="str">
            <v>TM</v>
          </cell>
        </row>
        <row r="1452">
          <cell r="A1452" t="str">
            <v>12483</v>
          </cell>
          <cell r="B1452" t="str">
            <v>CREMA-12 ROSADO A/B</v>
          </cell>
          <cell r="C1452" t="str">
            <v>CJ</v>
          </cell>
          <cell r="D1452">
            <v>8.3999999999999995E-3</v>
          </cell>
          <cell r="E1452" t="str">
            <v>TM</v>
          </cell>
        </row>
        <row r="1453">
          <cell r="A1453" t="str">
            <v>12484</v>
          </cell>
          <cell r="B1453" t="str">
            <v>ROSAS ROSADO 24FU(3x75G)</v>
          </cell>
          <cell r="C1453" t="str">
            <v>CJ</v>
          </cell>
          <cell r="D1453">
            <v>5.4000000000000003E-3</v>
          </cell>
          <cell r="E1453" t="str">
            <v>TM</v>
          </cell>
        </row>
        <row r="1454">
          <cell r="A1454" t="str">
            <v>12485</v>
          </cell>
          <cell r="B1454" t="str">
            <v>REXONA HOMBRE 48x150G</v>
          </cell>
          <cell r="C1454" t="str">
            <v>CJ</v>
          </cell>
          <cell r="D1454">
            <v>7.1999999999999998E-3</v>
          </cell>
          <cell r="E1454" t="str">
            <v>TM</v>
          </cell>
        </row>
        <row r="1455">
          <cell r="A1455" t="str">
            <v>12486</v>
          </cell>
          <cell r="B1455" t="str">
            <v>ESTRELLA FRUTAL 2X350G</v>
          </cell>
          <cell r="C1455" t="str">
            <v>CJ</v>
          </cell>
          <cell r="D1455">
            <v>9.7999999999999997E-3</v>
          </cell>
          <cell r="E1455" t="str">
            <v>TM</v>
          </cell>
        </row>
        <row r="1456">
          <cell r="A1456" t="str">
            <v>12487</v>
          </cell>
          <cell r="B1456" t="str">
            <v>ESTRELLA LIMON 2X350G 14</v>
          </cell>
          <cell r="C1456" t="str">
            <v>CJ</v>
          </cell>
          <cell r="D1456">
            <v>9.7999999999999997E-3</v>
          </cell>
          <cell r="E1456" t="str">
            <v>TM</v>
          </cell>
        </row>
        <row r="1457">
          <cell r="A1457" t="str">
            <v>12488</v>
          </cell>
          <cell r="B1457" t="str">
            <v>CIF BL 750G + CIF BL 375</v>
          </cell>
          <cell r="C1457" t="str">
            <v>CJ</v>
          </cell>
          <cell r="D1457">
            <v>1.35E-2</v>
          </cell>
          <cell r="E1457" t="str">
            <v>TM</v>
          </cell>
        </row>
        <row r="1458">
          <cell r="A1458" t="str">
            <v>12489</v>
          </cell>
          <cell r="B1458" t="str">
            <v>CIF LM 750G + CIF LM 375</v>
          </cell>
          <cell r="C1458" t="str">
            <v>CJ</v>
          </cell>
          <cell r="D1458">
            <v>1.35E-2</v>
          </cell>
          <cell r="E1458" t="str">
            <v>TM</v>
          </cell>
        </row>
        <row r="1459">
          <cell r="A1459" t="str">
            <v>12490</v>
          </cell>
          <cell r="B1459" t="str">
            <v>MIMOSIN FR TR X 2 BOT</v>
          </cell>
          <cell r="C1459" t="str">
            <v>CJ</v>
          </cell>
          <cell r="D1459">
            <v>1.1939999999999999E-2</v>
          </cell>
          <cell r="E1459" t="str">
            <v>TM</v>
          </cell>
        </row>
        <row r="1460">
          <cell r="A1460" t="str">
            <v>12491</v>
          </cell>
          <cell r="B1460" t="str">
            <v>MIMOSIN LAV X 2 BOT (6</v>
          </cell>
          <cell r="C1460" t="str">
            <v>CJ</v>
          </cell>
          <cell r="D1460">
            <v>1.1939999999999999E-2</v>
          </cell>
          <cell r="E1460" t="str">
            <v>TM</v>
          </cell>
        </row>
        <row r="1461">
          <cell r="A1461" t="str">
            <v>12492</v>
          </cell>
          <cell r="B1461" t="str">
            <v>MIMOSIN FLORAL X 2 BOT</v>
          </cell>
          <cell r="C1461" t="str">
            <v>CJ</v>
          </cell>
          <cell r="D1461">
            <v>1.1939999999999999E-2</v>
          </cell>
          <cell r="E1461" t="str">
            <v>TM</v>
          </cell>
        </row>
        <row r="1462">
          <cell r="A1462" t="str">
            <v>12493</v>
          </cell>
          <cell r="B1462" t="str">
            <v>ESTRELLA FRUTAL BAR 250G</v>
          </cell>
          <cell r="C1462" t="str">
            <v>CJ</v>
          </cell>
          <cell r="D1462">
            <v>8.0000000000000002E-3</v>
          </cell>
          <cell r="E1462" t="str">
            <v>TM</v>
          </cell>
        </row>
        <row r="1463">
          <cell r="A1463" t="str">
            <v>12494</v>
          </cell>
          <cell r="B1463" t="str">
            <v>ESTRELLA LIMON BAR 250G</v>
          </cell>
          <cell r="C1463" t="str">
            <v>CJ</v>
          </cell>
          <cell r="D1463">
            <v>8.0000000000000002E-3</v>
          </cell>
          <cell r="E1463" t="str">
            <v>TM</v>
          </cell>
        </row>
        <row r="1464">
          <cell r="A1464" t="str">
            <v>12495</v>
          </cell>
          <cell r="B1464" t="str">
            <v>CIF AG GAT+ESPONJA 12 PQ</v>
          </cell>
          <cell r="C1464" t="str">
            <v>CJ</v>
          </cell>
          <cell r="D1464">
            <v>6.3795600000000003E-3</v>
          </cell>
          <cell r="E1464" t="str">
            <v>TM</v>
          </cell>
        </row>
        <row r="1465">
          <cell r="A1465" t="str">
            <v>12496</v>
          </cell>
          <cell r="B1465" t="str">
            <v>CIF AG REF+ESPONJA 12 PQ</v>
          </cell>
          <cell r="C1465" t="str">
            <v>CJ</v>
          </cell>
          <cell r="D1465">
            <v>6.3795600000000003E-3</v>
          </cell>
          <cell r="E1465" t="str">
            <v>TM</v>
          </cell>
        </row>
        <row r="1466">
          <cell r="A1466" t="str">
            <v>12498</v>
          </cell>
          <cell r="B1466" t="str">
            <v>AXE ECLYPSE (SPRAY +</v>
          </cell>
          <cell r="C1466" t="str">
            <v>CJ</v>
          </cell>
          <cell r="D1466">
            <v>1.9559999999999998E-3</v>
          </cell>
          <cell r="E1466" t="str">
            <v>TM</v>
          </cell>
        </row>
        <row r="1467">
          <cell r="A1467" t="str">
            <v>12499</v>
          </cell>
          <cell r="B1467" t="str">
            <v>REXONA ST.EXCEL+REX.A/B</v>
          </cell>
          <cell r="C1467" t="str">
            <v>CJ</v>
          </cell>
          <cell r="D1467">
            <v>1.8959999999999999E-3</v>
          </cell>
          <cell r="E1467" t="str">
            <v>TM</v>
          </cell>
        </row>
        <row r="1468">
          <cell r="A1468" t="str">
            <v>12500</v>
          </cell>
          <cell r="B1468" t="str">
            <v>REXONA ST.CONFIANCE+REX.</v>
          </cell>
          <cell r="C1468" t="str">
            <v>CJ</v>
          </cell>
          <cell r="D1468">
            <v>1.9559999999999998E-3</v>
          </cell>
          <cell r="E1468" t="str">
            <v>TM</v>
          </cell>
        </row>
        <row r="1469">
          <cell r="A1469" t="str">
            <v>12501</v>
          </cell>
          <cell r="B1469" t="str">
            <v>CLOSE UP VDE 72UNx75CC</v>
          </cell>
          <cell r="C1469" t="str">
            <v>CJ</v>
          </cell>
          <cell r="D1469">
            <v>7.0559999999999998E-3</v>
          </cell>
          <cell r="E1469" t="str">
            <v>TM</v>
          </cell>
        </row>
        <row r="1470">
          <cell r="A1470" t="str">
            <v>12502</v>
          </cell>
          <cell r="B1470" t="str">
            <v>CLOSE UP ROJO 72UNDS X</v>
          </cell>
          <cell r="C1470" t="str">
            <v>CJ</v>
          </cell>
          <cell r="D1470">
            <v>7.0559999999999998E-3</v>
          </cell>
          <cell r="E1470" t="str">
            <v>TM</v>
          </cell>
        </row>
        <row r="1471">
          <cell r="A1471" t="str">
            <v>12503</v>
          </cell>
          <cell r="B1471" t="str">
            <v>CLOSE UP ROJO 72UNDX75CC</v>
          </cell>
          <cell r="C1471" t="str">
            <v>CJ</v>
          </cell>
          <cell r="D1471">
            <v>7.0559999999999998E-3</v>
          </cell>
          <cell r="E1471" t="str">
            <v>TM</v>
          </cell>
        </row>
        <row r="1472">
          <cell r="A1472" t="str">
            <v>12504</v>
          </cell>
          <cell r="B1472" t="str">
            <v>CLOSE UP VDE 72UNDX75CC</v>
          </cell>
          <cell r="C1472" t="str">
            <v>CJ</v>
          </cell>
          <cell r="D1472">
            <v>7.0559999999999998E-3</v>
          </cell>
          <cell r="E1472" t="str">
            <v>TM</v>
          </cell>
        </row>
        <row r="1473">
          <cell r="A1473" t="str">
            <v>12505</v>
          </cell>
          <cell r="B1473" t="str">
            <v>LAGARTO LIMON 100CC X100</v>
          </cell>
          <cell r="C1473" t="str">
            <v>CJ</v>
          </cell>
          <cell r="D1473">
            <v>0.01</v>
          </cell>
          <cell r="E1473" t="str">
            <v>TM</v>
          </cell>
        </row>
        <row r="1474">
          <cell r="A1474" t="str">
            <v>12506</v>
          </cell>
          <cell r="B1474" t="str">
            <v>LAGARTO LAVANDA 100CC X</v>
          </cell>
          <cell r="C1474" t="str">
            <v>CJ</v>
          </cell>
          <cell r="D1474">
            <v>0.01</v>
          </cell>
          <cell r="E1474" t="str">
            <v>TM</v>
          </cell>
        </row>
        <row r="1475">
          <cell r="A1475" t="str">
            <v>12507</v>
          </cell>
          <cell r="B1475" t="str">
            <v>REXONA FRESH 48x150G</v>
          </cell>
          <cell r="C1475" t="str">
            <v>CJ</v>
          </cell>
          <cell r="D1475">
            <v>7.1999999999999998E-3</v>
          </cell>
          <cell r="E1475" t="str">
            <v>TM</v>
          </cell>
        </row>
        <row r="1476">
          <cell r="A1476" t="str">
            <v>12508</v>
          </cell>
          <cell r="B1476" t="str">
            <v>REXONA OCEAN 48x150G</v>
          </cell>
          <cell r="C1476" t="str">
            <v>CJ</v>
          </cell>
          <cell r="D1476">
            <v>7.1999999999999998E-3</v>
          </cell>
          <cell r="E1476" t="str">
            <v>TM</v>
          </cell>
        </row>
        <row r="1477">
          <cell r="A1477" t="str">
            <v>12509</v>
          </cell>
          <cell r="B1477" t="str">
            <v>REXONA CREME 48x150G</v>
          </cell>
          <cell r="C1477" t="str">
            <v>CJ</v>
          </cell>
          <cell r="D1477">
            <v>7.1999999999999998E-3</v>
          </cell>
          <cell r="E1477" t="str">
            <v>TM</v>
          </cell>
        </row>
        <row r="1478">
          <cell r="A1478" t="str">
            <v>12510</v>
          </cell>
          <cell r="B1478" t="str">
            <v>LUX NORMAL 48x150G</v>
          </cell>
          <cell r="C1478" t="str">
            <v>CJ</v>
          </cell>
          <cell r="D1478">
            <v>7.1999999999999998E-3</v>
          </cell>
          <cell r="E1478" t="str">
            <v>TM</v>
          </cell>
        </row>
        <row r="1479">
          <cell r="A1479" t="str">
            <v>12511</v>
          </cell>
          <cell r="B1479" t="str">
            <v>LUX DELICADO 48x150G</v>
          </cell>
          <cell r="C1479" t="str">
            <v>CJ</v>
          </cell>
          <cell r="D1479">
            <v>7.1999999999999998E-3</v>
          </cell>
          <cell r="E1479" t="str">
            <v>TM</v>
          </cell>
        </row>
        <row r="1480">
          <cell r="A1480" t="str">
            <v>12512</v>
          </cell>
          <cell r="B1480" t="str">
            <v>LUX GRASA 48x150G</v>
          </cell>
          <cell r="C1480" t="str">
            <v>CJ</v>
          </cell>
          <cell r="D1480">
            <v>7.1999999999999998E-3</v>
          </cell>
          <cell r="E1480" t="str">
            <v>TM</v>
          </cell>
        </row>
        <row r="1481">
          <cell r="A1481" t="str">
            <v>12514</v>
          </cell>
          <cell r="B1481" t="str">
            <v>ROSAS BLANCO 18FU(4X75G)</v>
          </cell>
          <cell r="C1481" t="str">
            <v>CJ</v>
          </cell>
          <cell r="D1481">
            <v>5.4000000000000003E-3</v>
          </cell>
          <cell r="E1481" t="str">
            <v>TM</v>
          </cell>
        </row>
        <row r="1482">
          <cell r="A1482" t="str">
            <v>12515</v>
          </cell>
          <cell r="B1482" t="str">
            <v>ROSAS ROSADO 18FU(4x75G)</v>
          </cell>
          <cell r="C1482" t="str">
            <v>CJ</v>
          </cell>
          <cell r="D1482">
            <v>5.4000000000000003E-3</v>
          </cell>
          <cell r="E1482" t="str">
            <v>TM</v>
          </cell>
        </row>
        <row r="1483">
          <cell r="A1483" t="str">
            <v>12516</v>
          </cell>
          <cell r="B1483" t="str">
            <v>CLOSE UP MICROPARTICULAS</v>
          </cell>
          <cell r="C1483" t="str">
            <v>CJ</v>
          </cell>
          <cell r="D1483">
            <v>7.3439999999999998E-3</v>
          </cell>
          <cell r="E1483" t="str">
            <v>TM</v>
          </cell>
        </row>
        <row r="1484">
          <cell r="A1484" t="str">
            <v>12517</v>
          </cell>
          <cell r="B1484" t="str">
            <v>CLOSE UP MICROPARTICULAS</v>
          </cell>
          <cell r="C1484" t="str">
            <v>CJ</v>
          </cell>
          <cell r="D1484">
            <v>7.3439999999999998E-3</v>
          </cell>
          <cell r="E1484" t="str">
            <v>TM</v>
          </cell>
        </row>
        <row r="1485">
          <cell r="A1485" t="str">
            <v>12526</v>
          </cell>
          <cell r="B1485" t="str">
            <v>OMO LIMON BARRA 2X450G</v>
          </cell>
          <cell r="C1485" t="str">
            <v>CJ</v>
          </cell>
          <cell r="D1485">
            <v>1.26E-2</v>
          </cell>
          <cell r="E1485" t="str">
            <v>TM</v>
          </cell>
        </row>
        <row r="1486">
          <cell r="A1486" t="str">
            <v>12527</v>
          </cell>
          <cell r="B1486" t="str">
            <v>DEJA MA FLORAL BAR 2X450</v>
          </cell>
          <cell r="C1486" t="str">
            <v>CJ</v>
          </cell>
          <cell r="D1486">
            <v>1.26E-2</v>
          </cell>
          <cell r="E1486" t="str">
            <v>TM</v>
          </cell>
        </row>
        <row r="1487">
          <cell r="A1487" t="str">
            <v>12528</v>
          </cell>
          <cell r="B1487" t="str">
            <v>DEJA MA LIMON BAR 2X450G</v>
          </cell>
          <cell r="C1487" t="str">
            <v>CJ</v>
          </cell>
          <cell r="D1487">
            <v>1.26E-2</v>
          </cell>
          <cell r="E1487" t="str">
            <v>TM</v>
          </cell>
        </row>
        <row r="1488">
          <cell r="A1488" t="str">
            <v>12529</v>
          </cell>
          <cell r="B1488" t="str">
            <v>OMO FLORAL BARRA 2X450G</v>
          </cell>
          <cell r="C1488" t="str">
            <v>CJ</v>
          </cell>
          <cell r="D1488">
            <v>1.26E-2</v>
          </cell>
          <cell r="E1488" t="str">
            <v>TM</v>
          </cell>
        </row>
        <row r="1489">
          <cell r="A1489" t="str">
            <v>12530</v>
          </cell>
          <cell r="B1489" t="str">
            <v>BALLERINA RS ESP + ESTR.</v>
          </cell>
          <cell r="C1489" t="str">
            <v>CJ</v>
          </cell>
          <cell r="D1489">
            <v>6.2123999999999999E-3</v>
          </cell>
          <cell r="E1489" t="str">
            <v>TM</v>
          </cell>
        </row>
        <row r="1490">
          <cell r="A1490" t="str">
            <v>12531</v>
          </cell>
          <cell r="B1490" t="str">
            <v>BALLERINA VD ESP + ESTR.</v>
          </cell>
          <cell r="C1490" t="str">
            <v>CJ</v>
          </cell>
          <cell r="D1490">
            <v>6.27912E-3</v>
          </cell>
          <cell r="E1490" t="str">
            <v>TM</v>
          </cell>
        </row>
        <row r="1491">
          <cell r="A1491" t="str">
            <v>12532</v>
          </cell>
          <cell r="B1491" t="str">
            <v>REXONA HOMBRE 48x150G</v>
          </cell>
          <cell r="C1491" t="str">
            <v>CJ</v>
          </cell>
          <cell r="D1491">
            <v>7.1999999999999998E-3</v>
          </cell>
          <cell r="E1491" t="str">
            <v>TM</v>
          </cell>
        </row>
        <row r="1492">
          <cell r="A1492" t="str">
            <v>12534</v>
          </cell>
          <cell r="B1492" t="str">
            <v>REXONA CONFIANCE 48x150G</v>
          </cell>
          <cell r="C1492" t="str">
            <v>CJ</v>
          </cell>
          <cell r="D1492">
            <v>7.1999999999999998E-3</v>
          </cell>
          <cell r="E1492" t="str">
            <v>TM</v>
          </cell>
        </row>
        <row r="1493">
          <cell r="A1493" t="str">
            <v>12535</v>
          </cell>
          <cell r="C1493" t="str">
            <v>CJ</v>
          </cell>
          <cell r="D1493">
            <v>7.1999999999999998E-3</v>
          </cell>
          <cell r="E1493" t="str">
            <v>TM</v>
          </cell>
        </row>
        <row r="1494">
          <cell r="A1494" t="str">
            <v>12536</v>
          </cell>
          <cell r="B1494" t="str">
            <v>REXONA EXCEL 48x150G</v>
          </cell>
          <cell r="C1494" t="str">
            <v>CJ</v>
          </cell>
          <cell r="D1494">
            <v>7.1999999999999998E-3</v>
          </cell>
          <cell r="E1494" t="str">
            <v>TM</v>
          </cell>
        </row>
        <row r="1495">
          <cell r="A1495" t="str">
            <v>12537</v>
          </cell>
          <cell r="B1495" t="str">
            <v>ESTRELLA FRUTAL 32UX250G</v>
          </cell>
          <cell r="C1495" t="str">
            <v>CJ</v>
          </cell>
          <cell r="D1495">
            <v>8.0000000000000002E-3</v>
          </cell>
          <cell r="E1495" t="str">
            <v>TM</v>
          </cell>
        </row>
        <row r="1496">
          <cell r="A1496" t="str">
            <v>12538</v>
          </cell>
          <cell r="B1496" t="str">
            <v>ESTRELLA LIMON 32UX250G</v>
          </cell>
          <cell r="C1496" t="str">
            <v>CJ</v>
          </cell>
          <cell r="D1496">
            <v>8.0000000000000002E-3</v>
          </cell>
          <cell r="E1496" t="str">
            <v>TM</v>
          </cell>
        </row>
        <row r="1497">
          <cell r="A1497" t="str">
            <v>12539</v>
          </cell>
          <cell r="B1497" t="str">
            <v>POND'S CREMA LIFT 62GX12</v>
          </cell>
          <cell r="C1497" t="str">
            <v>CJ</v>
          </cell>
          <cell r="D1497">
            <v>7.4399999999999998E-4</v>
          </cell>
          <cell r="E1497" t="str">
            <v>TM</v>
          </cell>
        </row>
        <row r="1498">
          <cell r="A1498" t="str">
            <v>12540</v>
          </cell>
          <cell r="B1498" t="str">
            <v>DOVE BABY 25PQ(3x75G)</v>
          </cell>
          <cell r="C1498" t="str">
            <v>CJ</v>
          </cell>
          <cell r="D1498">
            <v>5.6249999999999998E-3</v>
          </cell>
          <cell r="E1498" t="str">
            <v>TM</v>
          </cell>
        </row>
        <row r="1499">
          <cell r="A1499" t="str">
            <v>12541</v>
          </cell>
          <cell r="B1499" t="str">
            <v>LUX QUIX CRISTAL 24x550</v>
          </cell>
          <cell r="C1499" t="str">
            <v>CJ</v>
          </cell>
          <cell r="D1499">
            <v>1.3728000000000001E-2</v>
          </cell>
          <cell r="E1499" t="str">
            <v>TM</v>
          </cell>
        </row>
        <row r="1500">
          <cell r="A1500" t="str">
            <v>12542</v>
          </cell>
          <cell r="B1500" t="str">
            <v>LUX QUIX LIMON 24x550 ML</v>
          </cell>
          <cell r="C1500" t="str">
            <v>CJ</v>
          </cell>
          <cell r="D1500">
            <v>1.3632E-2</v>
          </cell>
          <cell r="E1500" t="str">
            <v>TM</v>
          </cell>
        </row>
        <row r="1501">
          <cell r="A1501" t="str">
            <v>12543</v>
          </cell>
          <cell r="B1501" t="str">
            <v>DOVE STICK 12x50G</v>
          </cell>
          <cell r="C1501" t="str">
            <v>CJ</v>
          </cell>
          <cell r="D1501">
            <v>5.9999999999999995E-4</v>
          </cell>
          <cell r="E1501" t="str">
            <v>TM</v>
          </cell>
        </row>
        <row r="1502">
          <cell r="A1502" t="str">
            <v>12544</v>
          </cell>
          <cell r="B1502" t="str">
            <v>DOVE SPRAY 12x103G</v>
          </cell>
          <cell r="C1502" t="str">
            <v>CJ</v>
          </cell>
          <cell r="D1502">
            <v>1.2359999999999999E-3</v>
          </cell>
          <cell r="E1502" t="str">
            <v>TM</v>
          </cell>
        </row>
        <row r="1503">
          <cell r="A1503" t="str">
            <v>12545</v>
          </cell>
          <cell r="B1503" t="str">
            <v>LAGARTO LIQ. MARINA</v>
          </cell>
          <cell r="C1503" t="str">
            <v>CJ</v>
          </cell>
          <cell r="D1503">
            <v>16.438960000000002</v>
          </cell>
          <cell r="E1503" t="str">
            <v>TM</v>
          </cell>
        </row>
        <row r="1504">
          <cell r="A1504" t="str">
            <v>12546</v>
          </cell>
          <cell r="B1504" t="str">
            <v>LAGARTO LIQUIDO PINO</v>
          </cell>
          <cell r="C1504" t="str">
            <v>CJ</v>
          </cell>
          <cell r="D1504">
            <v>16.438960000000002</v>
          </cell>
          <cell r="E1504" t="str">
            <v>TM</v>
          </cell>
        </row>
        <row r="1505">
          <cell r="A1505" t="str">
            <v>12547</v>
          </cell>
          <cell r="B1505" t="str">
            <v>LAGARTO LIQUIDO LAVAN</v>
          </cell>
          <cell r="C1505" t="str">
            <v>CJ</v>
          </cell>
          <cell r="D1505">
            <v>16.438960000000002</v>
          </cell>
          <cell r="E1505" t="str">
            <v>TM</v>
          </cell>
        </row>
        <row r="1506">
          <cell r="A1506" t="str">
            <v>12549</v>
          </cell>
          <cell r="B1506" t="str">
            <v>LAGARTO LIQUIDO LIMON</v>
          </cell>
          <cell r="C1506" t="str">
            <v>CJ</v>
          </cell>
          <cell r="D1506">
            <v>16.438960000000002</v>
          </cell>
          <cell r="E1506" t="str">
            <v>TM</v>
          </cell>
        </row>
        <row r="1507">
          <cell r="A1507" t="str">
            <v>12552</v>
          </cell>
          <cell r="B1507" t="str">
            <v>LUX GRASO 48PQ(2X100G)</v>
          </cell>
          <cell r="C1507" t="str">
            <v>CJ</v>
          </cell>
          <cell r="D1507">
            <v>9.5999999999999992E-3</v>
          </cell>
          <cell r="E1507" t="str">
            <v>TM</v>
          </cell>
        </row>
        <row r="1508">
          <cell r="A1508" t="str">
            <v>12553</v>
          </cell>
          <cell r="B1508" t="str">
            <v>LUX DELICADO 48PQ(2X100G</v>
          </cell>
          <cell r="C1508" t="str">
            <v>CJ</v>
          </cell>
          <cell r="D1508">
            <v>9.5999999999999992E-3</v>
          </cell>
          <cell r="E1508" t="str">
            <v>TM</v>
          </cell>
        </row>
        <row r="1509">
          <cell r="A1509" t="str">
            <v>12554</v>
          </cell>
          <cell r="B1509" t="str">
            <v>LUX NORMAL 48PQ(2X100G)</v>
          </cell>
          <cell r="C1509" t="str">
            <v>CJ</v>
          </cell>
          <cell r="D1509">
            <v>9.5999999999999992E-3</v>
          </cell>
          <cell r="E1509" t="str">
            <v>TM</v>
          </cell>
        </row>
        <row r="1510">
          <cell r="A1510" t="str">
            <v>12555</v>
          </cell>
          <cell r="B1510" t="str">
            <v>LAG.LIMON 30PQ(2x250G)</v>
          </cell>
          <cell r="C1510" t="str">
            <v>CJ</v>
          </cell>
          <cell r="D1510">
            <v>1.4999999999999999E-2</v>
          </cell>
          <cell r="E1510" t="str">
            <v>TM</v>
          </cell>
        </row>
        <row r="1511">
          <cell r="A1511" t="str">
            <v>12558</v>
          </cell>
          <cell r="B1511" t="str">
            <v>BRISA MARINA 48x300G</v>
          </cell>
          <cell r="C1511" t="str">
            <v>CJ</v>
          </cell>
          <cell r="D1511">
            <v>1.44E-2</v>
          </cell>
          <cell r="E1511" t="str">
            <v>TM</v>
          </cell>
        </row>
        <row r="1512">
          <cell r="A1512" t="str">
            <v>12559</v>
          </cell>
          <cell r="B1512" t="str">
            <v>CLOSE UP BLANCA</v>
          </cell>
          <cell r="C1512" t="str">
            <v>CJ</v>
          </cell>
          <cell r="D1512">
            <v>7.0559999999999998E-3</v>
          </cell>
          <cell r="E1512" t="str">
            <v>TM</v>
          </cell>
        </row>
        <row r="1513">
          <cell r="A1513" t="str">
            <v>12560</v>
          </cell>
          <cell r="B1513" t="str">
            <v>LAGARTO MARINA 100CC X</v>
          </cell>
          <cell r="C1513" t="str">
            <v>CJ</v>
          </cell>
          <cell r="D1513">
            <v>0.01</v>
          </cell>
          <cell r="E1513" t="str">
            <v>TM</v>
          </cell>
        </row>
        <row r="1514">
          <cell r="A1514" t="str">
            <v>12561</v>
          </cell>
          <cell r="B1514" t="str">
            <v>LAGARTO PINO 100CC X 100</v>
          </cell>
          <cell r="C1514" t="str">
            <v>CJ</v>
          </cell>
          <cell r="D1514">
            <v>0.01</v>
          </cell>
          <cell r="E1514" t="str">
            <v>TM</v>
          </cell>
        </row>
        <row r="1515">
          <cell r="A1515" t="str">
            <v>12562</v>
          </cell>
          <cell r="B1515" t="str">
            <v>CLOSE UP VDE 75CC+CEPILL</v>
          </cell>
          <cell r="C1515" t="str">
            <v>CJ</v>
          </cell>
          <cell r="D1515">
            <v>7.1279999999999998E-3</v>
          </cell>
          <cell r="E1515" t="str">
            <v>TM</v>
          </cell>
        </row>
        <row r="1516">
          <cell r="A1516" t="str">
            <v>12563</v>
          </cell>
          <cell r="B1516" t="str">
            <v>CLOSE UP ROJ 75CC+CEPILL</v>
          </cell>
          <cell r="C1516" t="str">
            <v>CJ</v>
          </cell>
          <cell r="D1516">
            <v>7.1279999999999998E-3</v>
          </cell>
          <cell r="E1516" t="str">
            <v>TM</v>
          </cell>
        </row>
        <row r="1517">
          <cell r="A1517" t="str">
            <v>12564</v>
          </cell>
          <cell r="B1517" t="str">
            <v>CLOSE UP MIC 75CC+CEPILL</v>
          </cell>
          <cell r="C1517" t="str">
            <v>CJ</v>
          </cell>
          <cell r="D1517">
            <v>7.3439999999999998E-3</v>
          </cell>
          <cell r="E1517" t="str">
            <v>TM</v>
          </cell>
        </row>
        <row r="1518">
          <cell r="A1518" t="str">
            <v>12565</v>
          </cell>
          <cell r="B1518" t="str">
            <v>REXONA ANTIBACT. 48x150G</v>
          </cell>
          <cell r="C1518" t="str">
            <v>CJ</v>
          </cell>
          <cell r="D1518">
            <v>7.1999999999999998E-3</v>
          </cell>
          <cell r="E1518" t="str">
            <v>TM</v>
          </cell>
        </row>
        <row r="1519">
          <cell r="A1519" t="str">
            <v>12567</v>
          </cell>
          <cell r="B1519" t="str">
            <v>VASENOL ANTICELULITIS 48</v>
          </cell>
          <cell r="C1519" t="str">
            <v>CJ</v>
          </cell>
          <cell r="D1519">
            <v>1.056E-2</v>
          </cell>
          <cell r="E1519" t="str">
            <v>TM</v>
          </cell>
        </row>
        <row r="1520">
          <cell r="A1520" t="str">
            <v>12568</v>
          </cell>
          <cell r="B1520" t="str">
            <v>VASENOL ANTICELULITIS 12</v>
          </cell>
          <cell r="C1520" t="str">
            <v>CJ</v>
          </cell>
          <cell r="D1520">
            <v>5.4000000000000003E-3</v>
          </cell>
          <cell r="E1520" t="str">
            <v>TM</v>
          </cell>
        </row>
        <row r="1521">
          <cell r="A1521" t="str">
            <v>12570</v>
          </cell>
          <cell r="B1521" t="str">
            <v>REXONA ROLL ON HOMBRE 24</v>
          </cell>
          <cell r="C1521" t="str">
            <v>CJ</v>
          </cell>
          <cell r="D1521">
            <v>5.9999999999999995E-4</v>
          </cell>
          <cell r="E1521" t="str">
            <v>TM</v>
          </cell>
        </row>
        <row r="1522">
          <cell r="A1522" t="str">
            <v>12571</v>
          </cell>
          <cell r="B1522" t="str">
            <v>ESTRELLA FRUTAL 28x350G</v>
          </cell>
          <cell r="C1522" t="str">
            <v>CJ</v>
          </cell>
          <cell r="D1522">
            <v>9.7999999999999997E-3</v>
          </cell>
          <cell r="E1522" t="str">
            <v>TM</v>
          </cell>
        </row>
        <row r="1523">
          <cell r="A1523" t="str">
            <v>12572</v>
          </cell>
          <cell r="B1523" t="str">
            <v>ESTRELLA FRUTAL 250GX32U</v>
          </cell>
          <cell r="C1523" t="str">
            <v>CJ</v>
          </cell>
          <cell r="D1523">
            <v>8.0000000000000002E-3</v>
          </cell>
          <cell r="E1523" t="str">
            <v>TM</v>
          </cell>
        </row>
        <row r="1524">
          <cell r="A1524" t="str">
            <v>12573</v>
          </cell>
          <cell r="B1524" t="str">
            <v>DEJA BARRA MA FLORAL 28U</v>
          </cell>
          <cell r="C1524" t="str">
            <v>CJ</v>
          </cell>
          <cell r="D1524">
            <v>9.7999999999999997E-3</v>
          </cell>
          <cell r="E1524" t="str">
            <v>TM</v>
          </cell>
        </row>
        <row r="1525">
          <cell r="A1525" t="str">
            <v>12574</v>
          </cell>
          <cell r="B1525" t="str">
            <v>SUPER LAGARTO 300Gx48U</v>
          </cell>
          <cell r="C1525" t="str">
            <v>CJ</v>
          </cell>
          <cell r="D1525">
            <v>1.44E-2</v>
          </cell>
          <cell r="E1525" t="str">
            <v>TM</v>
          </cell>
        </row>
        <row r="1526">
          <cell r="A1526" t="str">
            <v>12575</v>
          </cell>
          <cell r="B1526" t="str">
            <v>LAGARTO AZUL 300Gx48U</v>
          </cell>
          <cell r="C1526" t="str">
            <v>CJ</v>
          </cell>
          <cell r="D1526">
            <v>1.44E-2</v>
          </cell>
          <cell r="E1526" t="str">
            <v>TM</v>
          </cell>
        </row>
        <row r="1527">
          <cell r="A1527" t="str">
            <v>12576</v>
          </cell>
          <cell r="B1527" t="str">
            <v>LAGARTO LIMON 300Gx48U</v>
          </cell>
          <cell r="C1527" t="str">
            <v>CJ</v>
          </cell>
          <cell r="D1527">
            <v>1.44E-2</v>
          </cell>
          <cell r="E1527" t="str">
            <v>TM</v>
          </cell>
        </row>
        <row r="1528">
          <cell r="A1528" t="str">
            <v>12577</v>
          </cell>
          <cell r="B1528" t="str">
            <v>LAGARTO DELICADO 300GX48</v>
          </cell>
          <cell r="C1528" t="str">
            <v>CJ</v>
          </cell>
          <cell r="D1528">
            <v>1.44E-2</v>
          </cell>
          <cell r="E1528" t="str">
            <v>TM</v>
          </cell>
        </row>
        <row r="1529">
          <cell r="A1529" t="str">
            <v>12578</v>
          </cell>
          <cell r="B1529" t="str">
            <v>BARRA OMO LIMON</v>
          </cell>
          <cell r="C1529" t="str">
            <v>CJ</v>
          </cell>
          <cell r="D1529">
            <v>9.7999999999999997E-3</v>
          </cell>
          <cell r="E1529" t="str">
            <v>TM</v>
          </cell>
        </row>
        <row r="1530">
          <cell r="A1530" t="str">
            <v>12579</v>
          </cell>
          <cell r="B1530" t="str">
            <v>BARRA OMO FLORAL</v>
          </cell>
          <cell r="C1530" t="str">
            <v>CJ</v>
          </cell>
          <cell r="D1530">
            <v>9.7999999999999997E-3</v>
          </cell>
          <cell r="E1530" t="str">
            <v>TM</v>
          </cell>
        </row>
        <row r="1531">
          <cell r="A1531" t="str">
            <v>12580</v>
          </cell>
          <cell r="B1531" t="str">
            <v>DEJA MA FL 1000+500G</v>
          </cell>
          <cell r="C1531" t="str">
            <v>CJ</v>
          </cell>
          <cell r="D1531">
            <v>1.7999999999999999E-2</v>
          </cell>
          <cell r="E1531" t="str">
            <v>TM</v>
          </cell>
        </row>
        <row r="1532">
          <cell r="A1532" t="str">
            <v>12581</v>
          </cell>
          <cell r="B1532" t="str">
            <v>DEJA MA LIMON 1000+500G</v>
          </cell>
          <cell r="C1532" t="str">
            <v>CJ</v>
          </cell>
          <cell r="D1532">
            <v>1.7999999999999999E-2</v>
          </cell>
          <cell r="E1532" t="str">
            <v>TM</v>
          </cell>
        </row>
        <row r="1533">
          <cell r="A1533" t="str">
            <v>12582</v>
          </cell>
          <cell r="B1533" t="str">
            <v>DEJA MA FLORAL 2000G +</v>
          </cell>
          <cell r="C1533" t="str">
            <v>CJ</v>
          </cell>
          <cell r="D1533">
            <v>1.4985E-2</v>
          </cell>
          <cell r="E1533" t="str">
            <v>TM</v>
          </cell>
        </row>
        <row r="1534">
          <cell r="A1534" t="str">
            <v>12583</v>
          </cell>
          <cell r="B1534" t="str">
            <v>DEJA MA LIMON 2000G +</v>
          </cell>
          <cell r="C1534" t="str">
            <v>CJ</v>
          </cell>
          <cell r="D1534">
            <v>1.4985E-2</v>
          </cell>
          <cell r="E1534" t="str">
            <v>TM</v>
          </cell>
        </row>
        <row r="1535">
          <cell r="A1535" t="str">
            <v>12584</v>
          </cell>
          <cell r="B1535" t="str">
            <v>LAGARTO LIMON GPC 1000CC</v>
          </cell>
          <cell r="C1535" t="str">
            <v>CJ</v>
          </cell>
          <cell r="D1535">
            <v>1.125E-2</v>
          </cell>
          <cell r="E1535" t="str">
            <v>TM</v>
          </cell>
        </row>
        <row r="1536">
          <cell r="A1536" t="str">
            <v>12585</v>
          </cell>
          <cell r="B1536" t="str">
            <v>LAGARTO PINO GPC 1000 +</v>
          </cell>
          <cell r="C1536" t="str">
            <v>CJ</v>
          </cell>
          <cell r="D1536">
            <v>1.125E-2</v>
          </cell>
          <cell r="E1536" t="str">
            <v>TM</v>
          </cell>
        </row>
        <row r="1537">
          <cell r="A1537" t="str">
            <v>12586</v>
          </cell>
          <cell r="B1537" t="str">
            <v>LAGARTO LAVANDA GPC 1000</v>
          </cell>
          <cell r="C1537" t="str">
            <v>CJ</v>
          </cell>
          <cell r="D1537">
            <v>1.125E-2</v>
          </cell>
          <cell r="E1537" t="str">
            <v>TM</v>
          </cell>
        </row>
        <row r="1538">
          <cell r="A1538" t="str">
            <v>12587</v>
          </cell>
          <cell r="B1538" t="str">
            <v>LAGARTO MARINA GPC 1000</v>
          </cell>
          <cell r="C1538" t="str">
            <v>CJ</v>
          </cell>
          <cell r="D1538">
            <v>1.125E-2</v>
          </cell>
          <cell r="E1538" t="str">
            <v>TM</v>
          </cell>
        </row>
        <row r="1539">
          <cell r="A1539" t="str">
            <v>12588</v>
          </cell>
          <cell r="B1539" t="str">
            <v>CLOSE VDE 75CC+J.REXONA</v>
          </cell>
          <cell r="C1539" t="str">
            <v>CJ</v>
          </cell>
          <cell r="D1539">
            <v>1.4256E-2</v>
          </cell>
          <cell r="E1539" t="str">
            <v>TM</v>
          </cell>
        </row>
        <row r="1540">
          <cell r="A1540" t="str">
            <v>12589</v>
          </cell>
          <cell r="B1540" t="str">
            <v>CLOSE BLC 75CC+J.REXONA</v>
          </cell>
          <cell r="C1540" t="str">
            <v>CJ</v>
          </cell>
          <cell r="D1540">
            <v>1.4256E-2</v>
          </cell>
          <cell r="E1540" t="str">
            <v>TM</v>
          </cell>
        </row>
        <row r="1541">
          <cell r="A1541" t="str">
            <v>12590</v>
          </cell>
          <cell r="B1541" t="str">
            <v>CLOSE MIC 75CC+J.REXONA</v>
          </cell>
          <cell r="C1541" t="str">
            <v>CJ</v>
          </cell>
          <cell r="D1541">
            <v>1.4544E-2</v>
          </cell>
          <cell r="E1541" t="str">
            <v>TM</v>
          </cell>
        </row>
        <row r="1542">
          <cell r="A1542" t="str">
            <v>12591</v>
          </cell>
          <cell r="B1542" t="str">
            <v>CLOSE RJ 75CC+J.REXONA</v>
          </cell>
          <cell r="C1542" t="str">
            <v>CJ</v>
          </cell>
          <cell r="D1542">
            <v>1.4256E-2</v>
          </cell>
          <cell r="E1542" t="str">
            <v>TM</v>
          </cell>
        </row>
        <row r="1543">
          <cell r="A1543" t="str">
            <v>12592</v>
          </cell>
          <cell r="B1543" t="str">
            <v>CLOSE UP BLC 75CC+CEPILL</v>
          </cell>
          <cell r="C1543" t="str">
            <v>CJ</v>
          </cell>
          <cell r="D1543">
            <v>7.1279999999999998E-3</v>
          </cell>
          <cell r="E1543" t="str">
            <v>TM</v>
          </cell>
        </row>
        <row r="1544">
          <cell r="A1544" t="str">
            <v>12593</v>
          </cell>
          <cell r="B1544" t="str">
            <v>CLOSE COMBO 75CC</v>
          </cell>
          <cell r="C1544" t="str">
            <v>CJ</v>
          </cell>
          <cell r="D1544">
            <v>7.0559999999999998E-3</v>
          </cell>
          <cell r="E1544" t="str">
            <v>TM</v>
          </cell>
        </row>
        <row r="1545">
          <cell r="A1545" t="str">
            <v>12594</v>
          </cell>
          <cell r="B1545" t="str">
            <v>TOCADOR COMBO MIX 12PQx</v>
          </cell>
          <cell r="C1545" t="str">
            <v>CJ</v>
          </cell>
          <cell r="D1545">
            <v>2.1899999999999999E-2</v>
          </cell>
          <cell r="E1545" t="str">
            <v>TM</v>
          </cell>
        </row>
        <row r="1546">
          <cell r="A1546" t="str">
            <v>12595</v>
          </cell>
          <cell r="B1546" t="str">
            <v>CLOSE COMBO MIX 75CC</v>
          </cell>
          <cell r="C1546" t="str">
            <v>CJ</v>
          </cell>
          <cell r="D1546">
            <v>14.28</v>
          </cell>
          <cell r="E1546" t="str">
            <v>TM</v>
          </cell>
        </row>
        <row r="1547">
          <cell r="A1547" t="str">
            <v>12596</v>
          </cell>
          <cell r="B1547" t="str">
            <v>OMO LI 2 KG + MIMOSIN FL</v>
          </cell>
          <cell r="C1547" t="str">
            <v>CJ</v>
          </cell>
          <cell r="D1547">
            <v>14.984999999999999</v>
          </cell>
          <cell r="E1547" t="str">
            <v>TM</v>
          </cell>
        </row>
        <row r="1548">
          <cell r="A1548" t="str">
            <v>12597</v>
          </cell>
          <cell r="B1548" t="str">
            <v>OMO FL 2 KG + MIMOSIN FL</v>
          </cell>
          <cell r="C1548" t="str">
            <v>CJ</v>
          </cell>
          <cell r="D1548">
            <v>14.984999999999999</v>
          </cell>
          <cell r="E1548" t="str">
            <v>TM</v>
          </cell>
        </row>
        <row r="1549">
          <cell r="A1549" t="str">
            <v>12598</v>
          </cell>
          <cell r="B1549" t="str">
            <v>OMO LI 1 KG + OMO BARRA</v>
          </cell>
          <cell r="C1549" t="str">
            <v>CJ</v>
          </cell>
          <cell r="D1549">
            <v>1.7000000000000001E-2</v>
          </cell>
          <cell r="E1549" t="str">
            <v>TM</v>
          </cell>
        </row>
        <row r="1550">
          <cell r="A1550" t="str">
            <v>12599</v>
          </cell>
          <cell r="B1550" t="str">
            <v>CREMA 12 ROSADO</v>
          </cell>
          <cell r="C1550" t="str">
            <v>CJ</v>
          </cell>
          <cell r="D1550">
            <v>2.0400000000000001E-2</v>
          </cell>
          <cell r="E1550" t="str">
            <v>TM</v>
          </cell>
        </row>
        <row r="1551">
          <cell r="A1551" t="str">
            <v>12600</v>
          </cell>
          <cell r="B1551" t="str">
            <v>OMO FL 1KG + OMO BARRA</v>
          </cell>
          <cell r="C1551" t="str">
            <v>CJ</v>
          </cell>
          <cell r="D1551">
            <v>1.7000000000000001E-2</v>
          </cell>
          <cell r="E1551" t="str">
            <v>TM</v>
          </cell>
        </row>
        <row r="1552">
          <cell r="A1552" t="str">
            <v>12601</v>
          </cell>
          <cell r="B1552" t="str">
            <v>MIMOSIN F.TROPICAL</v>
          </cell>
          <cell r="C1552" t="str">
            <v>CJ</v>
          </cell>
          <cell r="D1552">
            <v>1.1939999999999999E-2</v>
          </cell>
          <cell r="E1552" t="str">
            <v>TM</v>
          </cell>
        </row>
        <row r="1553">
          <cell r="A1553" t="str">
            <v>12602</v>
          </cell>
          <cell r="B1553" t="str">
            <v>CREMA 12 BLANCO 96UNX90G</v>
          </cell>
          <cell r="C1553" t="str">
            <v>CJ</v>
          </cell>
          <cell r="D1553">
            <v>1.1939999999999999E-2</v>
          </cell>
          <cell r="E1553" t="str">
            <v>TM</v>
          </cell>
        </row>
        <row r="1554">
          <cell r="A1554" t="str">
            <v>12603</v>
          </cell>
          <cell r="B1554" t="str">
            <v>MIMOSIN LAVANDA 12</v>
          </cell>
          <cell r="C1554" t="str">
            <v>CJ</v>
          </cell>
          <cell r="D1554">
            <v>1.1939999999999999E-2</v>
          </cell>
          <cell r="E1554" t="str">
            <v>TM</v>
          </cell>
        </row>
        <row r="1555">
          <cell r="A1555" t="str">
            <v>12604</v>
          </cell>
          <cell r="B1555" t="str">
            <v>MIMOSIN FLORAL PROTECCIO</v>
          </cell>
          <cell r="C1555" t="str">
            <v>CJ</v>
          </cell>
          <cell r="D1555">
            <v>1.1939999999999999E-2</v>
          </cell>
          <cell r="E1555" t="str">
            <v>TM</v>
          </cell>
        </row>
        <row r="1556">
          <cell r="A1556" t="str">
            <v>12605</v>
          </cell>
          <cell r="B1556" t="str">
            <v>DEJA MA FL 1000+500G</v>
          </cell>
          <cell r="C1556" t="str">
            <v>CJ</v>
          </cell>
          <cell r="D1556">
            <v>1.7999999999999999E-2</v>
          </cell>
          <cell r="E1556" t="str">
            <v>TM</v>
          </cell>
        </row>
        <row r="1557">
          <cell r="A1557" t="str">
            <v>12607</v>
          </cell>
          <cell r="B1557" t="str">
            <v>LUX DELICADO 30PQ(3x100)</v>
          </cell>
          <cell r="C1557" t="str">
            <v>CJ</v>
          </cell>
          <cell r="D1557">
            <v>8.9999999999999993E-3</v>
          </cell>
          <cell r="E1557" t="str">
            <v>TM</v>
          </cell>
        </row>
        <row r="1558">
          <cell r="A1558" t="str">
            <v>12608</v>
          </cell>
          <cell r="B1558" t="str">
            <v>LUX NORMAL 30PQ(3x100)</v>
          </cell>
          <cell r="C1558" t="str">
            <v>CJ</v>
          </cell>
          <cell r="D1558">
            <v>8.9999999999999993E-3</v>
          </cell>
          <cell r="E1558" t="str">
            <v>TM</v>
          </cell>
        </row>
        <row r="1559">
          <cell r="A1559" t="str">
            <v>12609</v>
          </cell>
          <cell r="B1559" t="str">
            <v>LUX GRASA 30PQ(3x100)</v>
          </cell>
          <cell r="C1559" t="str">
            <v>CJ</v>
          </cell>
          <cell r="D1559">
            <v>8.9999999999999993E-3</v>
          </cell>
          <cell r="E1559" t="str">
            <v>TM</v>
          </cell>
        </row>
        <row r="1560">
          <cell r="A1560" t="str">
            <v>12611</v>
          </cell>
          <cell r="B1560" t="str">
            <v>LAGARTO MARINA 2LI+1/2LI</v>
          </cell>
          <cell r="C1560" t="str">
            <v>CJ</v>
          </cell>
          <cell r="D1560">
            <v>1.2500000000000001E-2</v>
          </cell>
          <cell r="E1560" t="str">
            <v>TM</v>
          </cell>
        </row>
        <row r="1561">
          <cell r="A1561" t="str">
            <v>12612</v>
          </cell>
          <cell r="B1561" t="str">
            <v>LAGARTO LAVAND 2LI+1/2LI</v>
          </cell>
          <cell r="C1561" t="str">
            <v>CJ</v>
          </cell>
          <cell r="D1561">
            <v>1.2500000000000001E-2</v>
          </cell>
          <cell r="E1561" t="str">
            <v>TM</v>
          </cell>
        </row>
        <row r="1562">
          <cell r="A1562" t="str">
            <v>12613</v>
          </cell>
          <cell r="B1562" t="str">
            <v>LAGARTO LIMON 2LI+1/2LI</v>
          </cell>
          <cell r="C1562" t="str">
            <v>CJ</v>
          </cell>
          <cell r="D1562">
            <v>1.2500000000000001E-2</v>
          </cell>
          <cell r="E1562" t="str">
            <v>TM</v>
          </cell>
        </row>
        <row r="1563">
          <cell r="A1563" t="str">
            <v>12614</v>
          </cell>
          <cell r="B1563" t="str">
            <v>LAGARTO PINO 2LI+1/2LI</v>
          </cell>
          <cell r="C1563" t="str">
            <v>CJ</v>
          </cell>
          <cell r="D1563">
            <v>1.2500000000000001E-2</v>
          </cell>
          <cell r="E1563" t="str">
            <v>TM</v>
          </cell>
        </row>
        <row r="1564">
          <cell r="A1564" t="str">
            <v>12615</v>
          </cell>
          <cell r="B1564" t="str">
            <v>CLOSE 75CC+JABON 100G</v>
          </cell>
          <cell r="C1564" t="str">
            <v>CJ</v>
          </cell>
          <cell r="D1564">
            <v>14.304</v>
          </cell>
          <cell r="E1564" t="str">
            <v>TM</v>
          </cell>
        </row>
        <row r="1565">
          <cell r="A1565" t="str">
            <v>12617</v>
          </cell>
          <cell r="B1565" t="str">
            <v>OMO LI 2KG+LAGARTO LIQ</v>
          </cell>
          <cell r="C1565" t="str">
            <v>CJ</v>
          </cell>
          <cell r="D1565">
            <v>1.4999999999999999E-2</v>
          </cell>
          <cell r="E1565" t="str">
            <v>TM</v>
          </cell>
        </row>
        <row r="1566">
          <cell r="A1566" t="str">
            <v>12618</v>
          </cell>
          <cell r="B1566" t="str">
            <v>OMO FL 2KG+LAGARTO LIQ</v>
          </cell>
          <cell r="C1566" t="str">
            <v>CJ</v>
          </cell>
          <cell r="D1566">
            <v>1.4999999999999999E-2</v>
          </cell>
          <cell r="E1566" t="str">
            <v>TM</v>
          </cell>
        </row>
        <row r="1567">
          <cell r="A1567" t="str">
            <v>12619</v>
          </cell>
          <cell r="B1567" t="str">
            <v>OMO LIM 1KG+LAGARTO LIQ</v>
          </cell>
          <cell r="C1567" t="str">
            <v>CJ</v>
          </cell>
          <cell r="D1567">
            <v>1.4999999999999999E-2</v>
          </cell>
          <cell r="E1567" t="str">
            <v>TM</v>
          </cell>
        </row>
        <row r="1568">
          <cell r="A1568" t="str">
            <v>12620</v>
          </cell>
          <cell r="B1568" t="str">
            <v>OMO FL 1 KG + LAGARTO</v>
          </cell>
          <cell r="C1568" t="str">
            <v>CJ</v>
          </cell>
          <cell r="D1568">
            <v>1.4999999999999999E-2</v>
          </cell>
          <cell r="E1568" t="str">
            <v>TM</v>
          </cell>
        </row>
        <row r="1569">
          <cell r="A1569" t="str">
            <v>12621</v>
          </cell>
          <cell r="B1569" t="str">
            <v>LAGARTO LIQ.LAVANDA 500</v>
          </cell>
          <cell r="C1569" t="str">
            <v>CJ</v>
          </cell>
          <cell r="D1569">
            <v>1.4999999999999999E-2</v>
          </cell>
          <cell r="E1569" t="str">
            <v>TM</v>
          </cell>
        </row>
        <row r="1570">
          <cell r="A1570" t="str">
            <v>12622</v>
          </cell>
          <cell r="B1570" t="str">
            <v>LAGARTO LIQ.LAVANDA 1000</v>
          </cell>
          <cell r="C1570" t="str">
            <v>CJ</v>
          </cell>
          <cell r="D1570">
            <v>1.4999999999999999E-2</v>
          </cell>
          <cell r="E1570" t="str">
            <v>TM</v>
          </cell>
        </row>
        <row r="1571">
          <cell r="A1571" t="str">
            <v>12623</v>
          </cell>
          <cell r="B1571" t="str">
            <v>LAGARTO LIQ.LAVANDA 2000</v>
          </cell>
          <cell r="C1571" t="str">
            <v>CJ</v>
          </cell>
          <cell r="D1571">
            <v>1.6E-2</v>
          </cell>
          <cell r="E1571" t="str">
            <v>TM</v>
          </cell>
        </row>
        <row r="1572">
          <cell r="A1572" t="str">
            <v>12624</v>
          </cell>
          <cell r="B1572" t="str">
            <v>LAGARTO LIQ.LIMON 500 CC</v>
          </cell>
          <cell r="C1572" t="str">
            <v>CJ</v>
          </cell>
          <cell r="D1572">
            <v>1.4999999999999999E-2</v>
          </cell>
          <cell r="E1572" t="str">
            <v>TM</v>
          </cell>
        </row>
        <row r="1573">
          <cell r="A1573" t="str">
            <v>12625</v>
          </cell>
          <cell r="B1573" t="str">
            <v>LAGARTO LIQ.LIMON 1000CC</v>
          </cell>
          <cell r="C1573" t="str">
            <v>CJ</v>
          </cell>
          <cell r="D1573">
            <v>1.4999999999999999E-2</v>
          </cell>
          <cell r="E1573" t="str">
            <v>TM</v>
          </cell>
        </row>
        <row r="1574">
          <cell r="A1574" t="str">
            <v>12626</v>
          </cell>
          <cell r="B1574" t="str">
            <v>LAGARTO LIQ.LIMON 2000CC</v>
          </cell>
          <cell r="C1574" t="str">
            <v>CJ</v>
          </cell>
          <cell r="D1574">
            <v>1.6E-2</v>
          </cell>
          <cell r="E1574" t="str">
            <v>TM</v>
          </cell>
        </row>
        <row r="1575">
          <cell r="A1575" t="str">
            <v>12627</v>
          </cell>
          <cell r="B1575" t="str">
            <v>LAGARTO LIQ. PINO 500 CC</v>
          </cell>
          <cell r="C1575" t="str">
            <v>CJ</v>
          </cell>
          <cell r="D1575">
            <v>1.4999999999999999E-2</v>
          </cell>
          <cell r="E1575" t="str">
            <v>TM</v>
          </cell>
        </row>
        <row r="1576">
          <cell r="A1576" t="str">
            <v>12628</v>
          </cell>
          <cell r="B1576" t="str">
            <v>LAGARTO LIQ. PINO 1000CC</v>
          </cell>
          <cell r="C1576" t="str">
            <v>CJ</v>
          </cell>
          <cell r="D1576">
            <v>1.4999999999999999E-2</v>
          </cell>
          <cell r="E1576" t="str">
            <v>TM</v>
          </cell>
        </row>
        <row r="1577">
          <cell r="A1577" t="str">
            <v>12629</v>
          </cell>
          <cell r="B1577" t="str">
            <v>LAGARTO LIQ. PINO 2000CC</v>
          </cell>
          <cell r="C1577" t="str">
            <v>CJ</v>
          </cell>
          <cell r="D1577">
            <v>1.6E-2</v>
          </cell>
          <cell r="E1577" t="str">
            <v>TM</v>
          </cell>
        </row>
        <row r="1578">
          <cell r="A1578" t="str">
            <v>12630</v>
          </cell>
          <cell r="B1578" t="str">
            <v>LAGARTO LIQ. MARINA 500</v>
          </cell>
          <cell r="C1578" t="str">
            <v>CJ</v>
          </cell>
          <cell r="D1578">
            <v>1.4999999999999999E-2</v>
          </cell>
          <cell r="E1578" t="str">
            <v>TM</v>
          </cell>
        </row>
        <row r="1579">
          <cell r="A1579" t="str">
            <v>12631</v>
          </cell>
          <cell r="B1579" t="str">
            <v>LAGARTO LIQ. MARINA 1000</v>
          </cell>
          <cell r="C1579" t="str">
            <v>CJ</v>
          </cell>
          <cell r="D1579">
            <v>1.4999999999999999E-2</v>
          </cell>
          <cell r="E1579" t="str">
            <v>TM</v>
          </cell>
        </row>
        <row r="1580">
          <cell r="A1580" t="str">
            <v>12632</v>
          </cell>
          <cell r="B1580" t="str">
            <v>LAGARTO LIQ. MARINA 2000</v>
          </cell>
          <cell r="C1580" t="str">
            <v>CJ</v>
          </cell>
          <cell r="D1580">
            <v>1.6E-2</v>
          </cell>
          <cell r="E1580" t="str">
            <v>TM</v>
          </cell>
        </row>
        <row r="1581">
          <cell r="A1581" t="str">
            <v>12633</v>
          </cell>
          <cell r="B1581" t="str">
            <v>REXONA BB EXCEL</v>
          </cell>
          <cell r="C1581" t="str">
            <v>CJ</v>
          </cell>
          <cell r="D1581">
            <v>1.8E-3</v>
          </cell>
          <cell r="E1581" t="str">
            <v>TM</v>
          </cell>
        </row>
        <row r="1582">
          <cell r="A1582" t="str">
            <v>12634</v>
          </cell>
          <cell r="B1582" t="str">
            <v>REXONA BB CONF 50G +</v>
          </cell>
          <cell r="C1582" t="str">
            <v>CJ</v>
          </cell>
          <cell r="D1582">
            <v>1.8E-3</v>
          </cell>
          <cell r="E1582" t="str">
            <v>TM</v>
          </cell>
        </row>
        <row r="1583">
          <cell r="A1583" t="str">
            <v>12635</v>
          </cell>
          <cell r="B1583" t="str">
            <v>AXE HYPNOTIC 12x113G</v>
          </cell>
          <cell r="C1583" t="str">
            <v>CJ</v>
          </cell>
          <cell r="D1583">
            <v>1.356E-3</v>
          </cell>
          <cell r="E1583" t="str">
            <v>TM</v>
          </cell>
        </row>
        <row r="1584">
          <cell r="A1584" t="str">
            <v>12636</v>
          </cell>
          <cell r="B1584" t="str">
            <v>PANO BALLERINA DESNUDO</v>
          </cell>
          <cell r="C1584" t="str">
            <v>CJ</v>
          </cell>
          <cell r="D1584">
            <v>9.5998999999999998E-4</v>
          </cell>
          <cell r="E1584" t="str">
            <v>TM</v>
          </cell>
        </row>
        <row r="1585">
          <cell r="A1585" t="str">
            <v>12637</v>
          </cell>
          <cell r="B1585" t="str">
            <v>REXONA SP CONF 140G +</v>
          </cell>
          <cell r="C1585" t="str">
            <v>CJ</v>
          </cell>
          <cell r="D1585">
            <v>1.6800000000000001E-3</v>
          </cell>
          <cell r="E1585" t="str">
            <v>TM</v>
          </cell>
        </row>
        <row r="1586">
          <cell r="A1586" t="str">
            <v>12638</v>
          </cell>
          <cell r="B1586" t="str">
            <v>REXONA SP EXCEL 140G +</v>
          </cell>
          <cell r="C1586" t="str">
            <v>CJ</v>
          </cell>
          <cell r="D1586">
            <v>1.6800000000000001E-3</v>
          </cell>
          <cell r="E1586" t="str">
            <v>TM</v>
          </cell>
        </row>
        <row r="1587">
          <cell r="A1587" t="str">
            <v>12639</v>
          </cell>
          <cell r="B1587" t="str">
            <v>DIMENSION NOR</v>
          </cell>
          <cell r="C1587" t="str">
            <v>CJ</v>
          </cell>
          <cell r="D1587">
            <v>3.7079999999999999E-3</v>
          </cell>
          <cell r="E1587" t="str">
            <v>TM</v>
          </cell>
        </row>
        <row r="1588">
          <cell r="A1588" t="str">
            <v>12640</v>
          </cell>
          <cell r="B1588" t="str">
            <v>DIMENSION GRA</v>
          </cell>
          <cell r="C1588" t="str">
            <v>CJ</v>
          </cell>
          <cell r="D1588">
            <v>3.7079999999999999E-3</v>
          </cell>
          <cell r="E1588" t="str">
            <v>TM</v>
          </cell>
        </row>
        <row r="1589">
          <cell r="A1589" t="str">
            <v>12641</v>
          </cell>
          <cell r="B1589" t="str">
            <v>DIMENSION A/C 200ML 2X1</v>
          </cell>
          <cell r="C1589" t="str">
            <v>CJ</v>
          </cell>
          <cell r="D1589">
            <v>9.8879999999999992E-3</v>
          </cell>
          <cell r="E1589" t="str">
            <v>TM</v>
          </cell>
        </row>
        <row r="1590">
          <cell r="A1590" t="str">
            <v>12642</v>
          </cell>
          <cell r="B1590" t="str">
            <v>DIMENSION SEC 200ML 2X1</v>
          </cell>
          <cell r="C1590" t="str">
            <v>CJ</v>
          </cell>
          <cell r="D1590">
            <v>9.8879999999999992E-3</v>
          </cell>
          <cell r="E1590" t="str">
            <v>TM</v>
          </cell>
        </row>
        <row r="1591">
          <cell r="A1591" t="str">
            <v>12643</v>
          </cell>
          <cell r="B1591" t="str">
            <v>POND'S CREMA E 165G</v>
          </cell>
          <cell r="C1591" t="str">
            <v>CJ</v>
          </cell>
          <cell r="D1591">
            <v>3.96E-3</v>
          </cell>
          <cell r="E1591" t="str">
            <v>TM</v>
          </cell>
        </row>
        <row r="1592">
          <cell r="A1592" t="str">
            <v>12644</v>
          </cell>
          <cell r="C1592" t="str">
            <v>CJ</v>
          </cell>
          <cell r="D1592">
            <v>1.74255E-2</v>
          </cell>
          <cell r="E1592" t="str">
            <v>TM</v>
          </cell>
        </row>
        <row r="1593">
          <cell r="A1593" t="str">
            <v>12645</v>
          </cell>
          <cell r="C1593" t="str">
            <v>CJ</v>
          </cell>
          <cell r="D1593">
            <v>1.7409000000000001E-2</v>
          </cell>
          <cell r="E1593" t="str">
            <v>TM</v>
          </cell>
        </row>
        <row r="1594">
          <cell r="A1594" t="str">
            <v>12646</v>
          </cell>
          <cell r="B1594" t="str">
            <v>CLOSE UP ROJA 144TBX25CC</v>
          </cell>
          <cell r="C1594" t="str">
            <v>CJ</v>
          </cell>
          <cell r="D1594">
            <v>4.7520000000000001E-3</v>
          </cell>
          <cell r="E1594" t="str">
            <v>TM</v>
          </cell>
        </row>
        <row r="1595">
          <cell r="A1595" t="str">
            <v>12647</v>
          </cell>
          <cell r="B1595" t="str">
            <v>CLOSE UP BLAC 144TBX25CC</v>
          </cell>
          <cell r="C1595" t="str">
            <v>CJ</v>
          </cell>
          <cell r="D1595">
            <v>4.7520000000000001E-3</v>
          </cell>
          <cell r="E1595" t="str">
            <v>TM</v>
          </cell>
        </row>
        <row r="1596">
          <cell r="A1596" t="str">
            <v>12648</v>
          </cell>
          <cell r="B1596" t="str">
            <v>CLOSE UP MICR 144TBX25CC</v>
          </cell>
          <cell r="C1596" t="str">
            <v>CJ</v>
          </cell>
          <cell r="D1596">
            <v>4.8960000000000002E-3</v>
          </cell>
          <cell r="E1596" t="str">
            <v>TM</v>
          </cell>
        </row>
        <row r="1597">
          <cell r="A1597" t="str">
            <v>12651</v>
          </cell>
          <cell r="B1597" t="str">
            <v>OMO INTEL LI 100GX100UND</v>
          </cell>
          <cell r="C1597" t="str">
            <v>CJ</v>
          </cell>
          <cell r="D1597">
            <v>0.01</v>
          </cell>
          <cell r="E1597" t="str">
            <v>TM</v>
          </cell>
        </row>
        <row r="1598">
          <cell r="A1598" t="str">
            <v>12653</v>
          </cell>
          <cell r="B1598" t="str">
            <v>OMO INTEL LI 200GX50UND</v>
          </cell>
          <cell r="C1598" t="str">
            <v>CJ</v>
          </cell>
          <cell r="D1598">
            <v>0.01</v>
          </cell>
          <cell r="E1598" t="str">
            <v>TM</v>
          </cell>
        </row>
        <row r="1599">
          <cell r="A1599" t="str">
            <v>12654</v>
          </cell>
          <cell r="B1599" t="str">
            <v>VIVA 30PQ(2x250)+OMO FLO</v>
          </cell>
          <cell r="C1599" t="str">
            <v>CJ</v>
          </cell>
          <cell r="D1599">
            <v>1.7999999999999999E-2</v>
          </cell>
          <cell r="E1599" t="str">
            <v>TM</v>
          </cell>
        </row>
        <row r="1600">
          <cell r="A1600" t="str">
            <v>12655</v>
          </cell>
          <cell r="B1600" t="str">
            <v>LAGARTO GPC 100CC 24SACH</v>
          </cell>
          <cell r="C1600" t="str">
            <v>CJ</v>
          </cell>
          <cell r="D1600">
            <v>2.3999999999999998E-3</v>
          </cell>
          <cell r="E1600" t="str">
            <v>TM</v>
          </cell>
        </row>
        <row r="1601">
          <cell r="A1601" t="str">
            <v>12657</v>
          </cell>
          <cell r="B1601" t="str">
            <v>LUX HUMECTANTE 48x150G</v>
          </cell>
          <cell r="C1601" t="str">
            <v>CJ</v>
          </cell>
          <cell r="D1601">
            <v>7.1999999999999998E-3</v>
          </cell>
          <cell r="E1601" t="str">
            <v>TM</v>
          </cell>
        </row>
        <row r="1602">
          <cell r="A1602" t="str">
            <v>12658</v>
          </cell>
          <cell r="B1602" t="str">
            <v>LUX EQUILIBRIO 48x150G</v>
          </cell>
          <cell r="C1602" t="str">
            <v>CJ</v>
          </cell>
          <cell r="D1602">
            <v>7.1999999999999998E-3</v>
          </cell>
          <cell r="E1602" t="str">
            <v>TM</v>
          </cell>
        </row>
        <row r="1603">
          <cell r="A1603" t="str">
            <v>12659</v>
          </cell>
          <cell r="B1603" t="str">
            <v>LUX ASTRINGENTE 48x150G</v>
          </cell>
          <cell r="C1603" t="str">
            <v>CJ</v>
          </cell>
          <cell r="D1603">
            <v>7.1999999999999998E-3</v>
          </cell>
          <cell r="E1603" t="str">
            <v>TM</v>
          </cell>
        </row>
        <row r="1604">
          <cell r="A1604" t="str">
            <v>12660</v>
          </cell>
          <cell r="B1604" t="str">
            <v>CIF LI 75OG + BALLERINA</v>
          </cell>
          <cell r="C1604" t="str">
            <v>CJ</v>
          </cell>
          <cell r="D1604">
            <v>9.0159599999999999E-3</v>
          </cell>
          <cell r="E1604" t="str">
            <v>TM</v>
          </cell>
        </row>
        <row r="1605">
          <cell r="A1605" t="str">
            <v>12661</v>
          </cell>
          <cell r="B1605" t="str">
            <v>CIF BL 75OG + BALLERINA</v>
          </cell>
          <cell r="C1605" t="str">
            <v>CJ</v>
          </cell>
          <cell r="D1605">
            <v>9.0159599999999999E-3</v>
          </cell>
          <cell r="E1605" t="str">
            <v>TM</v>
          </cell>
        </row>
        <row r="1606">
          <cell r="A1606" t="str">
            <v>12662</v>
          </cell>
          <cell r="B1606" t="str">
            <v>CIF BANO GAT.500ML+BALLE</v>
          </cell>
          <cell r="C1606" t="str">
            <v>CJ</v>
          </cell>
          <cell r="D1606">
            <v>6.3159599999999998E-3</v>
          </cell>
          <cell r="E1606" t="str">
            <v>TM</v>
          </cell>
        </row>
        <row r="1607">
          <cell r="A1607" t="str">
            <v>12663</v>
          </cell>
          <cell r="B1607" t="str">
            <v>CIF VIDRIOS GAT.500ML+BA</v>
          </cell>
          <cell r="C1607" t="str">
            <v>CJ</v>
          </cell>
          <cell r="D1607">
            <v>6.1659599999999998E-3</v>
          </cell>
          <cell r="E1607" t="str">
            <v>TM</v>
          </cell>
        </row>
        <row r="1608">
          <cell r="A1608" t="str">
            <v>12664</v>
          </cell>
          <cell r="B1608" t="str">
            <v>CIF A/GRASA GAT.500ML+BA</v>
          </cell>
          <cell r="C1608" t="str">
            <v>CJ</v>
          </cell>
          <cell r="D1608">
            <v>6.4959600000000003E-3</v>
          </cell>
          <cell r="E1608" t="str">
            <v>TM</v>
          </cell>
        </row>
        <row r="1609">
          <cell r="A1609" t="str">
            <v>12665</v>
          </cell>
          <cell r="B1609" t="str">
            <v>OMO INTEL FL 1KGX12UND</v>
          </cell>
          <cell r="C1609" t="str">
            <v>CJ</v>
          </cell>
          <cell r="D1609">
            <v>1.2E-2</v>
          </cell>
          <cell r="E1609" t="str">
            <v>TM</v>
          </cell>
        </row>
        <row r="1610">
          <cell r="A1610" t="str">
            <v>12667</v>
          </cell>
          <cell r="B1610" t="str">
            <v>OMO INTEL LIM 2KGX6UND</v>
          </cell>
          <cell r="C1610" t="str">
            <v>CJ</v>
          </cell>
          <cell r="D1610">
            <v>1.2E-2</v>
          </cell>
          <cell r="E1610" t="str">
            <v>TM</v>
          </cell>
        </row>
        <row r="1611">
          <cell r="A1611" t="str">
            <v>12669</v>
          </cell>
          <cell r="B1611" t="str">
            <v>LAGARTO LIQ.500CC SURTID</v>
          </cell>
          <cell r="C1611" t="str">
            <v>CJ</v>
          </cell>
          <cell r="D1611">
            <v>1.4999999999999999E-2</v>
          </cell>
          <cell r="E1611" t="str">
            <v>TM</v>
          </cell>
        </row>
        <row r="1612">
          <cell r="A1612" t="str">
            <v>12671</v>
          </cell>
          <cell r="B1612" t="str">
            <v>DEJA MA FLORAL 2000G BB</v>
          </cell>
          <cell r="C1612" t="str">
            <v>CJ</v>
          </cell>
          <cell r="D1612">
            <v>1.2E-2</v>
          </cell>
          <cell r="E1612" t="str">
            <v>TM</v>
          </cell>
        </row>
        <row r="1613">
          <cell r="A1613" t="str">
            <v>12674</v>
          </cell>
          <cell r="B1613" t="str">
            <v>REXONA OCEAN 24PQ(2x150)</v>
          </cell>
          <cell r="C1613" t="str">
            <v>CJ</v>
          </cell>
          <cell r="D1613">
            <v>7.1999999999999998E-3</v>
          </cell>
          <cell r="E1613" t="str">
            <v>TM</v>
          </cell>
        </row>
        <row r="1614">
          <cell r="A1614" t="str">
            <v>12675</v>
          </cell>
          <cell r="B1614" t="str">
            <v>REXONA FRESH 24PQ(2x150)</v>
          </cell>
          <cell r="C1614" t="str">
            <v>CJ</v>
          </cell>
          <cell r="D1614">
            <v>7.1999999999999998E-3</v>
          </cell>
          <cell r="E1614" t="str">
            <v>TM</v>
          </cell>
        </row>
        <row r="1615">
          <cell r="A1615" t="str">
            <v>12676</v>
          </cell>
          <cell r="B1615" t="str">
            <v>REXONA CREME 24PQ(2x150)</v>
          </cell>
          <cell r="C1615" t="str">
            <v>CJ</v>
          </cell>
          <cell r="D1615">
            <v>7.1999999999999998E-3</v>
          </cell>
          <cell r="E1615" t="str">
            <v>TM</v>
          </cell>
        </row>
        <row r="1616">
          <cell r="A1616" t="str">
            <v>12677</v>
          </cell>
          <cell r="B1616" t="str">
            <v>REXONA HOMBRE 24PQ(2x150</v>
          </cell>
          <cell r="C1616" t="str">
            <v>CJ</v>
          </cell>
          <cell r="D1616">
            <v>7.1999999999999998E-3</v>
          </cell>
          <cell r="E1616" t="str">
            <v>TM</v>
          </cell>
        </row>
        <row r="1617">
          <cell r="A1617" t="str">
            <v>12678</v>
          </cell>
          <cell r="B1617" t="str">
            <v>REXONA ANTIBACTERIAL</v>
          </cell>
          <cell r="C1617" t="str">
            <v>CJ</v>
          </cell>
          <cell r="D1617">
            <v>7.1999999999999998E-3</v>
          </cell>
          <cell r="E1617" t="str">
            <v>TM</v>
          </cell>
        </row>
        <row r="1618">
          <cell r="A1618" t="str">
            <v>12679</v>
          </cell>
          <cell r="B1618" t="str">
            <v>CLOSE UP VDE 72PQT</v>
          </cell>
          <cell r="C1618" t="str">
            <v>CJ</v>
          </cell>
          <cell r="D1618">
            <v>9.5040000000000003E-3</v>
          </cell>
          <cell r="E1618" t="str">
            <v>TM</v>
          </cell>
        </row>
        <row r="1619">
          <cell r="A1619" t="str">
            <v>12680</v>
          </cell>
          <cell r="B1619" t="str">
            <v>CLOSE UP BLANCA 72 PQT</v>
          </cell>
          <cell r="C1619" t="str">
            <v>CJ</v>
          </cell>
          <cell r="D1619">
            <v>9.4319999999999994E-3</v>
          </cell>
          <cell r="E1619" t="str">
            <v>TM</v>
          </cell>
        </row>
        <row r="1620">
          <cell r="A1620" t="str">
            <v>12681</v>
          </cell>
          <cell r="B1620" t="str">
            <v>CLOSE UP ROJ 72PQT</v>
          </cell>
          <cell r="C1620" t="str">
            <v>CJ</v>
          </cell>
          <cell r="D1620">
            <v>9.5040000000000003E-3</v>
          </cell>
          <cell r="E1620" t="str">
            <v>TM</v>
          </cell>
        </row>
        <row r="1621">
          <cell r="A1621" t="str">
            <v>12682</v>
          </cell>
          <cell r="B1621" t="str">
            <v>CLOSE UP MICRO 72PQTS</v>
          </cell>
          <cell r="C1621" t="str">
            <v>CJ</v>
          </cell>
          <cell r="D1621">
            <v>9.7920000000000004E-3</v>
          </cell>
          <cell r="E1621" t="str">
            <v>TM</v>
          </cell>
        </row>
        <row r="1622">
          <cell r="A1622" t="str">
            <v>12683</v>
          </cell>
          <cell r="B1622" t="str">
            <v>LE SANCY AZUL 160GX72UND</v>
          </cell>
          <cell r="C1622" t="str">
            <v>CJ</v>
          </cell>
          <cell r="D1622">
            <v>1.1520000000000001E-2</v>
          </cell>
          <cell r="E1622" t="str">
            <v>TM</v>
          </cell>
        </row>
        <row r="1623">
          <cell r="A1623" t="str">
            <v>12685</v>
          </cell>
          <cell r="B1623" t="str">
            <v>EFFICIENT 120G + REXONA</v>
          </cell>
          <cell r="C1623" t="str">
            <v>CJ</v>
          </cell>
          <cell r="D1623">
            <v>6.1199999999999996E-3</v>
          </cell>
          <cell r="E1623" t="str">
            <v>TM</v>
          </cell>
        </row>
        <row r="1624">
          <cell r="A1624" t="str">
            <v>12686</v>
          </cell>
          <cell r="B1624" t="str">
            <v>EFFICIENT 120G + REXONA</v>
          </cell>
          <cell r="C1624" t="str">
            <v>CJ</v>
          </cell>
          <cell r="D1624">
            <v>6.1199999999999996E-3</v>
          </cell>
          <cell r="E1624" t="str">
            <v>TM</v>
          </cell>
        </row>
        <row r="1625">
          <cell r="A1625" t="str">
            <v>12687</v>
          </cell>
          <cell r="B1625" t="str">
            <v>LE SANCY ROSADO 160GX72U</v>
          </cell>
          <cell r="C1625" t="str">
            <v>CJ</v>
          </cell>
          <cell r="D1625">
            <v>1.1520000000000001E-2</v>
          </cell>
          <cell r="E1625" t="str">
            <v>TM</v>
          </cell>
        </row>
        <row r="1626">
          <cell r="A1626" t="str">
            <v>12688</v>
          </cell>
          <cell r="B1626" t="str">
            <v>LE SANCY BLANCO 160GX72U</v>
          </cell>
          <cell r="C1626" t="str">
            <v>CJ</v>
          </cell>
          <cell r="D1626">
            <v>1.1520000000000001E-2</v>
          </cell>
          <cell r="E1626" t="str">
            <v>TM</v>
          </cell>
        </row>
        <row r="1627">
          <cell r="A1627" t="str">
            <v>12689</v>
          </cell>
          <cell r="B1627" t="str">
            <v>CRA-Z BAR 200G X 48 UN</v>
          </cell>
          <cell r="C1627" t="str">
            <v>CJ</v>
          </cell>
          <cell r="D1627">
            <v>9.5999999999999992E-3</v>
          </cell>
          <cell r="E1627" t="str">
            <v>TM</v>
          </cell>
        </row>
        <row r="1628">
          <cell r="A1628" t="str">
            <v>12690</v>
          </cell>
          <cell r="B1628" t="str">
            <v>CRA-Z BAR 25G X 360 UN</v>
          </cell>
          <cell r="C1628" t="str">
            <v>CJ</v>
          </cell>
          <cell r="D1628">
            <v>8.9999999999999993E-3</v>
          </cell>
          <cell r="E1628" t="str">
            <v>TM</v>
          </cell>
        </row>
        <row r="1629">
          <cell r="A1629" t="str">
            <v>12693</v>
          </cell>
          <cell r="B1629" t="str">
            <v>OMO MULTIACTIVO FL 2000G</v>
          </cell>
          <cell r="C1629" t="str">
            <v>CJ</v>
          </cell>
          <cell r="D1629">
            <v>1.2E-2</v>
          </cell>
          <cell r="E1629" t="str">
            <v>TM</v>
          </cell>
        </row>
        <row r="1630">
          <cell r="A1630" t="str">
            <v>12695</v>
          </cell>
          <cell r="B1630" t="str">
            <v>OMO MULTIACTIVO LM 1000G</v>
          </cell>
          <cell r="C1630" t="str">
            <v>CJ</v>
          </cell>
          <cell r="D1630">
            <v>1.2E-2</v>
          </cell>
          <cell r="E1630" t="str">
            <v>TM</v>
          </cell>
        </row>
        <row r="1631">
          <cell r="A1631" t="str">
            <v>12697</v>
          </cell>
          <cell r="B1631" t="str">
            <v>OMO MA FL 100Gx100UN</v>
          </cell>
          <cell r="C1631" t="str">
            <v>CJ</v>
          </cell>
          <cell r="D1631">
            <v>0.01</v>
          </cell>
          <cell r="E1631" t="str">
            <v>TM</v>
          </cell>
        </row>
        <row r="1632">
          <cell r="A1632" t="str">
            <v>12700</v>
          </cell>
          <cell r="B1632" t="str">
            <v>DEJA BS FL AC 200Gx50UN</v>
          </cell>
          <cell r="C1632" t="str">
            <v>CJ</v>
          </cell>
          <cell r="D1632">
            <v>0.01</v>
          </cell>
          <cell r="E1632" t="str">
            <v>TM</v>
          </cell>
        </row>
        <row r="1633">
          <cell r="A1633" t="str">
            <v>12702</v>
          </cell>
          <cell r="B1633" t="str">
            <v>DEJA BS FL AC 2000Gx6UN</v>
          </cell>
          <cell r="C1633" t="str">
            <v>CJ</v>
          </cell>
          <cell r="D1633">
            <v>1.2E-2</v>
          </cell>
          <cell r="E1633" t="str">
            <v>TM</v>
          </cell>
        </row>
        <row r="1634">
          <cell r="A1634" t="str">
            <v>12704</v>
          </cell>
          <cell r="B1634" t="str">
            <v>DEJA BS LM AC 1000Gx12UN</v>
          </cell>
          <cell r="C1634" t="str">
            <v>CJ</v>
          </cell>
          <cell r="D1634">
            <v>1.2E-2</v>
          </cell>
          <cell r="E1634" t="str">
            <v>TM</v>
          </cell>
        </row>
        <row r="1635">
          <cell r="A1635" t="str">
            <v>12716</v>
          </cell>
          <cell r="B1635" t="str">
            <v>REXONA BB CONFIANCE  60</v>
          </cell>
          <cell r="C1635" t="str">
            <v>CJ</v>
          </cell>
          <cell r="D1635">
            <v>5.9999999999999995E-4</v>
          </cell>
          <cell r="E1635" t="str">
            <v>TM</v>
          </cell>
        </row>
        <row r="1636">
          <cell r="A1636" t="str">
            <v>12717</v>
          </cell>
          <cell r="B1636" t="str">
            <v>REXONA BB EXCEL 60X12</v>
          </cell>
          <cell r="C1636" t="str">
            <v>CJ</v>
          </cell>
          <cell r="D1636">
            <v>7.2000000000000005E-4</v>
          </cell>
          <cell r="E1636" t="str">
            <v>TM</v>
          </cell>
        </row>
        <row r="1637">
          <cell r="A1637" t="str">
            <v>12719</v>
          </cell>
          <cell r="B1637" t="str">
            <v>REXONA BB HOMBRE 60X12</v>
          </cell>
          <cell r="C1637" t="str">
            <v>CJ</v>
          </cell>
          <cell r="D1637">
            <v>7.2000000000000005E-4</v>
          </cell>
          <cell r="E1637" t="str">
            <v>TM</v>
          </cell>
        </row>
        <row r="1638">
          <cell r="A1638" t="str">
            <v>12720</v>
          </cell>
          <cell r="B1638" t="str">
            <v>REXONA BB MUSK 60X12</v>
          </cell>
          <cell r="C1638" t="str">
            <v>CJ</v>
          </cell>
          <cell r="D1638">
            <v>7.2000000000000005E-4</v>
          </cell>
          <cell r="E1638" t="str">
            <v>TM</v>
          </cell>
        </row>
        <row r="1639">
          <cell r="A1639" t="str">
            <v>12721</v>
          </cell>
          <cell r="B1639" t="str">
            <v>LAGARTO PINO 100CM3 x 24</v>
          </cell>
          <cell r="C1639" t="str">
            <v>CJ</v>
          </cell>
          <cell r="D1639">
            <v>2.3999999999999998E-3</v>
          </cell>
          <cell r="E1639" t="str">
            <v>TM</v>
          </cell>
        </row>
        <row r="1640">
          <cell r="A1640" t="str">
            <v>12722</v>
          </cell>
          <cell r="B1640" t="str">
            <v>LAGARTO LAVANDA 100CM3 X</v>
          </cell>
          <cell r="C1640" t="str">
            <v>CJ</v>
          </cell>
          <cell r="D1640">
            <v>2.3999999999999998E-3</v>
          </cell>
          <cell r="E1640" t="str">
            <v>TM</v>
          </cell>
        </row>
        <row r="1641">
          <cell r="A1641" t="str">
            <v>12723</v>
          </cell>
          <cell r="B1641" t="str">
            <v>LAGARTO LIMON 100CM3X24U</v>
          </cell>
          <cell r="C1641" t="str">
            <v>CJ</v>
          </cell>
          <cell r="D1641">
            <v>2.3999999999999998E-3</v>
          </cell>
          <cell r="E1641" t="str">
            <v>TM</v>
          </cell>
        </row>
        <row r="1642">
          <cell r="A1642" t="str">
            <v>12724</v>
          </cell>
          <cell r="B1642" t="str">
            <v>LAGARTO MARINA 100CM3 X</v>
          </cell>
          <cell r="C1642" t="str">
            <v>CJ</v>
          </cell>
          <cell r="D1642">
            <v>2.3999999999999998E-3</v>
          </cell>
          <cell r="E1642" t="str">
            <v>TM</v>
          </cell>
        </row>
        <row r="1643">
          <cell r="A1643" t="str">
            <v>12725</v>
          </cell>
          <cell r="B1643" t="str">
            <v>POND'S ESTUCHE LIFT 62 G</v>
          </cell>
          <cell r="C1643" t="str">
            <v>CJ</v>
          </cell>
          <cell r="D1643">
            <v>3.7200000000000002E-3</v>
          </cell>
          <cell r="E1643" t="str">
            <v>TM</v>
          </cell>
        </row>
        <row r="1644">
          <cell r="A1644" t="str">
            <v>12727</v>
          </cell>
          <cell r="B1644" t="str">
            <v>REXONA ST CON+DOVE 25G</v>
          </cell>
          <cell r="C1644" t="str">
            <v>CJ</v>
          </cell>
          <cell r="D1644">
            <v>8.9999999999999998E-4</v>
          </cell>
          <cell r="E1644" t="str">
            <v>TM</v>
          </cell>
        </row>
        <row r="1645">
          <cell r="A1645" t="str">
            <v>12728</v>
          </cell>
          <cell r="B1645" t="str">
            <v>DOVE 16PQ(3x100G)</v>
          </cell>
          <cell r="C1645" t="str">
            <v>CJ</v>
          </cell>
          <cell r="D1645">
            <v>4.7999999999999996E-3</v>
          </cell>
          <cell r="E1645" t="str">
            <v>TM</v>
          </cell>
        </row>
        <row r="1646">
          <cell r="A1646" t="str">
            <v>12733</v>
          </cell>
          <cell r="B1646" t="str">
            <v>DIMENSION SACHET A/C 10C</v>
          </cell>
          <cell r="C1646" t="str">
            <v>CJ</v>
          </cell>
          <cell r="D1646">
            <v>2.2355999999999999E-3</v>
          </cell>
          <cell r="E1646" t="str">
            <v>TM</v>
          </cell>
        </row>
        <row r="1647">
          <cell r="A1647" t="str">
            <v>12736</v>
          </cell>
          <cell r="B1647" t="str">
            <v>CLOSE VD 75CC+DIMEN A/C</v>
          </cell>
          <cell r="C1647" t="str">
            <v>CJ</v>
          </cell>
          <cell r="D1647">
            <v>9.3600000000000003E-3</v>
          </cell>
          <cell r="E1647" t="str">
            <v>TM</v>
          </cell>
        </row>
        <row r="1648">
          <cell r="A1648" t="str">
            <v>12737</v>
          </cell>
          <cell r="B1648" t="str">
            <v>CLOSE RJ 75CC+DIMEN A/C</v>
          </cell>
          <cell r="C1648" t="str">
            <v>CJ</v>
          </cell>
          <cell r="D1648">
            <v>9.3600000000000003E-3</v>
          </cell>
          <cell r="E1648" t="str">
            <v>TM</v>
          </cell>
        </row>
        <row r="1649">
          <cell r="A1649" t="str">
            <v>12738</v>
          </cell>
          <cell r="B1649" t="str">
            <v>CLOSE L&amp;M 75CC+DIMEN A/C</v>
          </cell>
          <cell r="C1649" t="str">
            <v>CJ</v>
          </cell>
          <cell r="D1649">
            <v>9.3600000000000003E-3</v>
          </cell>
          <cell r="E1649" t="str">
            <v>TM</v>
          </cell>
        </row>
        <row r="1650">
          <cell r="A1650" t="str">
            <v>12739</v>
          </cell>
          <cell r="B1650" t="str">
            <v>OMO BARRA LIM 250G 250X2</v>
          </cell>
          <cell r="C1650" t="str">
            <v>CJ</v>
          </cell>
          <cell r="D1650">
            <v>7.0000000000000001E-3</v>
          </cell>
          <cell r="E1650" t="str">
            <v>TM</v>
          </cell>
        </row>
        <row r="1651">
          <cell r="A1651" t="str">
            <v>12740</v>
          </cell>
          <cell r="B1651" t="str">
            <v>POND'S CREMA H 100X12</v>
          </cell>
          <cell r="C1651" t="str">
            <v>CJ</v>
          </cell>
          <cell r="D1651">
            <v>1.1999999999999999E-3</v>
          </cell>
          <cell r="E1651" t="str">
            <v>TM</v>
          </cell>
        </row>
        <row r="1652">
          <cell r="A1652" t="str">
            <v>12741</v>
          </cell>
          <cell r="B1652" t="str">
            <v>AXE ADRENALINE SP 113G X</v>
          </cell>
          <cell r="C1652" t="str">
            <v>CJ</v>
          </cell>
          <cell r="D1652">
            <v>1.356E-3</v>
          </cell>
          <cell r="E1652" t="str">
            <v>TM</v>
          </cell>
        </row>
        <row r="1653">
          <cell r="A1653" t="str">
            <v>12743</v>
          </cell>
          <cell r="B1653" t="str">
            <v>AXE MUSK SP 113GX12U</v>
          </cell>
          <cell r="C1653" t="str">
            <v>CJ</v>
          </cell>
          <cell r="D1653">
            <v>1.356E-3</v>
          </cell>
          <cell r="E1653" t="str">
            <v>TM</v>
          </cell>
        </row>
        <row r="1654">
          <cell r="A1654" t="str">
            <v>12744</v>
          </cell>
          <cell r="B1654" t="str">
            <v>AXE ECLYPSE SP 113GX12U</v>
          </cell>
          <cell r="C1654" t="str">
            <v>CJ</v>
          </cell>
          <cell r="D1654">
            <v>1.356E-3</v>
          </cell>
          <cell r="E1654" t="str">
            <v>TM</v>
          </cell>
        </row>
        <row r="1655">
          <cell r="A1655" t="str">
            <v>12745</v>
          </cell>
          <cell r="B1655" t="str">
            <v>AXE HYPNOTIC SP 113GX12U</v>
          </cell>
          <cell r="C1655" t="str">
            <v>CJ</v>
          </cell>
          <cell r="D1655">
            <v>1.356E-3</v>
          </cell>
          <cell r="E1655" t="str">
            <v>TM</v>
          </cell>
        </row>
        <row r="1656">
          <cell r="A1656" t="str">
            <v>12746</v>
          </cell>
          <cell r="B1656" t="str">
            <v>REXONA CONFIANCE 126GX12</v>
          </cell>
          <cell r="C1656" t="str">
            <v>CJ</v>
          </cell>
          <cell r="D1656">
            <v>1.5120000000000001E-3</v>
          </cell>
          <cell r="E1656" t="str">
            <v>TM</v>
          </cell>
        </row>
        <row r="1657">
          <cell r="A1657" t="str">
            <v>12747</v>
          </cell>
          <cell r="B1657" t="str">
            <v>REXONA EXCEL SP. 126GX12</v>
          </cell>
          <cell r="C1657" t="str">
            <v>CJ</v>
          </cell>
          <cell r="D1657">
            <v>1.5120000000000001E-3</v>
          </cell>
          <cell r="E1657" t="str">
            <v>TM</v>
          </cell>
        </row>
        <row r="1658">
          <cell r="A1658" t="str">
            <v>12749</v>
          </cell>
          <cell r="B1658" t="str">
            <v>REXONA MUSK SP. 149GX12U</v>
          </cell>
          <cell r="C1658" t="str">
            <v>CJ</v>
          </cell>
          <cell r="D1658">
            <v>1.7880000000000001E-3</v>
          </cell>
          <cell r="E1658" t="str">
            <v>TM</v>
          </cell>
        </row>
        <row r="1659">
          <cell r="A1659" t="str">
            <v>12750</v>
          </cell>
          <cell r="B1659" t="str">
            <v>REXONA HOMBRE SP 149GX12</v>
          </cell>
          <cell r="C1659" t="str">
            <v>CJ</v>
          </cell>
          <cell r="D1659">
            <v>1.7880000000000001E-3</v>
          </cell>
          <cell r="E1659" t="str">
            <v>TM</v>
          </cell>
        </row>
        <row r="1660">
          <cell r="A1660" t="str">
            <v>12751</v>
          </cell>
          <cell r="B1660" t="str">
            <v>VASENOL P.SECA PROM. 450</v>
          </cell>
          <cell r="C1660" t="str">
            <v>CJ</v>
          </cell>
          <cell r="D1660">
            <v>5.4000000000000003E-3</v>
          </cell>
          <cell r="E1660" t="str">
            <v>TM</v>
          </cell>
        </row>
        <row r="1661">
          <cell r="A1661" t="str">
            <v>12752</v>
          </cell>
          <cell r="B1661" t="str">
            <v>VASENOL P.SENS.PROM. 450</v>
          </cell>
          <cell r="C1661" t="str">
            <v>CJ</v>
          </cell>
          <cell r="D1661">
            <v>5.4000000000000003E-3</v>
          </cell>
          <cell r="E1661" t="str">
            <v>TM</v>
          </cell>
        </row>
        <row r="1662">
          <cell r="A1662" t="str">
            <v>12753</v>
          </cell>
          <cell r="B1662" t="str">
            <v>VASENOL REAFIRM.PROM 450</v>
          </cell>
          <cell r="C1662" t="str">
            <v>CJ</v>
          </cell>
          <cell r="D1662">
            <v>5.4000000000000003E-3</v>
          </cell>
          <cell r="E1662" t="str">
            <v>TM</v>
          </cell>
        </row>
        <row r="1663">
          <cell r="A1663" t="str">
            <v>12754</v>
          </cell>
          <cell r="B1663" t="str">
            <v>VASENOL ANTICEL.PROM 450</v>
          </cell>
          <cell r="C1663" t="str">
            <v>CJ</v>
          </cell>
          <cell r="D1663">
            <v>5.4000000000000003E-3</v>
          </cell>
          <cell r="E1663" t="str">
            <v>TM</v>
          </cell>
        </row>
        <row r="1664">
          <cell r="A1664" t="str">
            <v>12756</v>
          </cell>
          <cell r="B1664" t="str">
            <v>DEJA BAR BS AC FL 28x350</v>
          </cell>
          <cell r="C1664" t="str">
            <v>CJ</v>
          </cell>
          <cell r="D1664">
            <v>9.7999999999999997E-3</v>
          </cell>
          <cell r="E1664" t="str">
            <v>TM</v>
          </cell>
        </row>
        <row r="1665">
          <cell r="A1665" t="str">
            <v>12757</v>
          </cell>
          <cell r="B1665" t="str">
            <v>SEDAL LISSAGE C/PEIN 15X</v>
          </cell>
          <cell r="C1665" t="str">
            <v>CJ</v>
          </cell>
          <cell r="D1665">
            <v>6.5700000000000003E-3</v>
          </cell>
          <cell r="E1665" t="str">
            <v>TM</v>
          </cell>
        </row>
        <row r="1666">
          <cell r="A1666" t="str">
            <v>12758</v>
          </cell>
          <cell r="B1666" t="str">
            <v>SEDAL LISSAG.SH+AC 20X28</v>
          </cell>
          <cell r="C1666" t="str">
            <v>CJ</v>
          </cell>
          <cell r="D1666">
            <v>5.6839999999999998E-3</v>
          </cell>
          <cell r="E1666" t="str">
            <v>TM</v>
          </cell>
        </row>
        <row r="1667">
          <cell r="A1667" t="str">
            <v>12759</v>
          </cell>
          <cell r="B1667" t="str">
            <v>OMO MA FL BAR 350Gx28UN</v>
          </cell>
          <cell r="C1667" t="str">
            <v>CJ</v>
          </cell>
          <cell r="D1667">
            <v>9.7999999999999997E-3</v>
          </cell>
          <cell r="E1667" t="str">
            <v>TM</v>
          </cell>
        </row>
        <row r="1668">
          <cell r="A1668" t="str">
            <v>12762</v>
          </cell>
          <cell r="B1668" t="str">
            <v>OMO MA FL 200Gx52UN</v>
          </cell>
          <cell r="C1668" t="str">
            <v>CJ</v>
          </cell>
          <cell r="D1668">
            <v>1.04E-2</v>
          </cell>
          <cell r="E1668" t="str">
            <v>TM</v>
          </cell>
        </row>
        <row r="1669">
          <cell r="A1669" t="str">
            <v>12764</v>
          </cell>
          <cell r="B1669" t="str">
            <v>OMO M.ACTIVO LM 100GX104</v>
          </cell>
          <cell r="C1669" t="str">
            <v>CJ</v>
          </cell>
          <cell r="D1669">
            <v>1.04E-2</v>
          </cell>
          <cell r="E1669" t="str">
            <v>TM</v>
          </cell>
        </row>
        <row r="1670">
          <cell r="A1670" t="str">
            <v>12765</v>
          </cell>
          <cell r="B1670" t="str">
            <v>OMO INT FL BARRA (250G)</v>
          </cell>
          <cell r="C1670" t="str">
            <v>CJ</v>
          </cell>
          <cell r="D1670">
            <v>1.0500000000000001E-2</v>
          </cell>
          <cell r="E1670" t="str">
            <v>TM</v>
          </cell>
        </row>
        <row r="1671">
          <cell r="A1671" t="str">
            <v>12766</v>
          </cell>
          <cell r="B1671" t="str">
            <v>OMO INT LM BARRA (250G)</v>
          </cell>
          <cell r="C1671" t="str">
            <v>CJ</v>
          </cell>
          <cell r="D1671">
            <v>1.0500000000000001E-2</v>
          </cell>
          <cell r="E1671" t="str">
            <v>TM</v>
          </cell>
        </row>
        <row r="1672">
          <cell r="A1672" t="str">
            <v>12767</v>
          </cell>
          <cell r="B1672" t="str">
            <v>OMO MA FL BAR 250Gx28UN</v>
          </cell>
          <cell r="C1672" t="str">
            <v>CJ</v>
          </cell>
          <cell r="D1672">
            <v>7.0000000000000001E-3</v>
          </cell>
          <cell r="E1672" t="str">
            <v>TM</v>
          </cell>
        </row>
        <row r="1673">
          <cell r="A1673" t="str">
            <v>12768</v>
          </cell>
          <cell r="B1673" t="str">
            <v>OMO MA LM BAR 250Gx28UN</v>
          </cell>
          <cell r="C1673" t="str">
            <v>CJ</v>
          </cell>
          <cell r="D1673">
            <v>7.0000000000000001E-3</v>
          </cell>
          <cell r="E1673" t="str">
            <v>TM</v>
          </cell>
        </row>
        <row r="1674">
          <cell r="A1674" t="str">
            <v>12769</v>
          </cell>
          <cell r="B1674" t="str">
            <v>DEJA BAR BS AC FL 28X250</v>
          </cell>
          <cell r="C1674" t="str">
            <v>CJ</v>
          </cell>
          <cell r="D1674">
            <v>7.0000000000000001E-3</v>
          </cell>
          <cell r="E1674" t="str">
            <v>TM</v>
          </cell>
        </row>
        <row r="1675">
          <cell r="A1675" t="str">
            <v>12771</v>
          </cell>
          <cell r="B1675" t="str">
            <v>LAGARTO AZUL 250G+50G</v>
          </cell>
          <cell r="C1675" t="str">
            <v>CJ</v>
          </cell>
          <cell r="D1675">
            <v>1.7999999999999999E-2</v>
          </cell>
          <cell r="E1675" t="str">
            <v>TM</v>
          </cell>
        </row>
        <row r="1676">
          <cell r="A1676" t="str">
            <v>12772</v>
          </cell>
          <cell r="B1676" t="str">
            <v>LAGARTO SUPER 250G+50G</v>
          </cell>
          <cell r="C1676" t="str">
            <v>CJ</v>
          </cell>
          <cell r="D1676">
            <v>1.7999999999999999E-2</v>
          </cell>
          <cell r="E1676" t="str">
            <v>TM</v>
          </cell>
        </row>
        <row r="1677">
          <cell r="A1677" t="str">
            <v>12773</v>
          </cell>
          <cell r="B1677" t="str">
            <v>LAGARTO DELICADO250G+50G</v>
          </cell>
          <cell r="C1677" t="str">
            <v>CJ</v>
          </cell>
          <cell r="D1677">
            <v>1.7999999999999999E-2</v>
          </cell>
          <cell r="E1677" t="str">
            <v>TM</v>
          </cell>
        </row>
        <row r="1678">
          <cell r="A1678" t="str">
            <v>12774</v>
          </cell>
          <cell r="B1678" t="str">
            <v>LAGARTO LIMON 250G+50G</v>
          </cell>
          <cell r="C1678" t="str">
            <v>CJ</v>
          </cell>
          <cell r="D1678">
            <v>1.7999999999999999E-2</v>
          </cell>
          <cell r="E1678" t="str">
            <v>TM</v>
          </cell>
        </row>
        <row r="1679">
          <cell r="A1679" t="str">
            <v>12775</v>
          </cell>
          <cell r="B1679" t="str">
            <v>BRISA 250G+50G GRATIS X</v>
          </cell>
          <cell r="C1679" t="str">
            <v>CJ</v>
          </cell>
          <cell r="D1679">
            <v>1.7999999999999999E-2</v>
          </cell>
          <cell r="E1679" t="str">
            <v>TM</v>
          </cell>
        </row>
        <row r="1680">
          <cell r="A1680" t="str">
            <v>12776</v>
          </cell>
          <cell r="B1680" t="str">
            <v>LAGARTO AZUL S/ETIQ.250G</v>
          </cell>
          <cell r="C1680" t="str">
            <v>CJ</v>
          </cell>
          <cell r="D1680">
            <v>1.7999999999999999E-2</v>
          </cell>
          <cell r="E1680" t="str">
            <v>TM</v>
          </cell>
        </row>
        <row r="1681">
          <cell r="A1681" t="str">
            <v>12777</v>
          </cell>
          <cell r="B1681" t="str">
            <v>OMO M.ACTIVO FL 350GX28U</v>
          </cell>
          <cell r="C1681" t="str">
            <v>CJ</v>
          </cell>
          <cell r="D1681">
            <v>9.7999999999999997E-3</v>
          </cell>
          <cell r="E1681" t="str">
            <v>TM</v>
          </cell>
        </row>
        <row r="1682">
          <cell r="A1682" t="str">
            <v>12778</v>
          </cell>
          <cell r="B1682" t="str">
            <v>OMO M.ACTIVO LM 350GX28U</v>
          </cell>
          <cell r="C1682" t="str">
            <v>CJ</v>
          </cell>
          <cell r="D1682">
            <v>9.7999999999999997E-3</v>
          </cell>
          <cell r="E1682" t="str">
            <v>TM</v>
          </cell>
        </row>
        <row r="1683">
          <cell r="A1683" t="str">
            <v>12779</v>
          </cell>
          <cell r="B1683" t="str">
            <v>OMO INT FL BARRA (350G)</v>
          </cell>
          <cell r="C1683" t="str">
            <v>CJ</v>
          </cell>
          <cell r="D1683">
            <v>1.47E-2</v>
          </cell>
          <cell r="E1683" t="str">
            <v>TM</v>
          </cell>
        </row>
        <row r="1684">
          <cell r="A1684" t="str">
            <v>12782</v>
          </cell>
          <cell r="B1684" t="str">
            <v>OMO M.ACTIVO FL 250GX50U</v>
          </cell>
          <cell r="C1684" t="str">
            <v>CJ</v>
          </cell>
          <cell r="D1684">
            <v>1.2500000000000001E-2</v>
          </cell>
          <cell r="E1684" t="str">
            <v>TM</v>
          </cell>
        </row>
        <row r="1685">
          <cell r="A1685" t="str">
            <v>12784</v>
          </cell>
          <cell r="B1685" t="str">
            <v>OMO M.ACTIVO BARRA FL 2X</v>
          </cell>
          <cell r="C1685" t="str">
            <v>CJ</v>
          </cell>
          <cell r="D1685">
            <v>7.7000000000000002E-3</v>
          </cell>
          <cell r="E1685" t="str">
            <v>TM</v>
          </cell>
        </row>
        <row r="1686">
          <cell r="A1686" t="str">
            <v>12785</v>
          </cell>
          <cell r="B1686" t="str">
            <v>OMO M.ACTIVO BARRA LM 2X</v>
          </cell>
          <cell r="C1686" t="str">
            <v>CJ</v>
          </cell>
          <cell r="D1686">
            <v>7.7000000000000002E-3</v>
          </cell>
          <cell r="E1686" t="str">
            <v>TM</v>
          </cell>
        </row>
        <row r="1687">
          <cell r="A1687" t="str">
            <v>12786</v>
          </cell>
          <cell r="B1687" t="str">
            <v>LAGARTO AZUL 2X250G+OMO</v>
          </cell>
          <cell r="C1687" t="str">
            <v>CJ</v>
          </cell>
          <cell r="D1687">
            <v>1.6500000000000001E-2</v>
          </cell>
          <cell r="E1687" t="str">
            <v>TM</v>
          </cell>
        </row>
        <row r="1688">
          <cell r="A1688" t="str">
            <v>12787</v>
          </cell>
          <cell r="B1688" t="str">
            <v>SUPER LAGARTO 2X250G+OMO</v>
          </cell>
          <cell r="C1688" t="str">
            <v>CJ</v>
          </cell>
          <cell r="D1688">
            <v>1.6500000000000001E-2</v>
          </cell>
          <cell r="E1688" t="str">
            <v>TM</v>
          </cell>
        </row>
        <row r="1689">
          <cell r="A1689" t="str">
            <v>12788</v>
          </cell>
          <cell r="B1689" t="str">
            <v>LAGARTO DELICADO 2X250G</v>
          </cell>
          <cell r="C1689" t="str">
            <v>CJ</v>
          </cell>
          <cell r="D1689">
            <v>1.6500000000000001E-2</v>
          </cell>
          <cell r="E1689" t="str">
            <v>TM</v>
          </cell>
        </row>
        <row r="1690">
          <cell r="A1690" t="str">
            <v>12789</v>
          </cell>
          <cell r="B1690" t="str">
            <v>LAGARTO LIMON 2X250G+OMO</v>
          </cell>
          <cell r="C1690" t="str">
            <v>CJ</v>
          </cell>
          <cell r="D1690">
            <v>1.6500000000000001E-2</v>
          </cell>
          <cell r="E1690" t="str">
            <v>TM</v>
          </cell>
        </row>
        <row r="1691">
          <cell r="A1691" t="str">
            <v>12790</v>
          </cell>
          <cell r="B1691" t="str">
            <v>BRISA 2X250G+OMO50G 30PQ</v>
          </cell>
          <cell r="C1691" t="str">
            <v>CJ</v>
          </cell>
          <cell r="D1691">
            <v>1.6500000000000001E-2</v>
          </cell>
          <cell r="E1691" t="str">
            <v>TM</v>
          </cell>
        </row>
        <row r="1692">
          <cell r="A1692" t="str">
            <v>12791</v>
          </cell>
          <cell r="B1692" t="str">
            <v>ESTRELLA FR 2X250G + OMO</v>
          </cell>
          <cell r="C1692" t="str">
            <v>CJ</v>
          </cell>
          <cell r="D1692">
            <v>7.7000000000000002E-3</v>
          </cell>
          <cell r="E1692" t="str">
            <v>TM</v>
          </cell>
        </row>
        <row r="1693">
          <cell r="A1693" t="str">
            <v>12792</v>
          </cell>
          <cell r="B1693" t="str">
            <v>DOVE BABY 75GX48UN</v>
          </cell>
          <cell r="C1693" t="str">
            <v>CJ</v>
          </cell>
          <cell r="D1693">
            <v>3.5999999999999999E-3</v>
          </cell>
          <cell r="E1693" t="str">
            <v>TM</v>
          </cell>
        </row>
        <row r="1694">
          <cell r="A1694" t="str">
            <v>12794</v>
          </cell>
          <cell r="B1694" t="str">
            <v>DEJA BARRA 2X250G+DEJA</v>
          </cell>
          <cell r="C1694" t="str">
            <v>CJ</v>
          </cell>
          <cell r="D1694">
            <v>7.7000000000000002E-3</v>
          </cell>
          <cell r="E1694" t="str">
            <v>TM</v>
          </cell>
        </row>
        <row r="1695">
          <cell r="A1695" t="str">
            <v>12795</v>
          </cell>
          <cell r="B1695" t="str">
            <v>DEJA BARRA BS FL 3X350G</v>
          </cell>
          <cell r="C1695" t="str">
            <v>CJ</v>
          </cell>
          <cell r="D1695">
            <v>1.47E-2</v>
          </cell>
          <cell r="E1695" t="str">
            <v>TM</v>
          </cell>
        </row>
        <row r="1696">
          <cell r="A1696" t="str">
            <v>12796</v>
          </cell>
          <cell r="B1696" t="str">
            <v>ESTRELLA FRU 3X350G</v>
          </cell>
          <cell r="C1696" t="str">
            <v>CJ</v>
          </cell>
          <cell r="D1696">
            <v>1.47E-2</v>
          </cell>
          <cell r="E1696" t="str">
            <v>TM</v>
          </cell>
        </row>
        <row r="1697">
          <cell r="A1697" t="str">
            <v>12797</v>
          </cell>
          <cell r="B1697" t="str">
            <v>POND'S CLARANT B3 PG 100</v>
          </cell>
          <cell r="C1697" t="str">
            <v>CJ</v>
          </cell>
          <cell r="D1697">
            <v>1.1999999999999999E-3</v>
          </cell>
          <cell r="E1697" t="str">
            <v>TM</v>
          </cell>
        </row>
        <row r="1698">
          <cell r="A1698" t="str">
            <v>12798</v>
          </cell>
          <cell r="B1698" t="str">
            <v>POND'S CLARANT B3 PS 100</v>
          </cell>
          <cell r="C1698" t="str">
            <v>CJ</v>
          </cell>
          <cell r="D1698">
            <v>1.1999999999999999E-3</v>
          </cell>
          <cell r="E1698" t="str">
            <v>TM</v>
          </cell>
        </row>
        <row r="1699">
          <cell r="A1699" t="str">
            <v>12799</v>
          </cell>
          <cell r="B1699" t="str">
            <v>REXONA EXCEL MINI 25GX24</v>
          </cell>
          <cell r="C1699" t="str">
            <v>CJ</v>
          </cell>
          <cell r="D1699">
            <v>5.9999999999999995E-4</v>
          </cell>
          <cell r="E1699" t="str">
            <v>TM</v>
          </cell>
        </row>
        <row r="1700">
          <cell r="A1700" t="str">
            <v>12800</v>
          </cell>
          <cell r="B1700" t="str">
            <v>REXONA CONFI MINI 25GX24</v>
          </cell>
          <cell r="C1700" t="str">
            <v>CJ</v>
          </cell>
          <cell r="D1700">
            <v>5.9999999999999995E-4</v>
          </cell>
          <cell r="E1700" t="str">
            <v>TM</v>
          </cell>
        </row>
        <row r="1701">
          <cell r="A1701" t="str">
            <v>12802</v>
          </cell>
          <cell r="B1701" t="str">
            <v>DEJA AC BS FL 1250GX12UN</v>
          </cell>
          <cell r="C1701" t="str">
            <v>CJ</v>
          </cell>
          <cell r="D1701">
            <v>1.4999999999999999E-2</v>
          </cell>
          <cell r="E1701" t="str">
            <v>TM</v>
          </cell>
        </row>
        <row r="1702">
          <cell r="A1702" t="str">
            <v>12805</v>
          </cell>
          <cell r="B1702" t="str">
            <v>C-UPV+ART.ESCOLAR 99GX72</v>
          </cell>
          <cell r="C1702" t="str">
            <v>CJ</v>
          </cell>
          <cell r="D1702">
            <v>7.1279999999999998E-3</v>
          </cell>
          <cell r="E1702" t="str">
            <v>TM</v>
          </cell>
        </row>
        <row r="1703">
          <cell r="A1703" t="str">
            <v>12806</v>
          </cell>
          <cell r="B1703" t="str">
            <v>C-UPR+ART.ESCOLAR 99GX72</v>
          </cell>
          <cell r="C1703" t="str">
            <v>CJ</v>
          </cell>
          <cell r="D1703">
            <v>7.1279999999999998E-3</v>
          </cell>
          <cell r="E1703" t="str">
            <v>TM</v>
          </cell>
        </row>
        <row r="1704">
          <cell r="A1704" t="str">
            <v>12808</v>
          </cell>
          <cell r="B1704" t="str">
            <v>C-UPL&amp;M+ART.ESCOL 99GX72</v>
          </cell>
          <cell r="C1704" t="str">
            <v>CJ</v>
          </cell>
          <cell r="D1704">
            <v>7.1279999999999998E-3</v>
          </cell>
          <cell r="E1704" t="str">
            <v>TM</v>
          </cell>
        </row>
        <row r="1705">
          <cell r="A1705" t="str">
            <v>12809</v>
          </cell>
          <cell r="B1705" t="str">
            <v>C-UPB+ART ESCOLAR 98GX72</v>
          </cell>
          <cell r="C1705" t="str">
            <v>CJ</v>
          </cell>
          <cell r="D1705">
            <v>7.0559999999999998E-3</v>
          </cell>
          <cell r="E1705" t="str">
            <v>TM</v>
          </cell>
        </row>
        <row r="1706">
          <cell r="A1706" t="str">
            <v>12810</v>
          </cell>
          <cell r="B1706" t="str">
            <v>C-UPM+ART ESCOL 102GX72</v>
          </cell>
          <cell r="C1706" t="str">
            <v>CJ</v>
          </cell>
          <cell r="D1706">
            <v>7.3439999999999998E-3</v>
          </cell>
          <cell r="E1706" t="str">
            <v>TM</v>
          </cell>
        </row>
        <row r="1707">
          <cell r="A1707" t="str">
            <v>12814</v>
          </cell>
          <cell r="B1707" t="str">
            <v>LUX HUMECT PROLO 150GX48</v>
          </cell>
          <cell r="C1707" t="str">
            <v>CJ</v>
          </cell>
          <cell r="D1707">
            <v>7.1999999999999998E-3</v>
          </cell>
          <cell r="E1707" t="str">
            <v>TM</v>
          </cell>
        </row>
        <row r="1708">
          <cell r="A1708" t="str">
            <v>12816</v>
          </cell>
          <cell r="B1708" t="str">
            <v>LUX HUMECT PROLO 90GX48U</v>
          </cell>
          <cell r="C1708" t="str">
            <v>CJ</v>
          </cell>
          <cell r="D1708">
            <v>4.3200000000000001E-3</v>
          </cell>
          <cell r="E1708" t="str">
            <v>TM</v>
          </cell>
        </row>
        <row r="1709">
          <cell r="A1709" t="str">
            <v>12817</v>
          </cell>
          <cell r="B1709" t="str">
            <v>LUX HUMECTA PROLON 3X150</v>
          </cell>
          <cell r="C1709" t="str">
            <v>CJ</v>
          </cell>
          <cell r="D1709">
            <v>7.1999999999999998E-3</v>
          </cell>
          <cell r="E1709" t="str">
            <v>TM</v>
          </cell>
        </row>
        <row r="1710">
          <cell r="A1710" t="str">
            <v>12818</v>
          </cell>
          <cell r="B1710" t="str">
            <v>LUX ASTRIN EQUIL 150GX48</v>
          </cell>
          <cell r="C1710" t="str">
            <v>CJ</v>
          </cell>
          <cell r="D1710">
            <v>7.1999999999999998E-3</v>
          </cell>
          <cell r="E1710" t="str">
            <v>TM</v>
          </cell>
        </row>
        <row r="1711">
          <cell r="A1711" t="str">
            <v>12819</v>
          </cell>
          <cell r="B1711" t="str">
            <v>LUX ASTRIN EQUIL 90GX48U</v>
          </cell>
          <cell r="C1711" t="str">
            <v>CJ</v>
          </cell>
          <cell r="D1711">
            <v>4.3200000000000001E-3</v>
          </cell>
          <cell r="E1711" t="str">
            <v>TM</v>
          </cell>
        </row>
        <row r="1712">
          <cell r="A1712" t="str">
            <v>12820</v>
          </cell>
          <cell r="B1712" t="str">
            <v>BRISA VERDE 24x250G VEN.</v>
          </cell>
          <cell r="C1712" t="str">
            <v>CJ</v>
          </cell>
          <cell r="D1712">
            <v>6.0000000000000001E-3</v>
          </cell>
          <cell r="E1712" t="str">
            <v>TM</v>
          </cell>
        </row>
        <row r="1713">
          <cell r="A1713" t="str">
            <v>12821</v>
          </cell>
          <cell r="B1713" t="str">
            <v>BRISA AZUL 24x250G VEN.</v>
          </cell>
          <cell r="C1713" t="str">
            <v>CJ</v>
          </cell>
          <cell r="D1713">
            <v>6.0000000000000001E-3</v>
          </cell>
          <cell r="E1713" t="str">
            <v>TM</v>
          </cell>
        </row>
        <row r="1714">
          <cell r="A1714" t="str">
            <v>12822</v>
          </cell>
          <cell r="B1714" t="str">
            <v>BRISA MIEL 24x250G VEN.</v>
          </cell>
          <cell r="C1714" t="str">
            <v>CJ</v>
          </cell>
          <cell r="D1714">
            <v>6.0000000000000001E-3</v>
          </cell>
          <cell r="E1714" t="str">
            <v>TM</v>
          </cell>
        </row>
        <row r="1715">
          <cell r="A1715" t="str">
            <v>12824</v>
          </cell>
          <cell r="B1715" t="str">
            <v>SUPER LAGARTO 250Gx24UN</v>
          </cell>
          <cell r="C1715" t="str">
            <v>CJ</v>
          </cell>
          <cell r="D1715">
            <v>6.0000000000000001E-3</v>
          </cell>
          <cell r="E1715" t="str">
            <v>TM</v>
          </cell>
        </row>
        <row r="1716">
          <cell r="A1716" t="str">
            <v>12825</v>
          </cell>
          <cell r="B1716" t="str">
            <v>LUX CUIDA NATUR 150GX48U</v>
          </cell>
          <cell r="C1716" t="str">
            <v>CJ</v>
          </cell>
          <cell r="D1716">
            <v>7.1999999999999998E-3</v>
          </cell>
          <cell r="E1716" t="str">
            <v>TM</v>
          </cell>
        </row>
        <row r="1717">
          <cell r="A1717" t="str">
            <v>12826</v>
          </cell>
          <cell r="B1717" t="str">
            <v>LUX CUIDA NATURAL 90GX48</v>
          </cell>
          <cell r="C1717" t="str">
            <v>CJ</v>
          </cell>
          <cell r="D1717">
            <v>4.3200000000000001E-3</v>
          </cell>
          <cell r="E1717" t="str">
            <v>TM</v>
          </cell>
        </row>
        <row r="1718">
          <cell r="A1718" t="str">
            <v>12827</v>
          </cell>
          <cell r="B1718" t="str">
            <v>LUX RENOVA PIEL 150GX48U</v>
          </cell>
          <cell r="C1718" t="str">
            <v>CJ</v>
          </cell>
          <cell r="D1718">
            <v>7.1999999999999998E-3</v>
          </cell>
          <cell r="E1718" t="str">
            <v>TM</v>
          </cell>
        </row>
        <row r="1719">
          <cell r="A1719" t="str">
            <v>12828</v>
          </cell>
          <cell r="B1719" t="str">
            <v>LUX RENOVA PIEL 90GX48UN</v>
          </cell>
          <cell r="C1719" t="str">
            <v>CJ</v>
          </cell>
          <cell r="D1719">
            <v>4.3200000000000001E-3</v>
          </cell>
          <cell r="E1719" t="str">
            <v>TM</v>
          </cell>
        </row>
        <row r="1720">
          <cell r="A1720" t="str">
            <v>12829</v>
          </cell>
          <cell r="B1720" t="str">
            <v>LUX NUTRIC PIEL 150GX48U</v>
          </cell>
          <cell r="C1720" t="str">
            <v>CJ</v>
          </cell>
          <cell r="D1720">
            <v>7.1999999999999998E-3</v>
          </cell>
          <cell r="E1720" t="str">
            <v>TM</v>
          </cell>
        </row>
        <row r="1721">
          <cell r="A1721" t="str">
            <v>12830</v>
          </cell>
          <cell r="B1721" t="str">
            <v>LUX NUTRIC PIEL 90GX48U</v>
          </cell>
          <cell r="C1721" t="str">
            <v>CJ</v>
          </cell>
          <cell r="D1721">
            <v>4.3200000000000001E-3</v>
          </cell>
          <cell r="E1721" t="str">
            <v>TM</v>
          </cell>
        </row>
        <row r="1722">
          <cell r="A1722" t="str">
            <v>12833</v>
          </cell>
          <cell r="B1722" t="str">
            <v>DEJA FRESH 1000Gx12UN</v>
          </cell>
          <cell r="C1722" t="str">
            <v>CJ</v>
          </cell>
          <cell r="D1722">
            <v>1.2E-2</v>
          </cell>
          <cell r="E1722" t="str">
            <v>TM</v>
          </cell>
        </row>
        <row r="1723">
          <cell r="A1723" t="str">
            <v>12835</v>
          </cell>
          <cell r="B1723" t="str">
            <v>SEDAL SH ADN 200MX12U</v>
          </cell>
          <cell r="C1723" t="str">
            <v>CJ</v>
          </cell>
          <cell r="D1723">
            <v>2.4719999999999998E-3</v>
          </cell>
          <cell r="E1723" t="str">
            <v>TM</v>
          </cell>
        </row>
        <row r="1724">
          <cell r="A1724" t="str">
            <v>12836</v>
          </cell>
          <cell r="B1724" t="str">
            <v>SEDAL SH ADN 400MLx12UN</v>
          </cell>
          <cell r="C1724" t="str">
            <v>CJ</v>
          </cell>
          <cell r="D1724">
            <v>4.9439999999999996E-3</v>
          </cell>
          <cell r="E1724" t="str">
            <v>TM</v>
          </cell>
        </row>
        <row r="1725">
          <cell r="A1725" t="str">
            <v>12837</v>
          </cell>
          <cell r="B1725" t="str">
            <v>POND'S LOC.DUAL 202GX48U</v>
          </cell>
          <cell r="C1725" t="str">
            <v>CJ</v>
          </cell>
          <cell r="D1725">
            <v>9.6863999999999995E-3</v>
          </cell>
          <cell r="E1725" t="str">
            <v>TM</v>
          </cell>
        </row>
        <row r="1726">
          <cell r="A1726" t="str">
            <v>12838</v>
          </cell>
          <cell r="B1726" t="str">
            <v>SEDAL SH CERA SACHET 10M</v>
          </cell>
          <cell r="C1726" t="str">
            <v>CJ</v>
          </cell>
          <cell r="D1726">
            <v>3.0899999999999999E-3</v>
          </cell>
          <cell r="E1726" t="str">
            <v>TM</v>
          </cell>
        </row>
        <row r="1727">
          <cell r="A1727" t="str">
            <v>12839</v>
          </cell>
          <cell r="B1727" t="str">
            <v>SEDAL SH MIE&amp;GER SAC 10M</v>
          </cell>
          <cell r="C1727" t="str">
            <v>CJ</v>
          </cell>
          <cell r="D1727">
            <v>3.0899999999999999E-3</v>
          </cell>
          <cell r="E1727" t="str">
            <v>TM</v>
          </cell>
        </row>
        <row r="1728">
          <cell r="A1728" t="str">
            <v>12840</v>
          </cell>
          <cell r="B1728" t="str">
            <v>SEDAL SH CERAMIDAS 200ML</v>
          </cell>
          <cell r="C1728" t="str">
            <v>CJ</v>
          </cell>
          <cell r="D1728">
            <v>2.4719999999999998E-3</v>
          </cell>
          <cell r="E1728" t="str">
            <v>TM</v>
          </cell>
        </row>
        <row r="1729">
          <cell r="A1729" t="str">
            <v>12841</v>
          </cell>
          <cell r="B1729" t="str">
            <v>SEDAL SH CERAMIDAS 400ML</v>
          </cell>
          <cell r="C1729" t="str">
            <v>CJ</v>
          </cell>
          <cell r="D1729">
            <v>4.9439999999999996E-3</v>
          </cell>
          <cell r="E1729" t="str">
            <v>TM</v>
          </cell>
        </row>
        <row r="1730">
          <cell r="A1730" t="str">
            <v>12842</v>
          </cell>
          <cell r="B1730" t="str">
            <v>SEDAL SH SELECTIVE 200ML</v>
          </cell>
          <cell r="C1730" t="str">
            <v>CJ</v>
          </cell>
          <cell r="D1730">
            <v>2.4719999999999998E-3</v>
          </cell>
          <cell r="E1730" t="str">
            <v>TM</v>
          </cell>
        </row>
        <row r="1731">
          <cell r="A1731" t="str">
            <v>12843</v>
          </cell>
          <cell r="B1731" t="str">
            <v>SEDAL SH SELECTIVE 400ML</v>
          </cell>
          <cell r="C1731" t="str">
            <v>CJ</v>
          </cell>
          <cell r="D1731">
            <v>4.9439999999999996E-3</v>
          </cell>
          <cell r="E1731" t="str">
            <v>TM</v>
          </cell>
        </row>
        <row r="1732">
          <cell r="A1732" t="str">
            <v>12845</v>
          </cell>
          <cell r="B1732" t="str">
            <v>SEDAL SH MIEL&amp;GERM 200ML</v>
          </cell>
          <cell r="C1732" t="str">
            <v>CJ</v>
          </cell>
          <cell r="D1732">
            <v>2.4719999999999998E-3</v>
          </cell>
          <cell r="E1732" t="str">
            <v>TM</v>
          </cell>
        </row>
        <row r="1733">
          <cell r="A1733" t="str">
            <v>12846</v>
          </cell>
          <cell r="B1733" t="str">
            <v>SEDAL SH MIEL&amp;GERM 400ML</v>
          </cell>
          <cell r="C1733" t="str">
            <v>CJ</v>
          </cell>
          <cell r="D1733">
            <v>4.9439999999999996E-3</v>
          </cell>
          <cell r="E1733" t="str">
            <v>TM</v>
          </cell>
        </row>
        <row r="1734">
          <cell r="A1734" t="str">
            <v>12847</v>
          </cell>
          <cell r="B1734" t="str">
            <v>SEDAL AC ADN 200MLx12UN</v>
          </cell>
          <cell r="C1734" t="str">
            <v>CJ</v>
          </cell>
          <cell r="D1734">
            <v>2.3760000000000001E-3</v>
          </cell>
          <cell r="E1734" t="str">
            <v>TM</v>
          </cell>
        </row>
        <row r="1735">
          <cell r="A1735" t="str">
            <v>12848</v>
          </cell>
          <cell r="B1735" t="str">
            <v>SEDAL AC CERAMIDAS 200ML</v>
          </cell>
          <cell r="C1735" t="str">
            <v>CJ</v>
          </cell>
          <cell r="D1735">
            <v>2.3760000000000001E-3</v>
          </cell>
          <cell r="E1735" t="str">
            <v>TM</v>
          </cell>
        </row>
        <row r="1736">
          <cell r="A1736" t="str">
            <v>12849</v>
          </cell>
          <cell r="B1736" t="str">
            <v>OMO MA LM C/SELLO 1KGx12</v>
          </cell>
          <cell r="C1736" t="str">
            <v>CJ</v>
          </cell>
          <cell r="D1736">
            <v>1.2E-2</v>
          </cell>
          <cell r="E1736" t="str">
            <v>TM</v>
          </cell>
        </row>
        <row r="1737">
          <cell r="A1737" t="str">
            <v>12850</v>
          </cell>
          <cell r="B1737" t="str">
            <v>SEDAL AC MIEL&amp;GERM 200ML</v>
          </cell>
          <cell r="C1737" t="str">
            <v>CJ</v>
          </cell>
          <cell r="D1737">
            <v>2.3760000000000001E-3</v>
          </cell>
          <cell r="E1737" t="str">
            <v>TM</v>
          </cell>
        </row>
        <row r="1738">
          <cell r="A1738" t="str">
            <v>12852</v>
          </cell>
          <cell r="B1738" t="str">
            <v>OMO MA FL C/SELLO 2KGx6U</v>
          </cell>
          <cell r="C1738" t="str">
            <v>CJ</v>
          </cell>
          <cell r="D1738">
            <v>1.2E-2</v>
          </cell>
          <cell r="E1738" t="str">
            <v>TM</v>
          </cell>
        </row>
        <row r="1739">
          <cell r="A1739" t="str">
            <v>12854</v>
          </cell>
          <cell r="B1739" t="str">
            <v>POND'S CREMA C NEW  30 G</v>
          </cell>
          <cell r="C1739" t="str">
            <v>CJ</v>
          </cell>
          <cell r="D1739">
            <v>7.2000000000000005E-4</v>
          </cell>
          <cell r="E1739" t="str">
            <v>TM</v>
          </cell>
        </row>
        <row r="1740">
          <cell r="A1740" t="str">
            <v>12855</v>
          </cell>
          <cell r="B1740" t="str">
            <v>POND'S CREMA C NEW 45G X</v>
          </cell>
          <cell r="C1740" t="str">
            <v>CJ</v>
          </cell>
          <cell r="D1740">
            <v>5.4000000000000001E-4</v>
          </cell>
          <cell r="E1740" t="str">
            <v>TM</v>
          </cell>
        </row>
        <row r="1741">
          <cell r="A1741" t="str">
            <v>12856</v>
          </cell>
          <cell r="B1741" t="str">
            <v>POND'S CREMA C NEW 150G</v>
          </cell>
          <cell r="C1741" t="str">
            <v>CJ</v>
          </cell>
          <cell r="D1741">
            <v>1.8E-3</v>
          </cell>
          <cell r="E1741" t="str">
            <v>TM</v>
          </cell>
        </row>
        <row r="1742">
          <cell r="A1742" t="str">
            <v>12857</v>
          </cell>
          <cell r="B1742" t="str">
            <v>DEJA AC BS FL 50Gx100UN</v>
          </cell>
          <cell r="C1742" t="str">
            <v>CJ</v>
          </cell>
          <cell r="D1742">
            <v>5.0000000000000001E-3</v>
          </cell>
          <cell r="E1742" t="str">
            <v>TM</v>
          </cell>
        </row>
        <row r="1743">
          <cell r="A1743" t="str">
            <v>12860</v>
          </cell>
          <cell r="B1743" t="str">
            <v>DEJA AC BS FL SELLO 2KGx</v>
          </cell>
          <cell r="C1743" t="str">
            <v>CJ</v>
          </cell>
          <cell r="D1743">
            <v>1.2E-2</v>
          </cell>
          <cell r="E1743" t="str">
            <v>TM</v>
          </cell>
        </row>
        <row r="1744">
          <cell r="A1744" t="str">
            <v>12863</v>
          </cell>
          <cell r="B1744" t="str">
            <v>REXONA SP COTTON 126GX12</v>
          </cell>
          <cell r="C1744" t="str">
            <v>CJ</v>
          </cell>
          <cell r="D1744">
            <v>1.5120000000000001E-3</v>
          </cell>
          <cell r="E1744" t="str">
            <v>TM</v>
          </cell>
        </row>
        <row r="1745">
          <cell r="A1745" t="str">
            <v>12864</v>
          </cell>
          <cell r="B1745" t="str">
            <v>VASENOL ANTIC+PAREO 450G</v>
          </cell>
          <cell r="C1745" t="str">
            <v>CJ</v>
          </cell>
          <cell r="D1745">
            <v>4.4999999999999997E-3</v>
          </cell>
          <cell r="E1745" t="str">
            <v>TM</v>
          </cell>
        </row>
        <row r="1746">
          <cell r="A1746" t="str">
            <v>12865</v>
          </cell>
          <cell r="B1746" t="str">
            <v>BRISA 250G (FASE1) X 60U</v>
          </cell>
          <cell r="C1746" t="str">
            <v>CJ</v>
          </cell>
          <cell r="D1746">
            <v>1.4999999999999999E-2</v>
          </cell>
          <cell r="E1746" t="str">
            <v>TM</v>
          </cell>
        </row>
        <row r="1747">
          <cell r="A1747" t="str">
            <v>12867</v>
          </cell>
          <cell r="B1747" t="str">
            <v>REXONA SP FORCES 126GX12</v>
          </cell>
          <cell r="C1747" t="str">
            <v>CJ</v>
          </cell>
          <cell r="D1747">
            <v>1.5120000000000001E-3</v>
          </cell>
          <cell r="E1747" t="str">
            <v>TM</v>
          </cell>
        </row>
        <row r="1748">
          <cell r="A1748" t="str">
            <v>12868</v>
          </cell>
          <cell r="B1748" t="str">
            <v>REXONA SP IONIC 126GX12U</v>
          </cell>
          <cell r="C1748" t="str">
            <v>CJ</v>
          </cell>
          <cell r="D1748">
            <v>1.5120000000000001E-3</v>
          </cell>
          <cell r="E1748" t="str">
            <v>TM</v>
          </cell>
        </row>
        <row r="1749">
          <cell r="A1749" t="str">
            <v>12870</v>
          </cell>
          <cell r="B1749" t="str">
            <v>REXONA SP OXYGEN 126GX12</v>
          </cell>
          <cell r="C1749" t="str">
            <v>CJ</v>
          </cell>
          <cell r="D1749">
            <v>1.5120000000000001E-3</v>
          </cell>
          <cell r="E1749" t="str">
            <v>TM</v>
          </cell>
        </row>
        <row r="1750">
          <cell r="A1750" t="str">
            <v>12872</v>
          </cell>
          <cell r="B1750" t="str">
            <v>LUX RENOVACIËN PIEL 90GX</v>
          </cell>
          <cell r="C1750" t="str">
            <v>CJ</v>
          </cell>
          <cell r="D1750">
            <v>4.3200000000000001E-3</v>
          </cell>
          <cell r="E1750" t="str">
            <v>TM</v>
          </cell>
        </row>
        <row r="1751">
          <cell r="A1751" t="str">
            <v>12873</v>
          </cell>
          <cell r="B1751" t="str">
            <v>VASENOL ANTI+PAREO 450CC</v>
          </cell>
          <cell r="C1751" t="str">
            <v>CJ</v>
          </cell>
          <cell r="D1751">
            <v>4.4999999999999997E-3</v>
          </cell>
          <cell r="E1751" t="str">
            <v>TM</v>
          </cell>
        </row>
        <row r="1752">
          <cell r="A1752" t="str">
            <v>12876</v>
          </cell>
          <cell r="B1752" t="str">
            <v>REXONA FORCES ROLL  25GX</v>
          </cell>
          <cell r="C1752" t="str">
            <v>CJ</v>
          </cell>
          <cell r="D1752">
            <v>5.9999999999999995E-4</v>
          </cell>
          <cell r="E1752" t="str">
            <v>TM</v>
          </cell>
        </row>
        <row r="1753">
          <cell r="A1753" t="str">
            <v>12877</v>
          </cell>
          <cell r="B1753" t="str">
            <v>REXONA COTTON ROLL 25GX</v>
          </cell>
          <cell r="C1753" t="str">
            <v>CJ</v>
          </cell>
          <cell r="D1753">
            <v>5.9999999999999995E-4</v>
          </cell>
          <cell r="E1753" t="str">
            <v>TM</v>
          </cell>
        </row>
        <row r="1754">
          <cell r="A1754" t="str">
            <v>12884</v>
          </cell>
          <cell r="B1754" t="str">
            <v>REXONA STICK COTTON 50GX</v>
          </cell>
          <cell r="C1754" t="str">
            <v>CJ</v>
          </cell>
          <cell r="D1754">
            <v>5.9999999999999995E-4</v>
          </cell>
          <cell r="E1754" t="str">
            <v>TM</v>
          </cell>
        </row>
        <row r="1755">
          <cell r="A1755" t="str">
            <v>12885</v>
          </cell>
          <cell r="B1755" t="str">
            <v>REXONA STICK FORCES 50GX</v>
          </cell>
          <cell r="C1755" t="str">
            <v>CJ</v>
          </cell>
          <cell r="D1755">
            <v>5.9999999999999995E-4</v>
          </cell>
          <cell r="E1755" t="str">
            <v>TM</v>
          </cell>
        </row>
        <row r="1756">
          <cell r="A1756" t="str">
            <v>12886</v>
          </cell>
          <cell r="B1756" t="str">
            <v>REXONA STICK IONIC 50G X</v>
          </cell>
          <cell r="C1756" t="str">
            <v>CJ</v>
          </cell>
          <cell r="D1756">
            <v>5.9999999999999995E-4</v>
          </cell>
          <cell r="E1756" t="str">
            <v>TM</v>
          </cell>
        </row>
        <row r="1757">
          <cell r="A1757" t="str">
            <v>12887</v>
          </cell>
          <cell r="B1757" t="str">
            <v>REXONA STICK OXYGEN 50GX</v>
          </cell>
          <cell r="C1757" t="str">
            <v>CJ</v>
          </cell>
          <cell r="D1757">
            <v>5.9999999999999995E-4</v>
          </cell>
          <cell r="E1757" t="str">
            <v>TM</v>
          </cell>
        </row>
        <row r="1758">
          <cell r="A1758" t="str">
            <v>12888</v>
          </cell>
          <cell r="B1758" t="str">
            <v>CLOSE-UP VERDE TUBO 37CC</v>
          </cell>
          <cell r="C1758" t="str">
            <v>CJ</v>
          </cell>
          <cell r="D1758">
            <v>3.5999999999999999E-3</v>
          </cell>
          <cell r="E1758" t="str">
            <v>TM</v>
          </cell>
        </row>
        <row r="1759">
          <cell r="A1759" t="str">
            <v>12891</v>
          </cell>
          <cell r="B1759" t="str">
            <v>CLOSE-UP ROJA TUBO 37CCX</v>
          </cell>
          <cell r="C1759" t="str">
            <v>CJ</v>
          </cell>
          <cell r="D1759">
            <v>3.5999999999999999E-3</v>
          </cell>
          <cell r="E1759" t="str">
            <v>TM</v>
          </cell>
        </row>
        <row r="1760">
          <cell r="A1760" t="str">
            <v>12892</v>
          </cell>
          <cell r="B1760" t="str">
            <v>LUX NUTRIC PIEL  90GX48U</v>
          </cell>
          <cell r="C1760" t="str">
            <v>CJ</v>
          </cell>
          <cell r="D1760">
            <v>4.3200000000000001E-3</v>
          </cell>
          <cell r="E1760" t="str">
            <v>TM</v>
          </cell>
        </row>
        <row r="1761">
          <cell r="A1761" t="str">
            <v>12893</v>
          </cell>
          <cell r="B1761" t="str">
            <v>CLOSE-UP L&amp;M TUBO 66CC X</v>
          </cell>
          <cell r="C1761" t="str">
            <v>CJ</v>
          </cell>
          <cell r="D1761">
            <v>6.4799999999999996E-3</v>
          </cell>
          <cell r="E1761" t="str">
            <v>TM</v>
          </cell>
        </row>
        <row r="1762">
          <cell r="A1762" t="str">
            <v>12894</v>
          </cell>
          <cell r="B1762" t="str">
            <v>CLOSE-UP ROJA TUBO 66CCX</v>
          </cell>
          <cell r="C1762" t="str">
            <v>CJ</v>
          </cell>
          <cell r="D1762">
            <v>6.4799999999999996E-3</v>
          </cell>
          <cell r="E1762" t="str">
            <v>TM</v>
          </cell>
        </row>
        <row r="1763">
          <cell r="A1763" t="str">
            <v>12895</v>
          </cell>
          <cell r="B1763" t="str">
            <v>CLOSE-UP MICRO TUBO 66CC</v>
          </cell>
          <cell r="C1763" t="str">
            <v>CJ</v>
          </cell>
          <cell r="D1763">
            <v>6.4799999999999996E-3</v>
          </cell>
          <cell r="E1763" t="str">
            <v>TM</v>
          </cell>
        </row>
        <row r="1764">
          <cell r="A1764" t="str">
            <v>12896</v>
          </cell>
          <cell r="B1764" t="str">
            <v>CLOSE-UP PLUS TUBO 66CCX</v>
          </cell>
          <cell r="C1764" t="str">
            <v>CJ</v>
          </cell>
          <cell r="D1764">
            <v>6.4799999999999996E-3</v>
          </cell>
          <cell r="E1764" t="str">
            <v>TM</v>
          </cell>
        </row>
        <row r="1765">
          <cell r="A1765" t="str">
            <v>12897</v>
          </cell>
          <cell r="B1765" t="str">
            <v>CLOSE-UP EUCAL TUBO 66CC</v>
          </cell>
          <cell r="C1765" t="str">
            <v>CJ</v>
          </cell>
          <cell r="D1765">
            <v>6.4799999999999996E-3</v>
          </cell>
          <cell r="E1765" t="str">
            <v>TM</v>
          </cell>
        </row>
        <row r="1766">
          <cell r="A1766" t="str">
            <v>12900</v>
          </cell>
          <cell r="B1766" t="str">
            <v>LUX ASTR EQUILIBRADA 90G</v>
          </cell>
          <cell r="C1766" t="str">
            <v>CJ</v>
          </cell>
          <cell r="D1766">
            <v>4.3200000000000001E-3</v>
          </cell>
          <cell r="E1766" t="str">
            <v>TM</v>
          </cell>
        </row>
        <row r="1767">
          <cell r="A1767" t="str">
            <v>12901</v>
          </cell>
          <cell r="B1767" t="str">
            <v>LUX CUIDADO NATURAL 90GX</v>
          </cell>
          <cell r="C1767" t="str">
            <v>CJ</v>
          </cell>
          <cell r="D1767">
            <v>4.3200000000000001E-3</v>
          </cell>
          <cell r="E1767" t="str">
            <v>TM</v>
          </cell>
        </row>
        <row r="1768">
          <cell r="A1768" t="str">
            <v>12902</v>
          </cell>
          <cell r="B1768" t="str">
            <v>REXONA COTTON ALCABALL</v>
          </cell>
          <cell r="C1768" t="str">
            <v>CJ</v>
          </cell>
          <cell r="D1768">
            <v>6.3599999999999996E-4</v>
          </cell>
          <cell r="E1768" t="str">
            <v>TM</v>
          </cell>
        </row>
        <row r="1769">
          <cell r="A1769" t="str">
            <v>12903</v>
          </cell>
          <cell r="B1769" t="str">
            <v>REXONA FORCES ALCABALL</v>
          </cell>
          <cell r="C1769" t="str">
            <v>CJ</v>
          </cell>
          <cell r="D1769">
            <v>6.3599999999999996E-4</v>
          </cell>
          <cell r="E1769" t="str">
            <v>TM</v>
          </cell>
        </row>
        <row r="1770">
          <cell r="A1770" t="str">
            <v>12905</v>
          </cell>
          <cell r="B1770" t="str">
            <v>REX ALCABALL IONIC 53GX</v>
          </cell>
          <cell r="C1770" t="str">
            <v>CJ</v>
          </cell>
          <cell r="D1770">
            <v>6.3599999999999996E-4</v>
          </cell>
          <cell r="E1770" t="str">
            <v>TM</v>
          </cell>
        </row>
        <row r="1771">
          <cell r="A1771" t="str">
            <v>12906</v>
          </cell>
          <cell r="B1771" t="str">
            <v>REXONA ALCABALL OXYGEN</v>
          </cell>
          <cell r="C1771" t="str">
            <v>CJ</v>
          </cell>
          <cell r="D1771">
            <v>6.3599999999999996E-4</v>
          </cell>
          <cell r="E1771" t="str">
            <v>TM</v>
          </cell>
        </row>
        <row r="1772">
          <cell r="A1772" t="str">
            <v>12907</v>
          </cell>
          <cell r="B1772" t="str">
            <v>REXONA CONTRA BACTE 150G</v>
          </cell>
          <cell r="C1772" t="str">
            <v>CJ</v>
          </cell>
          <cell r="D1772">
            <v>7.1999999999999998E-3</v>
          </cell>
          <cell r="E1772" t="str">
            <v>TM</v>
          </cell>
        </row>
        <row r="1773">
          <cell r="A1773" t="str">
            <v>12908</v>
          </cell>
          <cell r="B1773" t="str">
            <v>REXONA SPORT 150GX48UN</v>
          </cell>
          <cell r="C1773" t="str">
            <v>CJ</v>
          </cell>
          <cell r="D1773">
            <v>7.1999999999999998E-3</v>
          </cell>
          <cell r="E1773" t="str">
            <v>TM</v>
          </cell>
        </row>
        <row r="1774">
          <cell r="A1774" t="str">
            <v>12909</v>
          </cell>
          <cell r="B1774" t="str">
            <v>REXONA CLASICO 150GX48UN</v>
          </cell>
          <cell r="C1774" t="str">
            <v>CJ</v>
          </cell>
          <cell r="D1774">
            <v>7.1999999999999998E-3</v>
          </cell>
          <cell r="E1774" t="str">
            <v>TM</v>
          </cell>
        </row>
        <row r="1775">
          <cell r="A1775" t="str">
            <v>12910</v>
          </cell>
          <cell r="B1775" t="str">
            <v>REXONA FRESH 150GX48UN</v>
          </cell>
          <cell r="C1775" t="str">
            <v>CJ</v>
          </cell>
          <cell r="D1775">
            <v>7.1999999999999998E-3</v>
          </cell>
          <cell r="E1775" t="str">
            <v>TM</v>
          </cell>
        </row>
        <row r="1776">
          <cell r="A1776" t="str">
            <v>12911</v>
          </cell>
          <cell r="B1776" t="str">
            <v>LUX CERAMIDAS 150GX48UN</v>
          </cell>
          <cell r="C1776" t="str">
            <v>CJ</v>
          </cell>
          <cell r="D1776">
            <v>7.1999999999999998E-3</v>
          </cell>
          <cell r="E1776" t="str">
            <v>TM</v>
          </cell>
        </row>
        <row r="1777">
          <cell r="A1777" t="str">
            <v>12913</v>
          </cell>
          <cell r="B1777" t="str">
            <v>LUX SUAVE AVENA 90GX48UN</v>
          </cell>
          <cell r="C1777" t="str">
            <v>CJ</v>
          </cell>
          <cell r="D1777">
            <v>4.3200000000000001E-3</v>
          </cell>
          <cell r="E1777" t="str">
            <v>TM</v>
          </cell>
        </row>
        <row r="1778">
          <cell r="A1778" t="str">
            <v>12914</v>
          </cell>
          <cell r="B1778" t="str">
            <v>LUX SUAVE LECHE 90GX48UN</v>
          </cell>
          <cell r="C1778" t="str">
            <v>CJ</v>
          </cell>
          <cell r="D1778">
            <v>4.3200000000000001E-3</v>
          </cell>
          <cell r="E1778" t="str">
            <v>TM</v>
          </cell>
        </row>
        <row r="1779">
          <cell r="A1779" t="str">
            <v>12915</v>
          </cell>
          <cell r="B1779" t="str">
            <v>LUX HUMECT.PROLONG.</v>
          </cell>
          <cell r="C1779" t="str">
            <v>CJ</v>
          </cell>
          <cell r="D1779">
            <v>4.3200000000000001E-3</v>
          </cell>
          <cell r="E1779" t="str">
            <v>TM</v>
          </cell>
        </row>
        <row r="1780">
          <cell r="A1780" t="str">
            <v>12916</v>
          </cell>
          <cell r="B1780" t="str">
            <v>SEDAL ADN (SAMPLING) 60M</v>
          </cell>
          <cell r="C1780" t="str">
            <v>CJ</v>
          </cell>
          <cell r="D1780">
            <v>1.4832E-2</v>
          </cell>
          <cell r="E1780" t="str">
            <v>TM</v>
          </cell>
        </row>
        <row r="1781">
          <cell r="A1781" t="str">
            <v>12917</v>
          </cell>
          <cell r="B1781" t="str">
            <v>SEDAL M&amp;G (SAMPLING) 60M</v>
          </cell>
          <cell r="C1781" t="str">
            <v>CJ</v>
          </cell>
          <cell r="D1781">
            <v>1.4832E-2</v>
          </cell>
          <cell r="E1781" t="str">
            <v>TM</v>
          </cell>
        </row>
        <row r="1782">
          <cell r="A1782" t="str">
            <v>12918</v>
          </cell>
          <cell r="B1782" t="str">
            <v>OMO MAFL+BALDE 1KGx12UN</v>
          </cell>
          <cell r="C1782" t="str">
            <v>CJ</v>
          </cell>
          <cell r="D1782">
            <v>1.2E-2</v>
          </cell>
          <cell r="E1782" t="str">
            <v>TM</v>
          </cell>
        </row>
        <row r="1783">
          <cell r="A1783" t="str">
            <v>12919</v>
          </cell>
          <cell r="B1783" t="str">
            <v>OMO BA LM+BALDE 1KGx12UN</v>
          </cell>
          <cell r="C1783" t="str">
            <v>CJ</v>
          </cell>
          <cell r="D1783">
            <v>1.2E-2</v>
          </cell>
          <cell r="E1783" t="str">
            <v>TM</v>
          </cell>
        </row>
        <row r="1784">
          <cell r="A1784" t="str">
            <v>12920</v>
          </cell>
          <cell r="B1784" t="str">
            <v>OMO MAX.LIM.BALDE 1KGx12</v>
          </cell>
          <cell r="C1784" t="str">
            <v>CJ</v>
          </cell>
          <cell r="D1784">
            <v>1.2E-2</v>
          </cell>
          <cell r="E1784" t="str">
            <v>TM</v>
          </cell>
        </row>
        <row r="1785">
          <cell r="A1785" t="str">
            <v>12921</v>
          </cell>
          <cell r="B1785" t="str">
            <v>OMO BA FL 6x3KG(GRATIS 1</v>
          </cell>
          <cell r="C1785" t="str">
            <v>CJ</v>
          </cell>
          <cell r="D1785">
            <v>1.7999999999999999E-2</v>
          </cell>
          <cell r="E1785" t="str">
            <v>TM</v>
          </cell>
        </row>
        <row r="1786">
          <cell r="A1786" t="str">
            <v>12922</v>
          </cell>
          <cell r="B1786" t="str">
            <v>OMO BA LM 6x3KG(GRATIS 1</v>
          </cell>
          <cell r="C1786" t="str">
            <v>CJ</v>
          </cell>
          <cell r="D1786">
            <v>1.7999999999999999E-2</v>
          </cell>
          <cell r="E1786" t="str">
            <v>TM</v>
          </cell>
        </row>
        <row r="1787">
          <cell r="A1787" t="str">
            <v>12924</v>
          </cell>
          <cell r="B1787" t="str">
            <v>OMO BA LM 12x1500G</v>
          </cell>
          <cell r="C1787" t="str">
            <v>CJ</v>
          </cell>
          <cell r="D1787">
            <v>1.7999999999999999E-2</v>
          </cell>
          <cell r="E1787" t="str">
            <v>TM</v>
          </cell>
        </row>
        <row r="1788">
          <cell r="A1788" t="str">
            <v>12926</v>
          </cell>
          <cell r="B1788" t="str">
            <v>POND'S CREMA S 30GX24UN</v>
          </cell>
          <cell r="C1788" t="str">
            <v>CJ</v>
          </cell>
          <cell r="D1788">
            <v>7.2000000000000005E-4</v>
          </cell>
          <cell r="E1788" t="str">
            <v>TM</v>
          </cell>
        </row>
        <row r="1789">
          <cell r="A1789" t="str">
            <v>12927</v>
          </cell>
          <cell r="B1789" t="str">
            <v>POND'S CREMA S 50GX12UN</v>
          </cell>
          <cell r="C1789" t="str">
            <v>CJ</v>
          </cell>
          <cell r="D1789">
            <v>5.9999999999999995E-4</v>
          </cell>
          <cell r="E1789" t="str">
            <v>TM</v>
          </cell>
        </row>
        <row r="1790">
          <cell r="A1790" t="str">
            <v>12928</v>
          </cell>
          <cell r="B1790" t="str">
            <v>POND'S CREMA S 100GX12UN</v>
          </cell>
          <cell r="C1790" t="str">
            <v>CJ</v>
          </cell>
          <cell r="D1790">
            <v>1.1999999999999999E-3</v>
          </cell>
          <cell r="E1790" t="str">
            <v>TM</v>
          </cell>
        </row>
        <row r="1791">
          <cell r="A1791" t="str">
            <v>12929</v>
          </cell>
          <cell r="B1791" t="str">
            <v>POND'S CREMA S 165GX12UN</v>
          </cell>
          <cell r="C1791" t="str">
            <v>CJ</v>
          </cell>
          <cell r="D1791">
            <v>1.98E-3</v>
          </cell>
          <cell r="E1791" t="str">
            <v>TM</v>
          </cell>
        </row>
        <row r="1792">
          <cell r="A1792" t="str">
            <v>12931</v>
          </cell>
          <cell r="B1792" t="str">
            <v>CLOSE-UP VERDE TUBO 66CC</v>
          </cell>
          <cell r="C1792" t="str">
            <v>CJ</v>
          </cell>
          <cell r="D1792">
            <v>6.4799999999999996E-3</v>
          </cell>
          <cell r="E1792" t="str">
            <v>TM</v>
          </cell>
        </row>
        <row r="1793">
          <cell r="A1793" t="str">
            <v>12932</v>
          </cell>
          <cell r="B1793" t="str">
            <v>AXE SPRAY FUSION 113GX12</v>
          </cell>
          <cell r="C1793" t="str">
            <v>CJ</v>
          </cell>
          <cell r="D1793">
            <v>1.356E-3</v>
          </cell>
          <cell r="E1793" t="str">
            <v>TM</v>
          </cell>
        </row>
        <row r="1794">
          <cell r="A1794" t="str">
            <v>12933</v>
          </cell>
          <cell r="B1794" t="str">
            <v>DOVE ESTUCHE 329GX12PAQ</v>
          </cell>
          <cell r="C1794" t="str">
            <v>CJ</v>
          </cell>
          <cell r="D1794">
            <v>3.9480000000000001E-3</v>
          </cell>
          <cell r="E1794" t="str">
            <v>TM</v>
          </cell>
        </row>
        <row r="1795">
          <cell r="A1795" t="str">
            <v>12935</v>
          </cell>
          <cell r="B1795" t="str">
            <v>OMO BA FLORAL 100Gx100UN</v>
          </cell>
          <cell r="C1795" t="str">
            <v>CJ</v>
          </cell>
          <cell r="D1795">
            <v>0.01</v>
          </cell>
          <cell r="E1795" t="str">
            <v>TM</v>
          </cell>
        </row>
        <row r="1796">
          <cell r="A1796" t="str">
            <v>12936</v>
          </cell>
          <cell r="B1796" t="str">
            <v>OMO BA FLORAL 200Gx50UN</v>
          </cell>
          <cell r="C1796" t="str">
            <v>CJ</v>
          </cell>
          <cell r="D1796">
            <v>0.01</v>
          </cell>
          <cell r="E1796" t="str">
            <v>TM</v>
          </cell>
        </row>
        <row r="1797">
          <cell r="A1797" t="str">
            <v>12937</v>
          </cell>
          <cell r="B1797" t="str">
            <v>OMO BA FLORAL 1KGx12UN</v>
          </cell>
          <cell r="C1797" t="str">
            <v>CJ</v>
          </cell>
          <cell r="D1797">
            <v>1.2E-2</v>
          </cell>
          <cell r="E1797" t="str">
            <v>TM</v>
          </cell>
        </row>
        <row r="1798">
          <cell r="A1798" t="str">
            <v>12938</v>
          </cell>
          <cell r="B1798" t="str">
            <v>OMO BA FLORAL 2KGx6UN</v>
          </cell>
          <cell r="C1798" t="str">
            <v>CJ</v>
          </cell>
          <cell r="D1798">
            <v>1.2E-2</v>
          </cell>
          <cell r="E1798" t="str">
            <v>TM</v>
          </cell>
        </row>
        <row r="1799">
          <cell r="A1799" t="str">
            <v>12940</v>
          </cell>
          <cell r="B1799" t="str">
            <v>OMO BA LIMON 1KGx12UN</v>
          </cell>
          <cell r="C1799" t="str">
            <v>CJ</v>
          </cell>
          <cell r="D1799">
            <v>1.2E-2</v>
          </cell>
          <cell r="E1799" t="str">
            <v>TM</v>
          </cell>
        </row>
        <row r="1800">
          <cell r="A1800" t="str">
            <v>12944</v>
          </cell>
          <cell r="B1800" t="str">
            <v>LUXSUAVEBIPACKAVENA 180G</v>
          </cell>
          <cell r="C1800" t="str">
            <v>CJ</v>
          </cell>
          <cell r="D1800">
            <v>4.3200000000000001E-3</v>
          </cell>
          <cell r="E1800" t="str">
            <v>TM</v>
          </cell>
        </row>
        <row r="1801">
          <cell r="A1801" t="str">
            <v>12945</v>
          </cell>
          <cell r="B1801" t="str">
            <v>LUXSUAVEBIPACKLECHE 180G</v>
          </cell>
          <cell r="C1801" t="str">
            <v>CJ</v>
          </cell>
          <cell r="D1801">
            <v>4.3200000000000001E-3</v>
          </cell>
          <cell r="E1801" t="str">
            <v>TM</v>
          </cell>
        </row>
        <row r="1802">
          <cell r="A1802" t="str">
            <v>12948</v>
          </cell>
          <cell r="B1802" t="str">
            <v>DEJA FRESH 12x1500G</v>
          </cell>
          <cell r="C1802" t="str">
            <v>CJ</v>
          </cell>
          <cell r="D1802">
            <v>1.7999999999999999E-2</v>
          </cell>
          <cell r="E1802" t="str">
            <v>TM</v>
          </cell>
        </row>
        <row r="1803">
          <cell r="A1803" t="str">
            <v>12950</v>
          </cell>
          <cell r="B1803" t="str">
            <v>OPAL FLORAL 72FUx50G</v>
          </cell>
          <cell r="C1803" t="str">
            <v>CJ</v>
          </cell>
          <cell r="D1803">
            <v>3.5999999999999999E-3</v>
          </cell>
          <cell r="E1803" t="str">
            <v>TM</v>
          </cell>
        </row>
        <row r="1804">
          <cell r="A1804" t="str">
            <v>12951</v>
          </cell>
          <cell r="B1804" t="str">
            <v>OPAL FLORAL 60FUx100G</v>
          </cell>
          <cell r="C1804" t="str">
            <v>CJ</v>
          </cell>
          <cell r="D1804">
            <v>6.0000000000000001E-3</v>
          </cell>
          <cell r="E1804" t="str">
            <v>TM</v>
          </cell>
        </row>
        <row r="1805">
          <cell r="A1805" t="str">
            <v>12953</v>
          </cell>
          <cell r="B1805" t="str">
            <v>OPAL FLORAL 15FUx900G</v>
          </cell>
          <cell r="C1805" t="str">
            <v>CJ</v>
          </cell>
          <cell r="D1805">
            <v>1.35E-2</v>
          </cell>
          <cell r="E1805" t="str">
            <v>TM</v>
          </cell>
        </row>
        <row r="1806">
          <cell r="A1806" t="str">
            <v>12954</v>
          </cell>
          <cell r="B1806" t="str">
            <v>OPAL LIMON 72FUx50G</v>
          </cell>
          <cell r="C1806" t="str">
            <v>CJ</v>
          </cell>
          <cell r="D1806">
            <v>3.5999999999999999E-3</v>
          </cell>
          <cell r="E1806" t="str">
            <v>TM</v>
          </cell>
        </row>
        <row r="1807">
          <cell r="A1807" t="str">
            <v>12957</v>
          </cell>
          <cell r="B1807" t="str">
            <v>OPAL LIMON 60FUx225G</v>
          </cell>
          <cell r="C1807" t="str">
            <v>CJ</v>
          </cell>
          <cell r="D1807">
            <v>1.35E-2</v>
          </cell>
          <cell r="E1807" t="str">
            <v>TM</v>
          </cell>
        </row>
        <row r="1808">
          <cell r="A1808" t="str">
            <v>12960</v>
          </cell>
          <cell r="B1808" t="str">
            <v>OPAL BLANCURA 60FUx100G</v>
          </cell>
          <cell r="C1808" t="str">
            <v>CJ</v>
          </cell>
          <cell r="D1808">
            <v>6.0000000000000001E-3</v>
          </cell>
          <cell r="E1808" t="str">
            <v>TM</v>
          </cell>
        </row>
        <row r="1809">
          <cell r="A1809" t="str">
            <v>12962</v>
          </cell>
          <cell r="B1809" t="str">
            <v>OPAL BLANCURA 15FUx900G</v>
          </cell>
          <cell r="C1809" t="str">
            <v>CJ</v>
          </cell>
          <cell r="D1809">
            <v>1.35E-2</v>
          </cell>
          <cell r="E1809" t="str">
            <v>TM</v>
          </cell>
        </row>
        <row r="1810">
          <cell r="A1810" t="str">
            <v>12964</v>
          </cell>
          <cell r="B1810" t="str">
            <v>OPAL AVANCE 60FUx200G</v>
          </cell>
          <cell r="C1810" t="str">
            <v>CJ</v>
          </cell>
          <cell r="D1810">
            <v>1.2E-2</v>
          </cell>
          <cell r="E1810" t="str">
            <v>TM</v>
          </cell>
        </row>
        <row r="1811">
          <cell r="A1811" t="str">
            <v>12966</v>
          </cell>
          <cell r="B1811" t="str">
            <v>AMIGO GRANEL 15KG X1FD</v>
          </cell>
          <cell r="C1811" t="str">
            <v>CJ</v>
          </cell>
          <cell r="D1811">
            <v>1.4999999999999999E-2</v>
          </cell>
          <cell r="E1811" t="str">
            <v>TM</v>
          </cell>
        </row>
        <row r="1812">
          <cell r="A1812" t="str">
            <v>12970</v>
          </cell>
          <cell r="B1812" t="str">
            <v>SEDAL ADN + ACON.ADN 600</v>
          </cell>
          <cell r="C1812" t="str">
            <v>CJ</v>
          </cell>
          <cell r="D1812">
            <v>7.4159999999999998E-3</v>
          </cell>
          <cell r="E1812" t="str">
            <v>TM</v>
          </cell>
        </row>
        <row r="1813">
          <cell r="A1813" t="str">
            <v>12972</v>
          </cell>
          <cell r="B1813" t="str">
            <v>SEDAL CERAM.+ACO.CER 600</v>
          </cell>
          <cell r="C1813" t="str">
            <v>CJ</v>
          </cell>
          <cell r="D1813">
            <v>7.4159999999999998E-3</v>
          </cell>
          <cell r="E1813" t="str">
            <v>TM</v>
          </cell>
        </row>
        <row r="1814">
          <cell r="A1814" t="str">
            <v>12973</v>
          </cell>
          <cell r="B1814" t="str">
            <v>SEDAL M&amp;G + ACO.M&amp;G 600M</v>
          </cell>
          <cell r="C1814" t="str">
            <v>CJ</v>
          </cell>
          <cell r="D1814">
            <v>7.4159999999999998E-3</v>
          </cell>
          <cell r="E1814" t="str">
            <v>TM</v>
          </cell>
        </row>
        <row r="1815">
          <cell r="A1815" t="str">
            <v>12974</v>
          </cell>
          <cell r="B1815" t="str">
            <v>CLOSE-UP LIMËN&amp;MENTA 150</v>
          </cell>
          <cell r="C1815" t="str">
            <v>CJ</v>
          </cell>
          <cell r="D1815">
            <v>7.1279999999999998E-3</v>
          </cell>
          <cell r="E1815" t="str">
            <v>TM</v>
          </cell>
        </row>
        <row r="1816">
          <cell r="A1816" t="str">
            <v>12975</v>
          </cell>
          <cell r="B1816" t="str">
            <v>CLOSE-UP BLANCA 150GX36P</v>
          </cell>
          <cell r="C1816" t="str">
            <v>CJ</v>
          </cell>
          <cell r="D1816">
            <v>7.0559999999999998E-3</v>
          </cell>
          <cell r="E1816" t="str">
            <v>TM</v>
          </cell>
        </row>
        <row r="1817">
          <cell r="A1817" t="str">
            <v>12976</v>
          </cell>
          <cell r="B1817" t="str">
            <v>CLOSE-UP MICROPART•C 150</v>
          </cell>
          <cell r="C1817" t="str">
            <v>CJ</v>
          </cell>
          <cell r="D1817">
            <v>7.3439999999999998E-3</v>
          </cell>
          <cell r="E1817" t="str">
            <v>TM</v>
          </cell>
        </row>
        <row r="1818">
          <cell r="A1818" t="str">
            <v>12978</v>
          </cell>
          <cell r="B1818" t="str">
            <v>DEJA RM FLORAL 200Gx50UN</v>
          </cell>
          <cell r="C1818" t="str">
            <v>CJ</v>
          </cell>
          <cell r="D1818">
            <v>0.01</v>
          </cell>
          <cell r="E1818" t="str">
            <v>TM</v>
          </cell>
        </row>
        <row r="1819">
          <cell r="A1819" t="str">
            <v>12980</v>
          </cell>
          <cell r="B1819" t="str">
            <v>DEJA RM FLORAL 2KGx6UN</v>
          </cell>
          <cell r="C1819" t="str">
            <v>CJ</v>
          </cell>
          <cell r="D1819">
            <v>1.2E-2</v>
          </cell>
          <cell r="E1819" t="str">
            <v>TM</v>
          </cell>
        </row>
        <row r="1820">
          <cell r="A1820" t="str">
            <v>12983</v>
          </cell>
          <cell r="B1820" t="str">
            <v>DEJA RM FRESH 200Gx50UN</v>
          </cell>
          <cell r="C1820" t="str">
            <v>CJ</v>
          </cell>
          <cell r="D1820">
            <v>0.01</v>
          </cell>
          <cell r="E1820" t="str">
            <v>TM</v>
          </cell>
        </row>
        <row r="1821">
          <cell r="A1821" t="str">
            <v>12985</v>
          </cell>
          <cell r="B1821" t="str">
            <v>VASENOL PSECA PCARIB 220</v>
          </cell>
          <cell r="C1821" t="str">
            <v>CJ</v>
          </cell>
          <cell r="D1821">
            <v>2.64E-3</v>
          </cell>
          <cell r="E1821" t="str">
            <v>TM</v>
          </cell>
        </row>
        <row r="1822">
          <cell r="A1822" t="str">
            <v>12986</v>
          </cell>
          <cell r="B1822" t="str">
            <v>VASENOL PSECA PCARIB 450</v>
          </cell>
          <cell r="C1822" t="str">
            <v>CJ</v>
          </cell>
          <cell r="D1822">
            <v>5.4000000000000003E-3</v>
          </cell>
          <cell r="E1822" t="str">
            <v>TM</v>
          </cell>
        </row>
        <row r="1823">
          <cell r="A1823" t="str">
            <v>12987</v>
          </cell>
          <cell r="B1823" t="str">
            <v>VASENOL REAF. PCARIB 220</v>
          </cell>
          <cell r="C1823" t="str">
            <v>CJ</v>
          </cell>
          <cell r="D1823">
            <v>2.64E-3</v>
          </cell>
          <cell r="E1823" t="str">
            <v>TM</v>
          </cell>
        </row>
        <row r="1824">
          <cell r="A1824" t="str">
            <v>12988</v>
          </cell>
          <cell r="B1824" t="str">
            <v>VASENOL REAF. PCARIB 450</v>
          </cell>
          <cell r="C1824" t="str">
            <v>CJ</v>
          </cell>
          <cell r="D1824">
            <v>5.4000000000000003E-3</v>
          </cell>
          <cell r="E1824" t="str">
            <v>TM</v>
          </cell>
        </row>
        <row r="1825">
          <cell r="A1825" t="str">
            <v>12989</v>
          </cell>
          <cell r="B1825" t="str">
            <v>VASENOL ANTIC.PCARIB 450</v>
          </cell>
          <cell r="C1825" t="str">
            <v>CJ</v>
          </cell>
          <cell r="D1825">
            <v>5.4000000000000003E-3</v>
          </cell>
          <cell r="E1825" t="str">
            <v>TM</v>
          </cell>
        </row>
        <row r="1826">
          <cell r="A1826" t="str">
            <v>12990</v>
          </cell>
          <cell r="B1826" t="str">
            <v>VASENOL PSENSPCARIBE 450</v>
          </cell>
          <cell r="C1826" t="str">
            <v>CJ</v>
          </cell>
          <cell r="D1826">
            <v>5.4000000000000003E-3</v>
          </cell>
          <cell r="E1826" t="str">
            <v>TM</v>
          </cell>
        </row>
        <row r="1827">
          <cell r="A1827" t="str">
            <v>12992</v>
          </cell>
          <cell r="B1827" t="str">
            <v>DEJA FL 3KG+BALÓN (4UN)</v>
          </cell>
          <cell r="C1827" t="str">
            <v>CJ</v>
          </cell>
          <cell r="D1827">
            <v>1.2E-2</v>
          </cell>
          <cell r="E1827" t="str">
            <v>TM</v>
          </cell>
        </row>
        <row r="1828">
          <cell r="A1828" t="str">
            <v>12994</v>
          </cell>
          <cell r="B1828" t="str">
            <v>DET.LAGARTO 1KGx12UN</v>
          </cell>
          <cell r="C1828" t="str">
            <v>CJ</v>
          </cell>
          <cell r="D1828">
            <v>1.2E-2</v>
          </cell>
          <cell r="E1828" t="str">
            <v>TM</v>
          </cell>
        </row>
        <row r="1829">
          <cell r="A1829" t="str">
            <v>12995</v>
          </cell>
          <cell r="B1829" t="str">
            <v>DEJA LM 3KG+BALON (4UN)</v>
          </cell>
          <cell r="C1829" t="str">
            <v>CJ</v>
          </cell>
          <cell r="D1829">
            <v>1.2E-2</v>
          </cell>
          <cell r="E1829" t="str">
            <v>TM</v>
          </cell>
        </row>
        <row r="1830">
          <cell r="A1830" t="str">
            <v>12996</v>
          </cell>
          <cell r="B1830" t="str">
            <v>DEJA FR 3KG+BALON(4UN)</v>
          </cell>
          <cell r="C1830" t="str">
            <v>CJ</v>
          </cell>
          <cell r="D1830">
            <v>1.2E-2</v>
          </cell>
          <cell r="E1830" t="str">
            <v>TM</v>
          </cell>
        </row>
        <row r="1831">
          <cell r="A1831" t="str">
            <v>12997</v>
          </cell>
          <cell r="B1831" t="str">
            <v>DEJA BARRA 28x350G</v>
          </cell>
          <cell r="C1831" t="str">
            <v>CJ</v>
          </cell>
          <cell r="D1831">
            <v>9.7999999999999997E-3</v>
          </cell>
          <cell r="E1831" t="str">
            <v>TM</v>
          </cell>
        </row>
        <row r="1832">
          <cell r="A1832" t="str">
            <v>12999</v>
          </cell>
          <cell r="B1832" t="str">
            <v>OMO BARRA FL 28x350G</v>
          </cell>
          <cell r="C1832" t="str">
            <v>CJ</v>
          </cell>
          <cell r="D1832">
            <v>9.7999999999999997E-3</v>
          </cell>
          <cell r="E1832" t="str">
            <v>TM</v>
          </cell>
        </row>
        <row r="1833">
          <cell r="A1833" t="str">
            <v>13000</v>
          </cell>
          <cell r="B1833" t="str">
            <v>DET.LAGARTO 100Gx100UN</v>
          </cell>
          <cell r="C1833" t="str">
            <v>CJ</v>
          </cell>
          <cell r="D1833">
            <v>0.01</v>
          </cell>
          <cell r="E1833" t="str">
            <v>TM</v>
          </cell>
        </row>
        <row r="1834">
          <cell r="A1834" t="str">
            <v>13001</v>
          </cell>
          <cell r="B1834" t="str">
            <v>OMO PROGRESS 12x950G</v>
          </cell>
          <cell r="C1834" t="str">
            <v>CJ</v>
          </cell>
          <cell r="D1834">
            <v>1.2E-2</v>
          </cell>
          <cell r="E1834" t="str">
            <v>TM</v>
          </cell>
        </row>
        <row r="1835">
          <cell r="A1835" t="str">
            <v>13002</v>
          </cell>
          <cell r="B1835" t="str">
            <v>LAGARTO SUPER TOTAL 250G</v>
          </cell>
          <cell r="C1835" t="str">
            <v>CJ</v>
          </cell>
          <cell r="D1835">
            <v>1.4999999999999999E-2</v>
          </cell>
          <cell r="E1835" t="str">
            <v>TM</v>
          </cell>
        </row>
        <row r="1836">
          <cell r="A1836" t="str">
            <v>13003</v>
          </cell>
          <cell r="B1836" t="str">
            <v>LAGARTO AZUL TOTAL 250Gx</v>
          </cell>
          <cell r="C1836" t="str">
            <v>CJ</v>
          </cell>
          <cell r="D1836">
            <v>1.4999999999999999E-2</v>
          </cell>
          <cell r="E1836" t="str">
            <v>TM</v>
          </cell>
        </row>
        <row r="1837">
          <cell r="A1837" t="str">
            <v>13004</v>
          </cell>
          <cell r="B1837" t="str">
            <v>LAGARTO DELIC.TOTAL 250G</v>
          </cell>
          <cell r="C1837" t="str">
            <v>CJ</v>
          </cell>
          <cell r="D1837">
            <v>1.4999999999999999E-2</v>
          </cell>
          <cell r="E1837" t="str">
            <v>TM</v>
          </cell>
        </row>
        <row r="1838">
          <cell r="A1838" t="str">
            <v>13005</v>
          </cell>
          <cell r="B1838" t="str">
            <v>LAGARTO LIMÓN TOTAL 250G</v>
          </cell>
          <cell r="C1838" t="str">
            <v>CJ</v>
          </cell>
          <cell r="D1838">
            <v>1.4999999999999999E-2</v>
          </cell>
          <cell r="E1838" t="str">
            <v>TM</v>
          </cell>
        </row>
        <row r="1839">
          <cell r="A1839" t="str">
            <v>13006</v>
          </cell>
          <cell r="B1839" t="str">
            <v>OMO PROGRESS 100x100G</v>
          </cell>
          <cell r="C1839" t="str">
            <v>CJ</v>
          </cell>
          <cell r="D1839">
            <v>5.0000000000000001E-3</v>
          </cell>
          <cell r="E1839" t="str">
            <v>TM</v>
          </cell>
        </row>
        <row r="1840">
          <cell r="A1840" t="str">
            <v>13007</v>
          </cell>
          <cell r="B1840" t="str">
            <v>SEDAL SH HIDRALOE 10ML</v>
          </cell>
          <cell r="C1840" t="str">
            <v>CJ</v>
          </cell>
          <cell r="D1840">
            <v>3.0899999999999999E-3</v>
          </cell>
          <cell r="E1840" t="str">
            <v>TM</v>
          </cell>
        </row>
        <row r="1841">
          <cell r="A1841" t="str">
            <v>13008</v>
          </cell>
          <cell r="B1841" t="str">
            <v>SEDAL TRAT.HIDRALOE 450M</v>
          </cell>
          <cell r="C1841" t="str">
            <v>CJ</v>
          </cell>
          <cell r="D1841">
            <v>2.7000000000000001E-3</v>
          </cell>
          <cell r="E1841" t="str">
            <v>TM</v>
          </cell>
        </row>
        <row r="1842">
          <cell r="A1842" t="str">
            <v>13009</v>
          </cell>
          <cell r="B1842" t="str">
            <v>AC SEDAL HIDRALOE 200MLx</v>
          </cell>
          <cell r="C1842" t="str">
            <v>CJ</v>
          </cell>
          <cell r="D1842">
            <v>2.3760000000000001E-3</v>
          </cell>
          <cell r="E1842" t="str">
            <v>TM</v>
          </cell>
        </row>
        <row r="1843">
          <cell r="A1843" t="str">
            <v>13010</v>
          </cell>
          <cell r="B1843" t="str">
            <v>SH SEDAL HIDRALOE 200MLx</v>
          </cell>
          <cell r="C1843" t="str">
            <v>CJ</v>
          </cell>
          <cell r="D1843">
            <v>2.4719999999999998E-3</v>
          </cell>
          <cell r="E1843" t="str">
            <v>TM</v>
          </cell>
        </row>
        <row r="1844">
          <cell r="A1844" t="str">
            <v>13011</v>
          </cell>
          <cell r="B1844" t="str">
            <v>SH SEDAL HIDRALOE 400MLx</v>
          </cell>
          <cell r="C1844" t="str">
            <v>CJ</v>
          </cell>
          <cell r="D1844">
            <v>4.9439999999999996E-3</v>
          </cell>
          <cell r="E1844" t="str">
            <v>TM</v>
          </cell>
        </row>
        <row r="1845">
          <cell r="A1845" t="str">
            <v>13017</v>
          </cell>
          <cell r="B1845" t="str">
            <v>SEDAL HIDRA.PEINAR 300ML</v>
          </cell>
          <cell r="C1845" t="str">
            <v>CJ</v>
          </cell>
          <cell r="D1845">
            <v>3.516E-3</v>
          </cell>
          <cell r="E1845" t="str">
            <v>TM</v>
          </cell>
        </row>
        <row r="1846">
          <cell r="A1846" t="str">
            <v>13018</v>
          </cell>
          <cell r="B1846" t="str">
            <v>PONDS RENASCENT 60GX6UN</v>
          </cell>
          <cell r="C1846" t="str">
            <v>CJ</v>
          </cell>
          <cell r="D1846">
            <v>3.6000000000000002E-4</v>
          </cell>
          <cell r="E1846" t="str">
            <v>TM</v>
          </cell>
        </row>
        <row r="1847">
          <cell r="A1847" t="str">
            <v>13019</v>
          </cell>
          <cell r="B1847" t="str">
            <v>DOVE SHOWER LIQU 200MX12</v>
          </cell>
          <cell r="C1847" t="str">
            <v>CJ</v>
          </cell>
          <cell r="D1847">
            <v>2.4816E-3</v>
          </cell>
          <cell r="E1847" t="str">
            <v>TM</v>
          </cell>
        </row>
        <row r="1848">
          <cell r="A1848" t="str">
            <v>13022</v>
          </cell>
          <cell r="B1848" t="str">
            <v>REXONA SP COBALT 126GX12</v>
          </cell>
          <cell r="C1848" t="str">
            <v>CJ</v>
          </cell>
          <cell r="D1848">
            <v>1.5120000000000001E-3</v>
          </cell>
          <cell r="E1848" t="str">
            <v>TM</v>
          </cell>
        </row>
        <row r="1849">
          <cell r="A1849" t="str">
            <v>13023</v>
          </cell>
          <cell r="B1849" t="str">
            <v>REXONA ST COBALT 50GX12</v>
          </cell>
          <cell r="C1849" t="str">
            <v>CJ</v>
          </cell>
          <cell r="D1849">
            <v>5.9999999999999995E-4</v>
          </cell>
          <cell r="E1849" t="str">
            <v>TM</v>
          </cell>
        </row>
        <row r="1850">
          <cell r="A1850" t="str">
            <v>13024</v>
          </cell>
          <cell r="B1850" t="str">
            <v>REXONA BB COBALT 53GX12</v>
          </cell>
          <cell r="C1850" t="str">
            <v>CJ</v>
          </cell>
          <cell r="D1850">
            <v>6.3599999999999996E-4</v>
          </cell>
          <cell r="E1850" t="str">
            <v>TM</v>
          </cell>
        </row>
        <row r="1851">
          <cell r="A1851" t="str">
            <v>13028</v>
          </cell>
          <cell r="B1851" t="str">
            <v>OMO BA LM E.T. 50x200G</v>
          </cell>
          <cell r="C1851" t="str">
            <v>CJ</v>
          </cell>
          <cell r="D1851">
            <v>0.01</v>
          </cell>
          <cell r="E1851" t="str">
            <v>TM</v>
          </cell>
        </row>
        <row r="1852">
          <cell r="A1852" t="str">
            <v>13029</v>
          </cell>
          <cell r="B1852" t="str">
            <v>OMO BA LM E.T. 12x1KG</v>
          </cell>
          <cell r="C1852" t="str">
            <v>CJ</v>
          </cell>
          <cell r="D1852">
            <v>1.2E-2</v>
          </cell>
          <cell r="E1852" t="str">
            <v>TM</v>
          </cell>
        </row>
        <row r="1853">
          <cell r="A1853" t="str">
            <v>13030</v>
          </cell>
          <cell r="B1853" t="str">
            <v>OMO BA LM E.T. 6x2KG</v>
          </cell>
          <cell r="C1853" t="str">
            <v>CJ</v>
          </cell>
          <cell r="D1853">
            <v>1.2E-2</v>
          </cell>
          <cell r="E1853" t="str">
            <v>TM</v>
          </cell>
        </row>
        <row r="1854">
          <cell r="A1854" t="str">
            <v>13032</v>
          </cell>
          <cell r="B1854" t="str">
            <v>AXE ADR SP SENSOR 113GX1</v>
          </cell>
          <cell r="C1854" t="str">
            <v>CJ</v>
          </cell>
          <cell r="D1854">
            <v>1.356E-3</v>
          </cell>
          <cell r="E1854" t="str">
            <v>TM</v>
          </cell>
        </row>
        <row r="1855">
          <cell r="A1855" t="str">
            <v>13033</v>
          </cell>
          <cell r="B1855" t="str">
            <v>AXE HYP SP SENSOR 113GX1</v>
          </cell>
          <cell r="C1855" t="str">
            <v>CJ</v>
          </cell>
          <cell r="D1855">
            <v>1.356E-3</v>
          </cell>
          <cell r="E1855" t="str">
            <v>TM</v>
          </cell>
        </row>
        <row r="1856">
          <cell r="A1856" t="str">
            <v>13034</v>
          </cell>
          <cell r="B1856" t="str">
            <v>AXE MUS SP SENSOR 113GX1</v>
          </cell>
          <cell r="C1856" t="str">
            <v>CJ</v>
          </cell>
          <cell r="D1856">
            <v>1.356E-3</v>
          </cell>
          <cell r="E1856" t="str">
            <v>TM</v>
          </cell>
        </row>
        <row r="1857">
          <cell r="A1857" t="str">
            <v>13035</v>
          </cell>
          <cell r="B1857" t="str">
            <v>AXE FUS SP SENSOR 113GX1</v>
          </cell>
          <cell r="C1857" t="str">
            <v>CJ</v>
          </cell>
          <cell r="D1857">
            <v>1.356E-3</v>
          </cell>
          <cell r="E1857" t="str">
            <v>TM</v>
          </cell>
        </row>
        <row r="1858">
          <cell r="A1858" t="str">
            <v>13036</v>
          </cell>
          <cell r="B1858" t="str">
            <v>REX CON SP SENSOR 126GX1</v>
          </cell>
          <cell r="C1858" t="str">
            <v>CJ</v>
          </cell>
          <cell r="D1858">
            <v>1.5120000000000001E-3</v>
          </cell>
          <cell r="E1858" t="str">
            <v>TM</v>
          </cell>
        </row>
        <row r="1859">
          <cell r="A1859" t="str">
            <v>13037</v>
          </cell>
          <cell r="B1859" t="str">
            <v>REX EXC SP SENSOR 126GX1</v>
          </cell>
          <cell r="C1859" t="str">
            <v>CJ</v>
          </cell>
          <cell r="D1859">
            <v>1.5120000000000001E-3</v>
          </cell>
          <cell r="E1859" t="str">
            <v>TM</v>
          </cell>
        </row>
        <row r="1860">
          <cell r="A1860" t="str">
            <v>13038</v>
          </cell>
          <cell r="B1860" t="str">
            <v>REX FOR SP SENSOR 126GX1</v>
          </cell>
          <cell r="C1860" t="str">
            <v>CJ</v>
          </cell>
          <cell r="D1860">
            <v>1.5120000000000001E-3</v>
          </cell>
          <cell r="E1860" t="str">
            <v>TM</v>
          </cell>
        </row>
        <row r="1861">
          <cell r="A1861" t="str">
            <v>13039</v>
          </cell>
          <cell r="B1861" t="str">
            <v>REX COT SP SENSOR 126GX1</v>
          </cell>
          <cell r="C1861" t="str">
            <v>CJ</v>
          </cell>
          <cell r="D1861">
            <v>1.5120000000000001E-3</v>
          </cell>
          <cell r="E1861" t="str">
            <v>TM</v>
          </cell>
        </row>
        <row r="1862">
          <cell r="A1862" t="str">
            <v>13040</v>
          </cell>
          <cell r="B1862" t="str">
            <v>REX ION SP SENSOR 126GX1</v>
          </cell>
          <cell r="C1862" t="str">
            <v>CJ</v>
          </cell>
          <cell r="D1862">
            <v>1.5120000000000001E-3</v>
          </cell>
          <cell r="E1862" t="str">
            <v>TM</v>
          </cell>
        </row>
        <row r="1863">
          <cell r="A1863" t="str">
            <v>13041</v>
          </cell>
          <cell r="B1863" t="str">
            <v>REX OXI SP SENSOR 126GX1</v>
          </cell>
          <cell r="C1863" t="str">
            <v>CJ</v>
          </cell>
          <cell r="D1863">
            <v>1.5120000000000001E-3</v>
          </cell>
          <cell r="E1863" t="str">
            <v>TM</v>
          </cell>
        </row>
        <row r="1864">
          <cell r="A1864" t="str">
            <v>13042</v>
          </cell>
          <cell r="B1864" t="str">
            <v>REX CON ST SENSOR 50GX12</v>
          </cell>
          <cell r="C1864" t="str">
            <v>CJ</v>
          </cell>
          <cell r="D1864">
            <v>1.5120000000000001E-3</v>
          </cell>
          <cell r="E1864" t="str">
            <v>TM</v>
          </cell>
        </row>
        <row r="1865">
          <cell r="A1865" t="str">
            <v>13043</v>
          </cell>
          <cell r="B1865" t="str">
            <v>REX COT ST SENSOR 50GX12</v>
          </cell>
          <cell r="C1865" t="str">
            <v>CJ</v>
          </cell>
          <cell r="D1865">
            <v>1.5120000000000001E-3</v>
          </cell>
          <cell r="E1865" t="str">
            <v>TM</v>
          </cell>
        </row>
        <row r="1866">
          <cell r="A1866" t="str">
            <v>13044</v>
          </cell>
          <cell r="B1866" t="str">
            <v>REX FOR ST SENSOR 50GX12</v>
          </cell>
          <cell r="C1866" t="str">
            <v>CJ</v>
          </cell>
          <cell r="D1866">
            <v>1.5120000000000001E-3</v>
          </cell>
          <cell r="E1866" t="str">
            <v>TM</v>
          </cell>
        </row>
        <row r="1867">
          <cell r="A1867" t="str">
            <v>13045</v>
          </cell>
          <cell r="B1867" t="str">
            <v>REX ION ST SENSOR 50GX12</v>
          </cell>
          <cell r="C1867" t="str">
            <v>CJ</v>
          </cell>
          <cell r="D1867">
            <v>1.5120000000000001E-3</v>
          </cell>
          <cell r="E1867" t="str">
            <v>TM</v>
          </cell>
        </row>
        <row r="1868">
          <cell r="A1868" t="str">
            <v>13046</v>
          </cell>
          <cell r="B1868" t="str">
            <v>REX OXI ST SENSOR 50GX12</v>
          </cell>
          <cell r="C1868" t="str">
            <v>CJ</v>
          </cell>
          <cell r="D1868">
            <v>1.5120000000000001E-3</v>
          </cell>
          <cell r="E1868" t="str">
            <v>TM</v>
          </cell>
        </row>
        <row r="1869">
          <cell r="A1869" t="str">
            <v>13047</v>
          </cell>
          <cell r="B1869" t="str">
            <v>REX COT BB SENSOR 53GX12</v>
          </cell>
          <cell r="C1869" t="str">
            <v>CJ</v>
          </cell>
          <cell r="D1869">
            <v>1.5120000000000001E-3</v>
          </cell>
          <cell r="E1869" t="str">
            <v>TM</v>
          </cell>
        </row>
        <row r="1870">
          <cell r="A1870" t="str">
            <v>13048</v>
          </cell>
          <cell r="B1870" t="str">
            <v>REX FOR BB SENSOR 53GX12</v>
          </cell>
          <cell r="C1870" t="str">
            <v>CJ</v>
          </cell>
          <cell r="D1870">
            <v>1.5120000000000001E-3</v>
          </cell>
          <cell r="E1870" t="str">
            <v>TM</v>
          </cell>
        </row>
        <row r="1871">
          <cell r="A1871" t="str">
            <v>13049</v>
          </cell>
          <cell r="B1871" t="str">
            <v>REX ION BB SENSOR 53GX12</v>
          </cell>
          <cell r="C1871" t="str">
            <v>CJ</v>
          </cell>
          <cell r="D1871">
            <v>1.5120000000000001E-3</v>
          </cell>
          <cell r="E1871" t="str">
            <v>TM</v>
          </cell>
        </row>
        <row r="1872">
          <cell r="A1872" t="str">
            <v>13050</v>
          </cell>
          <cell r="B1872" t="str">
            <v>REX OXI BB SENSOR 53GX12</v>
          </cell>
          <cell r="C1872" t="str">
            <v>CJ</v>
          </cell>
          <cell r="D1872">
            <v>1.5120000000000001E-3</v>
          </cell>
          <cell r="E1872" t="str">
            <v>TM</v>
          </cell>
        </row>
        <row r="1873">
          <cell r="A1873" t="str">
            <v>13051</v>
          </cell>
          <cell r="B1873" t="str">
            <v>REX CON BB SENSOR 50GX12</v>
          </cell>
          <cell r="C1873" t="str">
            <v>CJ</v>
          </cell>
          <cell r="D1873">
            <v>5.9999999999999995E-4</v>
          </cell>
          <cell r="E1873" t="str">
            <v>TM</v>
          </cell>
        </row>
        <row r="1874">
          <cell r="A1874" t="str">
            <v>13052</v>
          </cell>
          <cell r="B1874" t="str">
            <v>REX HOM BB SENSOR 50GX12</v>
          </cell>
          <cell r="C1874" t="str">
            <v>CJ</v>
          </cell>
          <cell r="D1874">
            <v>5.9999999999999995E-4</v>
          </cell>
          <cell r="E1874" t="str">
            <v>TM</v>
          </cell>
        </row>
        <row r="1875">
          <cell r="A1875" t="str">
            <v>13053</v>
          </cell>
          <cell r="B1875" t="str">
            <v>REX MUS BB SENSOR 50GX12</v>
          </cell>
          <cell r="C1875" t="str">
            <v>CJ</v>
          </cell>
          <cell r="D1875">
            <v>5.9999999999999995E-4</v>
          </cell>
          <cell r="E1875" t="str">
            <v>TM</v>
          </cell>
        </row>
        <row r="1876">
          <cell r="A1876" t="str">
            <v>13054</v>
          </cell>
          <cell r="B1876" t="str">
            <v>REX EXC BB SENSOR 50GX12</v>
          </cell>
          <cell r="C1876" t="str">
            <v>CJ</v>
          </cell>
          <cell r="D1876">
            <v>5.9999999999999995E-4</v>
          </cell>
          <cell r="E1876" t="str">
            <v>TM</v>
          </cell>
        </row>
        <row r="1877">
          <cell r="A1877" t="str">
            <v>13055</v>
          </cell>
          <cell r="B1877" t="str">
            <v>LUX ELIZ GREEN TEA</v>
          </cell>
          <cell r="C1877" t="str">
            <v>CJ</v>
          </cell>
          <cell r="D1877">
            <v>7.1999999999999998E-3</v>
          </cell>
          <cell r="E1877" t="str">
            <v>TM</v>
          </cell>
        </row>
        <row r="1878">
          <cell r="A1878" t="str">
            <v>13056</v>
          </cell>
          <cell r="B1878" t="str">
            <v>LUX ELIZ EXT.FRUTAS 150G</v>
          </cell>
          <cell r="C1878" t="str">
            <v>CJ</v>
          </cell>
          <cell r="D1878">
            <v>7.1999999999999998E-3</v>
          </cell>
          <cell r="E1878" t="str">
            <v>TM</v>
          </cell>
        </row>
        <row r="1879">
          <cell r="A1879" t="str">
            <v>13057</v>
          </cell>
          <cell r="B1879" t="str">
            <v>LUX GREEN TEA TRIPACK</v>
          </cell>
          <cell r="C1879" t="str">
            <v>CJ</v>
          </cell>
          <cell r="D1879">
            <v>7.1999999999999998E-3</v>
          </cell>
          <cell r="E1879" t="str">
            <v>TM</v>
          </cell>
        </row>
        <row r="1880">
          <cell r="A1880" t="str">
            <v>13058</v>
          </cell>
          <cell r="B1880" t="str">
            <v>LUX ELIZ EXT.FRUT</v>
          </cell>
          <cell r="C1880" t="str">
            <v>CJ</v>
          </cell>
          <cell r="D1880">
            <v>7.1999999999999998E-3</v>
          </cell>
          <cell r="E1880" t="str">
            <v>TM</v>
          </cell>
        </row>
        <row r="1881">
          <cell r="A1881" t="str">
            <v>13059</v>
          </cell>
          <cell r="B1881" t="str">
            <v>LUX CERAMIDAS MUESTR 30G</v>
          </cell>
          <cell r="C1881" t="str">
            <v>CJ</v>
          </cell>
          <cell r="D1881">
            <v>6.0000000000000001E-3</v>
          </cell>
          <cell r="E1881" t="str">
            <v>TM</v>
          </cell>
        </row>
        <row r="1882">
          <cell r="A1882" t="str">
            <v>13062</v>
          </cell>
          <cell r="B1882" t="str">
            <v>CLOSE UP VERDE 96CCx36un</v>
          </cell>
          <cell r="C1882" t="str">
            <v>CJ</v>
          </cell>
          <cell r="D1882">
            <v>4.6800000000000001E-3</v>
          </cell>
          <cell r="E1882" t="str">
            <v>TM</v>
          </cell>
        </row>
        <row r="1883">
          <cell r="A1883" t="str">
            <v>13063</v>
          </cell>
          <cell r="B1883" t="str">
            <v>CLOSE-UP ROJA TUBO 96CC</v>
          </cell>
          <cell r="C1883" t="str">
            <v>CJ</v>
          </cell>
          <cell r="D1883">
            <v>4.7879999999999997E-3</v>
          </cell>
          <cell r="E1883" t="str">
            <v>TM</v>
          </cell>
        </row>
        <row r="1884">
          <cell r="A1884" t="str">
            <v>13065</v>
          </cell>
          <cell r="B1884" t="str">
            <v>SEDAL CERAMD C/PEIN 300m</v>
          </cell>
          <cell r="C1884" t="str">
            <v>CJ</v>
          </cell>
          <cell r="D1884">
            <v>3.516E-3</v>
          </cell>
          <cell r="E1884" t="str">
            <v>TM</v>
          </cell>
        </row>
        <row r="1885">
          <cell r="A1885" t="str">
            <v>13066</v>
          </cell>
          <cell r="B1885" t="str">
            <v>SEDAL CERAMD C/TRAT 450m</v>
          </cell>
          <cell r="C1885" t="str">
            <v>CJ</v>
          </cell>
          <cell r="D1885">
            <v>2.7000000000000001E-3</v>
          </cell>
          <cell r="E1885" t="str">
            <v>TM</v>
          </cell>
        </row>
        <row r="1886">
          <cell r="A1886" t="str">
            <v>13067</v>
          </cell>
          <cell r="B1886" t="str">
            <v>ESPONJA DOVE 28 GRx300un</v>
          </cell>
          <cell r="C1886" t="str">
            <v>CJ</v>
          </cell>
          <cell r="D1886">
            <v>8.3999999999999995E-3</v>
          </cell>
          <cell r="E1886" t="str">
            <v>TM</v>
          </cell>
        </row>
        <row r="1887">
          <cell r="A1887" t="str">
            <v>13068</v>
          </cell>
          <cell r="B1887" t="str">
            <v>DEJA FL 2x1KG(GRATIS 1KG</v>
          </cell>
          <cell r="C1887" t="str">
            <v>CJ</v>
          </cell>
          <cell r="D1887">
            <v>1.2E-2</v>
          </cell>
          <cell r="E1887" t="str">
            <v>TM</v>
          </cell>
        </row>
        <row r="1888">
          <cell r="A1888" t="str">
            <v>13069</v>
          </cell>
          <cell r="B1888" t="str">
            <v>DEJA FR 2x1KG(GRATIS 1KG</v>
          </cell>
          <cell r="C1888" t="str">
            <v>CJ</v>
          </cell>
          <cell r="D1888">
            <v>1.2E-2</v>
          </cell>
          <cell r="E1888" t="str">
            <v>TM</v>
          </cell>
        </row>
        <row r="1889">
          <cell r="A1889" t="str">
            <v>13070</v>
          </cell>
          <cell r="B1889" t="str">
            <v>DEJA LM 2x1KG(GRATIS 1KG</v>
          </cell>
          <cell r="C1889" t="str">
            <v>CJ</v>
          </cell>
          <cell r="D1889">
            <v>1.2E-2</v>
          </cell>
          <cell r="E1889" t="str">
            <v>TM</v>
          </cell>
        </row>
        <row r="1890">
          <cell r="A1890" t="str">
            <v>13073</v>
          </cell>
          <cell r="B1890" t="str">
            <v>OMO BA FL 50x300G PROMO.</v>
          </cell>
          <cell r="C1890" t="str">
            <v>CJ</v>
          </cell>
          <cell r="D1890">
            <v>1.4999999999999999E-2</v>
          </cell>
          <cell r="E1890" t="str">
            <v>TM</v>
          </cell>
        </row>
        <row r="1891">
          <cell r="A1891" t="str">
            <v>13074</v>
          </cell>
          <cell r="B1891" t="str">
            <v>OMO BA LM 50x300G PROMO.</v>
          </cell>
          <cell r="C1891" t="str">
            <v>CJ</v>
          </cell>
          <cell r="D1891">
            <v>1.4999999999999999E-2</v>
          </cell>
          <cell r="E1891" t="str">
            <v>TM</v>
          </cell>
        </row>
        <row r="1892">
          <cell r="A1892" t="str">
            <v>13075</v>
          </cell>
          <cell r="B1892" t="str">
            <v>DET.LAGARTO 100x125G</v>
          </cell>
          <cell r="C1892" t="str">
            <v>CJ</v>
          </cell>
          <cell r="D1892">
            <v>1.2500000000000001E-2</v>
          </cell>
          <cell r="E1892" t="str">
            <v>TM</v>
          </cell>
        </row>
        <row r="1893">
          <cell r="A1893" t="str">
            <v>13076</v>
          </cell>
          <cell r="B1893" t="str">
            <v>DET.LAGARTO 50x250G</v>
          </cell>
          <cell r="C1893" t="str">
            <v>CJ</v>
          </cell>
          <cell r="D1893">
            <v>1.2500000000000001E-2</v>
          </cell>
          <cell r="E1893" t="str">
            <v>TM</v>
          </cell>
        </row>
        <row r="1894">
          <cell r="A1894" t="str">
            <v>13077</v>
          </cell>
          <cell r="B1894" t="str">
            <v>DET.LAGARTO 12x1250G</v>
          </cell>
          <cell r="C1894" t="str">
            <v>CJ</v>
          </cell>
          <cell r="D1894">
            <v>1.4999999999999999E-2</v>
          </cell>
          <cell r="E1894" t="str">
            <v>TM</v>
          </cell>
        </row>
        <row r="1895">
          <cell r="A1895" t="str">
            <v>13080</v>
          </cell>
          <cell r="B1895" t="str">
            <v>OPAL LIMON INS 225Gx60UN</v>
          </cell>
          <cell r="C1895" t="str">
            <v>CJ</v>
          </cell>
          <cell r="D1895">
            <v>1.35E-2</v>
          </cell>
          <cell r="E1895" t="str">
            <v>TM</v>
          </cell>
        </row>
        <row r="1896">
          <cell r="A1896" t="str">
            <v>13081</v>
          </cell>
          <cell r="B1896" t="str">
            <v>OPAL FLORAL INS 225Gx60U</v>
          </cell>
          <cell r="C1896" t="str">
            <v>CJ</v>
          </cell>
          <cell r="D1896">
            <v>1.35E-2</v>
          </cell>
          <cell r="E1896" t="str">
            <v>TM</v>
          </cell>
        </row>
        <row r="1897">
          <cell r="A1897" t="str">
            <v>13082</v>
          </cell>
          <cell r="B1897" t="str">
            <v>OPAL BLANCU INS 225Gx60U</v>
          </cell>
          <cell r="C1897" t="str">
            <v>CJ</v>
          </cell>
          <cell r="D1897">
            <v>1.35E-2</v>
          </cell>
          <cell r="E1897" t="str">
            <v>TM</v>
          </cell>
        </row>
        <row r="1898">
          <cell r="A1898" t="str">
            <v>13083</v>
          </cell>
          <cell r="B1898" t="str">
            <v>OPAL AVANCE INS 200Gx60U</v>
          </cell>
          <cell r="C1898" t="str">
            <v>CJ</v>
          </cell>
          <cell r="D1898">
            <v>1.2E-2</v>
          </cell>
          <cell r="E1898" t="str">
            <v>TM</v>
          </cell>
        </row>
        <row r="1899">
          <cell r="A1899" t="str">
            <v>13087</v>
          </cell>
          <cell r="B1899" t="str">
            <v>DEJA RM FRESH 12x1500G</v>
          </cell>
          <cell r="C1899" t="str">
            <v>CJ</v>
          </cell>
          <cell r="D1899">
            <v>1.7999999999999999E-2</v>
          </cell>
          <cell r="E1899" t="str">
            <v>TM</v>
          </cell>
        </row>
        <row r="1900">
          <cell r="A1900" t="str">
            <v>13088</v>
          </cell>
          <cell r="B1900" t="str">
            <v>DOVE SHOWER+ESPONJA 235G</v>
          </cell>
          <cell r="C1900" t="str">
            <v>CJ</v>
          </cell>
          <cell r="D1900">
            <v>2.82E-3</v>
          </cell>
          <cell r="E1900" t="str">
            <v>TM</v>
          </cell>
        </row>
        <row r="1901">
          <cell r="A1901" t="str">
            <v>13089</v>
          </cell>
          <cell r="B1901" t="str">
            <v>CLOSE UP MENTA 130GX 36U</v>
          </cell>
          <cell r="C1901" t="str">
            <v>CJ</v>
          </cell>
          <cell r="D1901">
            <v>4.8960000000000002E-3</v>
          </cell>
          <cell r="E1901" t="str">
            <v>TM</v>
          </cell>
        </row>
        <row r="1902">
          <cell r="A1902" t="str">
            <v>13091</v>
          </cell>
          <cell r="B1902" t="str">
            <v>OPAL FLORAL PRO 110Gx60U</v>
          </cell>
          <cell r="C1902" t="str">
            <v>CJ</v>
          </cell>
          <cell r="D1902">
            <v>6.6E-3</v>
          </cell>
          <cell r="E1902" t="str">
            <v>TM</v>
          </cell>
        </row>
        <row r="1903">
          <cell r="A1903" t="str">
            <v>13093</v>
          </cell>
          <cell r="B1903" t="str">
            <v>OMO BARRA PROM.28x450G</v>
          </cell>
          <cell r="C1903" t="str">
            <v>CJ</v>
          </cell>
          <cell r="D1903">
            <v>1.26E-2</v>
          </cell>
          <cell r="E1903" t="str">
            <v>TM</v>
          </cell>
        </row>
        <row r="1904">
          <cell r="A1904" t="str">
            <v>13094</v>
          </cell>
          <cell r="B1904" t="str">
            <v>OMO BARRA PROM.3x2 1050G</v>
          </cell>
          <cell r="C1904" t="str">
            <v>CJ</v>
          </cell>
          <cell r="D1904">
            <v>1.47E-2</v>
          </cell>
          <cell r="E1904" t="str">
            <v>TM</v>
          </cell>
        </row>
        <row r="1905">
          <cell r="A1905" t="str">
            <v>13096</v>
          </cell>
          <cell r="B1905" t="str">
            <v>VAS.P/SECA 450ML+SECA</v>
          </cell>
          <cell r="C1905" t="str">
            <v>CJ</v>
          </cell>
          <cell r="D1905">
            <v>8.0400000000000003E-3</v>
          </cell>
          <cell r="E1905" t="str">
            <v>TM</v>
          </cell>
        </row>
        <row r="1906">
          <cell r="A1906" t="str">
            <v>13097</v>
          </cell>
          <cell r="B1906" t="str">
            <v>VAS.HUM.REAF450+HUM.REAF</v>
          </cell>
          <cell r="C1906" t="str">
            <v>CJ</v>
          </cell>
          <cell r="D1906">
            <v>8.0400000000000003E-3</v>
          </cell>
          <cell r="E1906" t="str">
            <v>TM</v>
          </cell>
        </row>
        <row r="1907">
          <cell r="A1907" t="str">
            <v>13098</v>
          </cell>
          <cell r="B1907" t="str">
            <v>ESTUCHE AXE  3X113G</v>
          </cell>
          <cell r="C1907" t="str">
            <v>CJ</v>
          </cell>
          <cell r="D1907">
            <v>4.0679999999999996E-3</v>
          </cell>
          <cell r="E1907" t="str">
            <v>TM</v>
          </cell>
        </row>
        <row r="1908">
          <cell r="A1908" t="str">
            <v>13100</v>
          </cell>
          <cell r="B1908" t="str">
            <v>CLOSE UP VD +1CEPIL 36X1</v>
          </cell>
          <cell r="C1908" t="str">
            <v>CJ</v>
          </cell>
          <cell r="D1908">
            <v>4.6800000000000001E-3</v>
          </cell>
          <cell r="E1908" t="str">
            <v>TM</v>
          </cell>
        </row>
        <row r="1909">
          <cell r="A1909" t="str">
            <v>13102</v>
          </cell>
          <cell r="B1909" t="str">
            <v>DEJA NAVIDAD FLO 12x1KG</v>
          </cell>
          <cell r="C1909" t="str">
            <v>CJ</v>
          </cell>
          <cell r="D1909">
            <v>1.2E-2</v>
          </cell>
          <cell r="E1909" t="str">
            <v>TM</v>
          </cell>
        </row>
        <row r="1910">
          <cell r="A1910" t="str">
            <v>13104</v>
          </cell>
          <cell r="B1910" t="str">
            <v>DEJA NAVIDAD FRE 50x200G</v>
          </cell>
          <cell r="C1910" t="str">
            <v>CJ</v>
          </cell>
          <cell r="D1910">
            <v>0.01</v>
          </cell>
          <cell r="E1910" t="str">
            <v>TM</v>
          </cell>
        </row>
        <row r="1911">
          <cell r="A1911" t="str">
            <v>13105</v>
          </cell>
          <cell r="B1911" t="str">
            <v>DEJA NAVIDAD FRE 12x1KG</v>
          </cell>
          <cell r="C1911" t="str">
            <v>CJ</v>
          </cell>
          <cell r="D1911">
            <v>1.2E-2</v>
          </cell>
          <cell r="E1911" t="str">
            <v>TM</v>
          </cell>
        </row>
        <row r="1912">
          <cell r="A1912" t="str">
            <v>13108</v>
          </cell>
          <cell r="B1912" t="str">
            <v>VASENOL PSEN450+</v>
          </cell>
          <cell r="C1912" t="str">
            <v>CJ</v>
          </cell>
          <cell r="D1912">
            <v>8.0400000000000003E-3</v>
          </cell>
          <cell r="E1912" t="str">
            <v>TM</v>
          </cell>
        </row>
        <row r="1913">
          <cell r="A1913" t="str">
            <v>13109</v>
          </cell>
          <cell r="B1913" t="str">
            <v>SEDAL SH C.HUMEC 400X12</v>
          </cell>
          <cell r="C1913" t="str">
            <v>CJ</v>
          </cell>
          <cell r="D1913">
            <v>4.9439999999999996E-3</v>
          </cell>
          <cell r="E1913" t="str">
            <v>TM</v>
          </cell>
        </row>
        <row r="1914">
          <cell r="A1914" t="str">
            <v>13111</v>
          </cell>
          <cell r="B1914" t="str">
            <v>SEDAL SH C.HUMEC. 200X12</v>
          </cell>
          <cell r="C1914" t="str">
            <v>CJ</v>
          </cell>
          <cell r="D1914">
            <v>2.4719999999999998E-3</v>
          </cell>
          <cell r="E1914" t="str">
            <v>TM</v>
          </cell>
        </row>
        <row r="1915">
          <cell r="A1915" t="str">
            <v>13113</v>
          </cell>
          <cell r="B1915" t="str">
            <v>SEDAL SH SACHET CONTROL</v>
          </cell>
          <cell r="C1915" t="str">
            <v>CJ</v>
          </cell>
          <cell r="D1915">
            <v>3.0899999999999999E-3</v>
          </cell>
          <cell r="E1915" t="str">
            <v>TM</v>
          </cell>
        </row>
        <row r="1916">
          <cell r="A1916" t="str">
            <v>13114</v>
          </cell>
          <cell r="B1916" t="str">
            <v>ESTUCHE D MANO AXE 3X113</v>
          </cell>
          <cell r="C1916" t="str">
            <v>CJ</v>
          </cell>
          <cell r="D1916">
            <v>4.0679999999999996E-3</v>
          </cell>
          <cell r="E1916" t="str">
            <v>TM</v>
          </cell>
        </row>
        <row r="1917">
          <cell r="A1917" t="str">
            <v>13115</v>
          </cell>
          <cell r="B1917" t="str">
            <v>VASENOL PSECA 400mlx 12u</v>
          </cell>
          <cell r="C1917" t="str">
            <v>CJ</v>
          </cell>
          <cell r="D1917">
            <v>4.7999999999999996E-3</v>
          </cell>
          <cell r="E1917" t="str">
            <v>TM</v>
          </cell>
        </row>
        <row r="1918">
          <cell r="A1918" t="str">
            <v>13116</v>
          </cell>
          <cell r="B1918" t="str">
            <v>VASENOL P.SECA 200mlX12U</v>
          </cell>
          <cell r="C1918" t="str">
            <v>CJ</v>
          </cell>
          <cell r="D1918">
            <v>2.3999999999999998E-3</v>
          </cell>
          <cell r="E1918" t="str">
            <v>TM</v>
          </cell>
        </row>
        <row r="1919">
          <cell r="A1919" t="str">
            <v>13117</v>
          </cell>
          <cell r="B1919" t="str">
            <v>VASENOL HUM.REAF.HID 400</v>
          </cell>
          <cell r="C1919" t="str">
            <v>CJ</v>
          </cell>
          <cell r="D1919">
            <v>4.7999999999999996E-3</v>
          </cell>
          <cell r="E1919" t="str">
            <v>TM</v>
          </cell>
        </row>
        <row r="1920">
          <cell r="A1920" t="str">
            <v>13118</v>
          </cell>
          <cell r="B1920" t="str">
            <v>VASENOL HUM.REAF.HID 200</v>
          </cell>
          <cell r="C1920" t="str">
            <v>CJ</v>
          </cell>
          <cell r="D1920">
            <v>2.3999999999999998E-3</v>
          </cell>
          <cell r="E1920" t="str">
            <v>TM</v>
          </cell>
        </row>
        <row r="1921">
          <cell r="A1921" t="str">
            <v>13119</v>
          </cell>
          <cell r="B1921" t="str">
            <v>VASENOL CAMOMILA 400ml x</v>
          </cell>
          <cell r="C1921" t="str">
            <v>CJ</v>
          </cell>
          <cell r="D1921">
            <v>4.7999999999999996E-3</v>
          </cell>
          <cell r="E1921" t="str">
            <v>TM</v>
          </cell>
        </row>
        <row r="1922">
          <cell r="A1922" t="str">
            <v>13120</v>
          </cell>
          <cell r="B1922" t="str">
            <v>VASENOL CAMOMILA 200ML X</v>
          </cell>
          <cell r="C1922" t="str">
            <v>CJ</v>
          </cell>
          <cell r="D1922">
            <v>2.3999999999999998E-3</v>
          </cell>
          <cell r="E1922" t="str">
            <v>TM</v>
          </cell>
        </row>
        <row r="1923">
          <cell r="A1923" t="str">
            <v>13121</v>
          </cell>
          <cell r="B1923" t="str">
            <v>VASENOL CAMOMILA  100ML</v>
          </cell>
          <cell r="C1923" t="str">
            <v>CJ</v>
          </cell>
          <cell r="D1923">
            <v>7.1999999999999998E-3</v>
          </cell>
          <cell r="E1923" t="str">
            <v>TM</v>
          </cell>
        </row>
        <row r="1924">
          <cell r="A1924" t="str">
            <v>13122</v>
          </cell>
          <cell r="B1924" t="str">
            <v>VASENOL ANTICELULITI 400</v>
          </cell>
          <cell r="C1924" t="str">
            <v>CJ</v>
          </cell>
          <cell r="D1924">
            <v>4.7999999999999996E-3</v>
          </cell>
          <cell r="E1924" t="str">
            <v>TM</v>
          </cell>
        </row>
        <row r="1925">
          <cell r="A1925" t="str">
            <v>13123</v>
          </cell>
          <cell r="B1925" t="str">
            <v>CLOSE UP VD+CEPILLO 130X</v>
          </cell>
          <cell r="C1925" t="str">
            <v>CJ</v>
          </cell>
          <cell r="D1925">
            <v>4.6800000000000001E-3</v>
          </cell>
          <cell r="E1925" t="str">
            <v>TM</v>
          </cell>
        </row>
        <row r="1926">
          <cell r="A1926" t="str">
            <v>13124</v>
          </cell>
          <cell r="B1926" t="str">
            <v>CLOSE UP L&amp;M 66CC X 72 U</v>
          </cell>
          <cell r="C1926" t="str">
            <v>CJ</v>
          </cell>
          <cell r="D1926">
            <v>6.4799999999999996E-3</v>
          </cell>
          <cell r="E1926" t="str">
            <v>TM</v>
          </cell>
        </row>
        <row r="1927">
          <cell r="A1927" t="str">
            <v>13125</v>
          </cell>
          <cell r="B1927" t="str">
            <v>CLOSE UP VERDE 66CC X72U</v>
          </cell>
          <cell r="C1927" t="str">
            <v>CJ</v>
          </cell>
          <cell r="D1927">
            <v>6.4799999999999996E-3</v>
          </cell>
          <cell r="E1927" t="str">
            <v>TM</v>
          </cell>
        </row>
        <row r="1928">
          <cell r="A1928" t="str">
            <v>13126</v>
          </cell>
          <cell r="B1928" t="str">
            <v>CLOSE UP PLUS 66CC X 72U</v>
          </cell>
          <cell r="C1928" t="str">
            <v>CJ</v>
          </cell>
          <cell r="D1928">
            <v>6.4799999999999996E-3</v>
          </cell>
          <cell r="E1928" t="str">
            <v>TM</v>
          </cell>
        </row>
        <row r="1929">
          <cell r="A1929" t="str">
            <v>13127</v>
          </cell>
          <cell r="B1929" t="str">
            <v>CLOSE UP ROJO 66CC X 72U</v>
          </cell>
          <cell r="C1929" t="str">
            <v>CJ</v>
          </cell>
          <cell r="D1929">
            <v>6.4799999999999996E-3</v>
          </cell>
          <cell r="E1929" t="str">
            <v>TM</v>
          </cell>
        </row>
        <row r="1930">
          <cell r="A1930" t="str">
            <v>13130</v>
          </cell>
          <cell r="B1930" t="str">
            <v>LUX  ROSA ATERCIOP 150X4</v>
          </cell>
          <cell r="C1930" t="str">
            <v>CJ</v>
          </cell>
          <cell r="D1930">
            <v>7.1999999999999998E-3</v>
          </cell>
          <cell r="E1930" t="str">
            <v>TM</v>
          </cell>
        </row>
        <row r="1931">
          <cell r="A1931" t="str">
            <v>13131</v>
          </cell>
          <cell r="B1931" t="str">
            <v>AXE FUSYON  113G X 12 U</v>
          </cell>
          <cell r="C1931" t="str">
            <v>CJ</v>
          </cell>
          <cell r="D1931">
            <v>1.356E-3</v>
          </cell>
          <cell r="E1931" t="str">
            <v>TM</v>
          </cell>
        </row>
        <row r="1932">
          <cell r="A1932" t="str">
            <v>13132</v>
          </cell>
          <cell r="B1932" t="str">
            <v>AXE ADRENALINE 113G X12U</v>
          </cell>
          <cell r="C1932" t="str">
            <v>CJ</v>
          </cell>
          <cell r="D1932">
            <v>1.356E-3</v>
          </cell>
          <cell r="E1932" t="str">
            <v>TM</v>
          </cell>
        </row>
        <row r="1933">
          <cell r="A1933" t="str">
            <v>13133</v>
          </cell>
          <cell r="B1933" t="str">
            <v>AXE MUSK 113G X 12 U</v>
          </cell>
          <cell r="C1933" t="str">
            <v>CJ</v>
          </cell>
          <cell r="D1933">
            <v>1.356E-3</v>
          </cell>
          <cell r="E1933" t="str">
            <v>TM</v>
          </cell>
        </row>
        <row r="1934">
          <cell r="A1934" t="str">
            <v>13134</v>
          </cell>
          <cell r="B1934" t="str">
            <v>AXE CONVICTION 113G X12U</v>
          </cell>
          <cell r="C1934" t="str">
            <v>CJ</v>
          </cell>
          <cell r="D1934">
            <v>1.356E-3</v>
          </cell>
          <cell r="E1934" t="str">
            <v>TM</v>
          </cell>
        </row>
        <row r="1935">
          <cell r="A1935" t="str">
            <v>13135</v>
          </cell>
          <cell r="B1935" t="str">
            <v>AXE HYPNOTIC 113G x 12U</v>
          </cell>
          <cell r="C1935" t="str">
            <v>CJ</v>
          </cell>
          <cell r="D1935">
            <v>1.356E-3</v>
          </cell>
          <cell r="E1935" t="str">
            <v>TM</v>
          </cell>
        </row>
        <row r="1936">
          <cell r="A1936" t="str">
            <v>13137</v>
          </cell>
          <cell r="B1936" t="str">
            <v>SEDAL EST. CERMSH+AC 600</v>
          </cell>
          <cell r="C1936" t="str">
            <v>CJ</v>
          </cell>
          <cell r="D1936">
            <v>7.1999999999999998E-3</v>
          </cell>
          <cell r="E1936" t="str">
            <v>TM</v>
          </cell>
        </row>
        <row r="1937">
          <cell r="A1937" t="str">
            <v>13138</v>
          </cell>
          <cell r="B1937" t="str">
            <v>SEDAL EST M&amp;G SH+AC 600X</v>
          </cell>
          <cell r="C1937" t="str">
            <v>CJ</v>
          </cell>
          <cell r="D1937">
            <v>7.1999999999999998E-3</v>
          </cell>
          <cell r="E1937" t="str">
            <v>TM</v>
          </cell>
        </row>
        <row r="1938">
          <cell r="A1938" t="str">
            <v>13139</v>
          </cell>
          <cell r="B1938" t="str">
            <v>SEDAL EST. ADN SH+AC 600</v>
          </cell>
          <cell r="C1938" t="str">
            <v>CJ</v>
          </cell>
          <cell r="D1938">
            <v>7.1999999999999998E-3</v>
          </cell>
          <cell r="E1938" t="str">
            <v>TM</v>
          </cell>
        </row>
        <row r="1939">
          <cell r="A1939" t="str">
            <v>13140</v>
          </cell>
          <cell r="B1939" t="str">
            <v>SEDAL EST.HID. SH+AC 400</v>
          </cell>
          <cell r="C1939" t="str">
            <v>CJ</v>
          </cell>
          <cell r="D1939">
            <v>4.7999999999999996E-3</v>
          </cell>
          <cell r="E1939" t="str">
            <v>TM</v>
          </cell>
        </row>
        <row r="1940">
          <cell r="A1940" t="str">
            <v>13141</v>
          </cell>
          <cell r="B1940" t="str">
            <v>DOVE CREMA LIQ</v>
          </cell>
          <cell r="C1940" t="str">
            <v>CJ</v>
          </cell>
          <cell r="D1940">
            <v>4.7999999999999996E-3</v>
          </cell>
          <cell r="E1940" t="str">
            <v>TM</v>
          </cell>
        </row>
        <row r="1941">
          <cell r="A1941" t="str">
            <v>13142</v>
          </cell>
          <cell r="B1941" t="str">
            <v>DOVE CREMA LIQ.HIDRAT</v>
          </cell>
          <cell r="C1941" t="str">
            <v>CJ</v>
          </cell>
          <cell r="D1941">
            <v>2.3999999999999998E-3</v>
          </cell>
          <cell r="E1941" t="str">
            <v>TM</v>
          </cell>
        </row>
        <row r="1942">
          <cell r="A1942" t="str">
            <v>13143</v>
          </cell>
          <cell r="B1942" t="str">
            <v>DOVE C.LIQ.NUTRICARE 400</v>
          </cell>
          <cell r="C1942" t="str">
            <v>CJ</v>
          </cell>
          <cell r="D1942">
            <v>4.6680000000000003E-3</v>
          </cell>
          <cell r="E1942" t="str">
            <v>TM</v>
          </cell>
        </row>
        <row r="1943">
          <cell r="A1943" t="str">
            <v>13144</v>
          </cell>
          <cell r="B1943" t="str">
            <v>DOVE C.LIQ.NUTRICARE 200</v>
          </cell>
          <cell r="C1943" t="str">
            <v>CJ</v>
          </cell>
          <cell r="D1943">
            <v>2.3280000000000002E-3</v>
          </cell>
          <cell r="E1943" t="str">
            <v>TM</v>
          </cell>
        </row>
        <row r="1944">
          <cell r="A1944" t="str">
            <v>13146</v>
          </cell>
          <cell r="B1944" t="str">
            <v>REXONA BAMBOO SPRAY 105X</v>
          </cell>
          <cell r="C1944" t="str">
            <v>CJ</v>
          </cell>
          <cell r="D1944">
            <v>1.2600000000000001E-3</v>
          </cell>
          <cell r="E1944" t="str">
            <v>TM</v>
          </cell>
        </row>
        <row r="1945">
          <cell r="A1945" t="str">
            <v>13147</v>
          </cell>
          <cell r="B1945" t="str">
            <v>REXONA BAMBOO STICK 50X1</v>
          </cell>
          <cell r="C1945" t="str">
            <v>CJ</v>
          </cell>
          <cell r="D1945">
            <v>5.9999999999999995E-4</v>
          </cell>
          <cell r="E1945" t="str">
            <v>TM</v>
          </cell>
        </row>
        <row r="1946">
          <cell r="A1946" t="str">
            <v>13148</v>
          </cell>
          <cell r="B1946" t="str">
            <v>REXONA BAMBOO ROLL O 53X</v>
          </cell>
          <cell r="C1946" t="str">
            <v>CJ</v>
          </cell>
          <cell r="D1946">
            <v>6.3599999999999996E-4</v>
          </cell>
          <cell r="E1946" t="str">
            <v>TM</v>
          </cell>
        </row>
        <row r="1947">
          <cell r="A1947" t="str">
            <v>13149</v>
          </cell>
          <cell r="B1947" t="str">
            <v>SEDAL HIDRALOE CREMA/PEI</v>
          </cell>
          <cell r="C1947" t="str">
            <v>CJ</v>
          </cell>
          <cell r="D1947">
            <v>3.5999999999999999E-3</v>
          </cell>
          <cell r="E1947" t="str">
            <v>TM</v>
          </cell>
        </row>
        <row r="1948">
          <cell r="A1948" t="str">
            <v>13150</v>
          </cell>
          <cell r="B1948" t="str">
            <v>JABÓN DOVE  48X100</v>
          </cell>
          <cell r="C1948" t="str">
            <v>CJ</v>
          </cell>
          <cell r="D1948">
            <v>4.7999999999999996E-3</v>
          </cell>
          <cell r="E1948" t="str">
            <v>TM</v>
          </cell>
        </row>
        <row r="1949">
          <cell r="A1949" t="str">
            <v>13154</v>
          </cell>
          <cell r="B1949" t="str">
            <v>AXE FUSION SENSOR 12X113</v>
          </cell>
          <cell r="C1949" t="str">
            <v>CJ</v>
          </cell>
          <cell r="D1949">
            <v>1.356E-3</v>
          </cell>
          <cell r="E1949" t="str">
            <v>TM</v>
          </cell>
        </row>
        <row r="1950">
          <cell r="A1950" t="str">
            <v>13155</v>
          </cell>
          <cell r="B1950" t="str">
            <v>AXE MUSK SENSOR  12X113G</v>
          </cell>
          <cell r="C1950" t="str">
            <v>CJ</v>
          </cell>
          <cell r="D1950">
            <v>1.356E-3</v>
          </cell>
          <cell r="E1950" t="str">
            <v>TM</v>
          </cell>
        </row>
        <row r="1951">
          <cell r="A1951" t="str">
            <v>13156</v>
          </cell>
          <cell r="B1951" t="str">
            <v>AXE ADRENALINE SENSO 12X</v>
          </cell>
          <cell r="C1951" t="str">
            <v>CJ</v>
          </cell>
          <cell r="D1951">
            <v>1.356E-3</v>
          </cell>
          <cell r="E1951" t="str">
            <v>TM</v>
          </cell>
        </row>
        <row r="1952">
          <cell r="A1952" t="str">
            <v>13157</v>
          </cell>
          <cell r="B1952" t="str">
            <v>SEDAL SH VER.INTENSO 200</v>
          </cell>
          <cell r="C1952" t="str">
            <v>CJ</v>
          </cell>
          <cell r="D1952">
            <v>2.4719999999999998E-3</v>
          </cell>
          <cell r="E1952" t="str">
            <v>TM</v>
          </cell>
        </row>
        <row r="1953">
          <cell r="A1953" t="str">
            <v>13159</v>
          </cell>
          <cell r="B1953" t="str">
            <v>SEDAL AC VER.INTENSO 200</v>
          </cell>
          <cell r="C1953" t="str">
            <v>CJ</v>
          </cell>
          <cell r="D1953">
            <v>2.3519999999999999E-3</v>
          </cell>
          <cell r="E1953" t="str">
            <v>TM</v>
          </cell>
        </row>
        <row r="1954">
          <cell r="A1954" t="str">
            <v>13160</v>
          </cell>
          <cell r="B1954" t="str">
            <v>OPAL LIMON 400Gx30FU</v>
          </cell>
          <cell r="C1954" t="str">
            <v>CJ</v>
          </cell>
          <cell r="D1954">
            <v>0.36</v>
          </cell>
          <cell r="E1954" t="str">
            <v>TM</v>
          </cell>
        </row>
        <row r="1955">
          <cell r="A1955" t="str">
            <v>13161</v>
          </cell>
          <cell r="B1955" t="str">
            <v>OPAL FLORAL 400Gx30FU</v>
          </cell>
          <cell r="C1955" t="str">
            <v>CJ</v>
          </cell>
          <cell r="D1955">
            <v>1.2E-2</v>
          </cell>
          <cell r="E1955" t="str">
            <v>TM</v>
          </cell>
        </row>
        <row r="1956">
          <cell r="A1956" t="str">
            <v>13163</v>
          </cell>
          <cell r="B1956" t="str">
            <v>OPAL BLAN BINGO 225GX60U</v>
          </cell>
          <cell r="C1956" t="str">
            <v>CJ</v>
          </cell>
          <cell r="D1956">
            <v>1.35E-2</v>
          </cell>
          <cell r="E1956" t="str">
            <v>TM</v>
          </cell>
        </row>
        <row r="1957">
          <cell r="A1957" t="str">
            <v>13165</v>
          </cell>
          <cell r="B1957" t="str">
            <v>OPAL FLOR BINGO 110GX60U</v>
          </cell>
          <cell r="C1957" t="str">
            <v>CJ</v>
          </cell>
          <cell r="D1957">
            <v>6.6E-3</v>
          </cell>
          <cell r="E1957" t="str">
            <v>TM</v>
          </cell>
        </row>
        <row r="1958">
          <cell r="A1958" t="str">
            <v>13166</v>
          </cell>
          <cell r="B1958" t="str">
            <v>OPAL FLOR BINGO 225GX60U</v>
          </cell>
          <cell r="C1958" t="str">
            <v>CJ</v>
          </cell>
          <cell r="D1958">
            <v>1.35E-2</v>
          </cell>
          <cell r="E1958" t="str">
            <v>TM</v>
          </cell>
        </row>
        <row r="1959">
          <cell r="A1959" t="str">
            <v>13167</v>
          </cell>
          <cell r="B1959" t="str">
            <v>OPAL FLOR BINGO 400Gx30U</v>
          </cell>
          <cell r="C1959" t="str">
            <v>CJ</v>
          </cell>
          <cell r="D1959">
            <v>1.2E-2</v>
          </cell>
          <cell r="E1959" t="str">
            <v>TM</v>
          </cell>
        </row>
        <row r="1960">
          <cell r="A1960" t="str">
            <v>13168</v>
          </cell>
          <cell r="B1960" t="str">
            <v>OPAL FLOR BINGO 900Gx15U</v>
          </cell>
          <cell r="C1960" t="str">
            <v>CJ</v>
          </cell>
          <cell r="D1960">
            <v>1.35E-2</v>
          </cell>
          <cell r="E1960" t="str">
            <v>TM</v>
          </cell>
        </row>
        <row r="1961">
          <cell r="A1961" t="str">
            <v>13169</v>
          </cell>
          <cell r="B1961" t="str">
            <v>OPAL LIMO BINGO 110Gx60U</v>
          </cell>
          <cell r="C1961" t="str">
            <v>CJ</v>
          </cell>
          <cell r="D1961">
            <v>6.6E-3</v>
          </cell>
          <cell r="E1961" t="str">
            <v>TM</v>
          </cell>
        </row>
        <row r="1962">
          <cell r="A1962" t="str">
            <v>13170</v>
          </cell>
          <cell r="B1962" t="str">
            <v>OPAL LIMON BINGO 225Gx60</v>
          </cell>
          <cell r="C1962" t="str">
            <v>CJ</v>
          </cell>
          <cell r="D1962">
            <v>1.35E-2</v>
          </cell>
          <cell r="E1962" t="str">
            <v>TM</v>
          </cell>
        </row>
        <row r="1963">
          <cell r="A1963" t="str">
            <v>13171</v>
          </cell>
          <cell r="B1963" t="str">
            <v>OPAL LIMON BINGO 400Gx30</v>
          </cell>
          <cell r="C1963" t="str">
            <v>CJ</v>
          </cell>
          <cell r="D1963">
            <v>1.2E-2</v>
          </cell>
          <cell r="E1963" t="str">
            <v>TM</v>
          </cell>
        </row>
        <row r="1964">
          <cell r="A1964" t="str">
            <v>13172</v>
          </cell>
          <cell r="B1964" t="str">
            <v>OPAL LIMO BINGO 900Gx15U</v>
          </cell>
          <cell r="C1964" t="str">
            <v>CJ</v>
          </cell>
          <cell r="D1964">
            <v>1.35E-2</v>
          </cell>
          <cell r="E1964" t="str">
            <v>TM</v>
          </cell>
        </row>
        <row r="1965">
          <cell r="A1965" t="str">
            <v>13173</v>
          </cell>
          <cell r="B1965" t="str">
            <v>OPAL AVAN BINGO 200Gx60U</v>
          </cell>
          <cell r="C1965" t="str">
            <v>CJ</v>
          </cell>
          <cell r="D1965">
            <v>1.2E-2</v>
          </cell>
          <cell r="E1965" t="str">
            <v>TM</v>
          </cell>
        </row>
        <row r="1966">
          <cell r="A1966" t="str">
            <v>13176</v>
          </cell>
          <cell r="B1966" t="str">
            <v>OPAL FLORAL 60x225G +15G</v>
          </cell>
          <cell r="C1966" t="str">
            <v>CJ</v>
          </cell>
          <cell r="D1966">
            <v>1.44E-2</v>
          </cell>
          <cell r="E1966" t="str">
            <v>TM</v>
          </cell>
        </row>
        <row r="1967">
          <cell r="A1967" t="str">
            <v>13178</v>
          </cell>
          <cell r="B1967" t="str">
            <v>OPAL AVANCE 60x200G +15G</v>
          </cell>
          <cell r="C1967" t="str">
            <v>CJ</v>
          </cell>
          <cell r="D1967">
            <v>1.29E-2</v>
          </cell>
          <cell r="E1967" t="str">
            <v>TM</v>
          </cell>
        </row>
        <row r="1968">
          <cell r="A1968" t="str">
            <v>13179</v>
          </cell>
          <cell r="B1968" t="str">
            <v>SEDAL C/PEINAR V.INT 300</v>
          </cell>
          <cell r="C1968" t="str">
            <v>CJ</v>
          </cell>
          <cell r="D1968">
            <v>3.5279999999999999E-3</v>
          </cell>
          <cell r="E1968" t="str">
            <v>TM</v>
          </cell>
        </row>
        <row r="1969">
          <cell r="A1969" t="str">
            <v>13180</v>
          </cell>
          <cell r="B1969" t="str">
            <v>SEDAL C/TRAT V.INTEN 450</v>
          </cell>
          <cell r="C1969" t="str">
            <v>CJ</v>
          </cell>
          <cell r="D1969">
            <v>2.7000000000000001E-3</v>
          </cell>
          <cell r="E1969" t="str">
            <v>TM</v>
          </cell>
        </row>
        <row r="1970">
          <cell r="A1970" t="str">
            <v>13181</v>
          </cell>
          <cell r="B1970" t="str">
            <v>SEDAL SACHET VER.INT 10X</v>
          </cell>
          <cell r="C1970" t="str">
            <v>CJ</v>
          </cell>
          <cell r="D1970">
            <v>3.0899999999999999E-3</v>
          </cell>
          <cell r="E1970" t="str">
            <v>TM</v>
          </cell>
        </row>
        <row r="1971">
          <cell r="A1971" t="str">
            <v>13182</v>
          </cell>
          <cell r="B1971" t="str">
            <v>SEDAL SH VER.INTENSO 350</v>
          </cell>
          <cell r="C1971" t="str">
            <v>CJ</v>
          </cell>
          <cell r="D1971">
            <v>4.326E-3</v>
          </cell>
          <cell r="E1971" t="str">
            <v>TM</v>
          </cell>
        </row>
        <row r="1972">
          <cell r="A1972" t="str">
            <v>13184</v>
          </cell>
          <cell r="B1972" t="str">
            <v>DEJA LM EDI.LTDA 12x1KG</v>
          </cell>
          <cell r="C1972" t="str">
            <v>CJ</v>
          </cell>
          <cell r="D1972">
            <v>1.2E-2</v>
          </cell>
          <cell r="E1972" t="str">
            <v>TM</v>
          </cell>
        </row>
        <row r="1973">
          <cell r="A1973" t="str">
            <v>13186</v>
          </cell>
          <cell r="B1973" t="str">
            <v>DEJA FL EDI.LTDA 50x200G</v>
          </cell>
          <cell r="C1973" t="str">
            <v>CJ</v>
          </cell>
          <cell r="D1973">
            <v>0.01</v>
          </cell>
          <cell r="E1973" t="str">
            <v>TM</v>
          </cell>
        </row>
        <row r="1974">
          <cell r="A1974" t="str">
            <v>13188</v>
          </cell>
          <cell r="B1974" t="str">
            <v>SEDAL SH C.HUM 50MLx240U</v>
          </cell>
          <cell r="C1974" t="str">
            <v>CJ</v>
          </cell>
          <cell r="D1974">
            <v>1.2359999999999999E-2</v>
          </cell>
          <cell r="E1974" t="str">
            <v>TM</v>
          </cell>
        </row>
        <row r="1975">
          <cell r="A1975" t="str">
            <v>13189</v>
          </cell>
          <cell r="B1975" t="str">
            <v>LUX CELEBRACIÓN GOLD 150</v>
          </cell>
          <cell r="C1975" t="str">
            <v>CJ</v>
          </cell>
          <cell r="D1975">
            <v>7.1999999999999998E-3</v>
          </cell>
          <cell r="E1975" t="str">
            <v>TM</v>
          </cell>
        </row>
        <row r="1976">
          <cell r="A1976" t="str">
            <v>13190</v>
          </cell>
          <cell r="B1976" t="str">
            <v>LUX CELEBRACIÓN SILV 150</v>
          </cell>
          <cell r="C1976" t="str">
            <v>CJ</v>
          </cell>
          <cell r="D1976">
            <v>7.1999999999999998E-3</v>
          </cell>
          <cell r="E1976" t="str">
            <v>TM</v>
          </cell>
        </row>
        <row r="1977">
          <cell r="A1977" t="str">
            <v>13191</v>
          </cell>
          <cell r="B1977" t="str">
            <v>REXONA FORCES SPRAY 105X</v>
          </cell>
          <cell r="C1977" t="str">
            <v>CJ</v>
          </cell>
          <cell r="D1977">
            <v>1.2600000000000001E-3</v>
          </cell>
          <cell r="E1977" t="str">
            <v>TM</v>
          </cell>
        </row>
        <row r="1978">
          <cell r="A1978" t="str">
            <v>13192</v>
          </cell>
          <cell r="B1978" t="str">
            <v>SEDAL C/PEINAR VERAN 15X</v>
          </cell>
          <cell r="C1978" t="str">
            <v>CJ</v>
          </cell>
          <cell r="D1978">
            <v>5.6800000000000002E-3</v>
          </cell>
          <cell r="E1978" t="str">
            <v>TM</v>
          </cell>
        </row>
        <row r="1979">
          <cell r="A1979" t="str">
            <v>13194</v>
          </cell>
          <cell r="B1979" t="str">
            <v>LAGARTO MANZANA 12x1KG</v>
          </cell>
          <cell r="C1979" t="str">
            <v>CJ</v>
          </cell>
          <cell r="D1979">
            <v>1.2E-2</v>
          </cell>
          <cell r="E1979" t="str">
            <v>TM</v>
          </cell>
        </row>
        <row r="1980">
          <cell r="A1980" t="str">
            <v>13195</v>
          </cell>
          <cell r="B1980" t="str">
            <v>AXE HYNOPTIC SENSOR</v>
          </cell>
          <cell r="C1980" t="str">
            <v>CJ</v>
          </cell>
          <cell r="D1980">
            <v>1.356E-3</v>
          </cell>
          <cell r="E1980" t="str">
            <v>TM</v>
          </cell>
        </row>
        <row r="1981">
          <cell r="A1981" t="str">
            <v>13196</v>
          </cell>
          <cell r="B1981" t="str">
            <v>AXE CONVICTION SENSOR</v>
          </cell>
          <cell r="C1981" t="str">
            <v>CJ</v>
          </cell>
          <cell r="D1981">
            <v>1.356E-3</v>
          </cell>
          <cell r="E1981" t="str">
            <v>TM</v>
          </cell>
        </row>
        <row r="1982">
          <cell r="A1982" t="str">
            <v>13199</v>
          </cell>
          <cell r="B1982" t="str">
            <v>OMO FL MP3 200Gx50UN</v>
          </cell>
          <cell r="C1982" t="str">
            <v>CJ</v>
          </cell>
          <cell r="D1982">
            <v>0.01</v>
          </cell>
          <cell r="E1982" t="str">
            <v>TM</v>
          </cell>
        </row>
        <row r="1983">
          <cell r="A1983" t="str">
            <v>13201</v>
          </cell>
          <cell r="B1983" t="str">
            <v>OMO FL MP3 2KGx6UN</v>
          </cell>
          <cell r="C1983" t="str">
            <v>CJ</v>
          </cell>
          <cell r="D1983">
            <v>1.2E-2</v>
          </cell>
          <cell r="E1983" t="str">
            <v>TM</v>
          </cell>
        </row>
        <row r="1984">
          <cell r="A1984" t="str">
            <v>13203</v>
          </cell>
          <cell r="B1984" t="str">
            <v>OMO LM MP3 1KGx12UN</v>
          </cell>
          <cell r="C1984" t="str">
            <v>CJ</v>
          </cell>
          <cell r="D1984">
            <v>1.2E-2</v>
          </cell>
          <cell r="E1984" t="str">
            <v>TM</v>
          </cell>
        </row>
        <row r="1985">
          <cell r="A1985" t="str">
            <v>13204</v>
          </cell>
          <cell r="B1985" t="str">
            <v>OMO LM MP3 2KGx6UN</v>
          </cell>
          <cell r="C1985" t="str">
            <v>CJ</v>
          </cell>
          <cell r="D1985">
            <v>1.2E-2</v>
          </cell>
          <cell r="E1985" t="str">
            <v>TM</v>
          </cell>
        </row>
        <row r="1986">
          <cell r="A1986" t="str">
            <v>13205</v>
          </cell>
          <cell r="B1986" t="str">
            <v>JABÓN DOVE EXFOLIANT</v>
          </cell>
          <cell r="C1986" t="str">
            <v>CJ</v>
          </cell>
          <cell r="D1986">
            <v>4.7999999999999996E-3</v>
          </cell>
          <cell r="E1986" t="str">
            <v>TM</v>
          </cell>
        </row>
        <row r="1987">
          <cell r="A1987" t="str">
            <v>13206</v>
          </cell>
          <cell r="B1987" t="str">
            <v>PROM.ESTUCH REXONA IONIC</v>
          </cell>
          <cell r="C1987" t="str">
            <v>CJ</v>
          </cell>
          <cell r="D1987">
            <v>1.2719999999999999E-3</v>
          </cell>
          <cell r="E1987" t="str">
            <v>TM</v>
          </cell>
        </row>
        <row r="1988">
          <cell r="A1988" t="str">
            <v>13207</v>
          </cell>
          <cell r="B1988" t="str">
            <v>PROM.ESTUCH REXON COTTON</v>
          </cell>
          <cell r="C1988" t="str">
            <v>CJ</v>
          </cell>
          <cell r="D1988">
            <v>1.2719999999999999E-3</v>
          </cell>
          <cell r="E1988" t="str">
            <v>TM</v>
          </cell>
        </row>
        <row r="1989">
          <cell r="A1989" t="str">
            <v>13208</v>
          </cell>
          <cell r="B1989" t="str">
            <v>PROMOC.ESTUCH.REX.OXYGEN</v>
          </cell>
          <cell r="C1989" t="str">
            <v>CJ</v>
          </cell>
          <cell r="D1989">
            <v>1.2719999999999999E-3</v>
          </cell>
          <cell r="E1989" t="str">
            <v>TM</v>
          </cell>
        </row>
        <row r="1990">
          <cell r="A1990" t="str">
            <v>13209</v>
          </cell>
          <cell r="B1990" t="str">
            <v>LAGARTO MANZANA 50x200G+</v>
          </cell>
          <cell r="C1990" t="str">
            <v>CJ</v>
          </cell>
          <cell r="D1990">
            <v>1.04E-2</v>
          </cell>
          <cell r="E1990" t="str">
            <v>TM</v>
          </cell>
        </row>
        <row r="1991">
          <cell r="A1991" t="str">
            <v>13210</v>
          </cell>
          <cell r="B1991" t="str">
            <v>SEDAL SHAMPOO LISSAGE</v>
          </cell>
          <cell r="C1991" t="str">
            <v>CJ</v>
          </cell>
          <cell r="D1991">
            <v>4.9439999999999996E-3</v>
          </cell>
          <cell r="E1991" t="str">
            <v>TM</v>
          </cell>
        </row>
        <row r="1992">
          <cell r="A1992" t="str">
            <v>13211</v>
          </cell>
          <cell r="B1992" t="str">
            <v>SEDAL SH LISSAGE 200X12U</v>
          </cell>
          <cell r="C1992" t="str">
            <v>CJ</v>
          </cell>
          <cell r="D1992">
            <v>2.4719999999999998E-3</v>
          </cell>
          <cell r="E1992" t="str">
            <v>TM</v>
          </cell>
        </row>
        <row r="1993">
          <cell r="A1993" t="str">
            <v>13212</v>
          </cell>
          <cell r="B1993" t="str">
            <v>SEDAL AC LISSAGE 200X12U</v>
          </cell>
          <cell r="C1993" t="str">
            <v>CJ</v>
          </cell>
          <cell r="D1993">
            <v>2.4719999999999998E-3</v>
          </cell>
          <cell r="E1993" t="str">
            <v>TM</v>
          </cell>
        </row>
        <row r="1994">
          <cell r="A1994" t="str">
            <v>13213</v>
          </cell>
          <cell r="B1994" t="str">
            <v>SEDAL C/TRAT LISSAG 450X</v>
          </cell>
          <cell r="C1994" t="str">
            <v>CJ</v>
          </cell>
          <cell r="D1994">
            <v>2.7000000000000001E-3</v>
          </cell>
          <cell r="E1994" t="str">
            <v>TM</v>
          </cell>
        </row>
        <row r="1995">
          <cell r="A1995" t="str">
            <v>13214</v>
          </cell>
          <cell r="B1995" t="str">
            <v>SEDAL C/PEINA LISSAG</v>
          </cell>
          <cell r="C1995" t="str">
            <v>CJ</v>
          </cell>
          <cell r="D1995">
            <v>3.516E-3</v>
          </cell>
          <cell r="E1995" t="str">
            <v>TM</v>
          </cell>
        </row>
        <row r="1996">
          <cell r="A1996" t="str">
            <v>13215</v>
          </cell>
          <cell r="B1996" t="str">
            <v>SEDAL SACHET LISSAGE</v>
          </cell>
          <cell r="C1996" t="str">
            <v>CJ</v>
          </cell>
          <cell r="D1996">
            <v>3.0899999999999998E-4</v>
          </cell>
          <cell r="E1996" t="str">
            <v>TM</v>
          </cell>
        </row>
        <row r="1997">
          <cell r="A1997" t="str">
            <v>13216</v>
          </cell>
          <cell r="B1997" t="str">
            <v>REXONA FORCES SPRAY 105X</v>
          </cell>
          <cell r="C1997" t="str">
            <v>CJ</v>
          </cell>
          <cell r="D1997">
            <v>1.2600000000000001E-3</v>
          </cell>
          <cell r="E1997" t="str">
            <v>TM</v>
          </cell>
        </row>
        <row r="1998">
          <cell r="A1998" t="str">
            <v>13218</v>
          </cell>
          <cell r="B1998" t="str">
            <v>AXE HYPNOTIC+LINTERN 226</v>
          </cell>
          <cell r="C1998" t="str">
            <v>CJ</v>
          </cell>
          <cell r="D1998">
            <v>2.712E-3</v>
          </cell>
          <cell r="E1998" t="str">
            <v>TM</v>
          </cell>
        </row>
        <row r="1999">
          <cell r="A1999" t="str">
            <v>13219</v>
          </cell>
          <cell r="B1999" t="str">
            <v>REXONA SPRAY IONIC 105X1</v>
          </cell>
          <cell r="C1999" t="str">
            <v>CJ</v>
          </cell>
          <cell r="D1999">
            <v>1.2600000000000001E-3</v>
          </cell>
          <cell r="E1999" t="str">
            <v>TM</v>
          </cell>
        </row>
        <row r="2000">
          <cell r="A2000" t="str">
            <v>13220</v>
          </cell>
          <cell r="B2000" t="str">
            <v>REXONA SPRAY OXYGEN  105</v>
          </cell>
          <cell r="C2000" t="str">
            <v>CJ</v>
          </cell>
          <cell r="D2000">
            <v>1.2600000000000001E-3</v>
          </cell>
          <cell r="E2000" t="str">
            <v>TM</v>
          </cell>
        </row>
        <row r="2001">
          <cell r="A2001" t="str">
            <v>13221</v>
          </cell>
          <cell r="B2001" t="str">
            <v>REXONA SPRAY COTTON  105</v>
          </cell>
          <cell r="C2001" t="str">
            <v>CJ</v>
          </cell>
          <cell r="D2001">
            <v>1.2600000000000001E-3</v>
          </cell>
          <cell r="E2001" t="str">
            <v>TM</v>
          </cell>
        </row>
        <row r="2002">
          <cell r="A2002" t="str">
            <v>13222</v>
          </cell>
          <cell r="B2002" t="str">
            <v>DEJA FLORAL L2 100x100G</v>
          </cell>
          <cell r="C2002" t="str">
            <v>CJ</v>
          </cell>
          <cell r="D2002">
            <v>0.01</v>
          </cell>
          <cell r="E2002" t="str">
            <v>TM</v>
          </cell>
        </row>
        <row r="2003">
          <cell r="A2003" t="str">
            <v>13224</v>
          </cell>
          <cell r="B2003" t="str">
            <v>DEJA FLORAL L2  12x1KG</v>
          </cell>
          <cell r="C2003" t="str">
            <v>CJ</v>
          </cell>
          <cell r="D2003">
            <v>1.2E-2</v>
          </cell>
          <cell r="E2003" t="str">
            <v>TM</v>
          </cell>
        </row>
        <row r="2004">
          <cell r="A2004" t="str">
            <v>13226</v>
          </cell>
          <cell r="B2004" t="str">
            <v>DEJA FRESH L2  50x200G</v>
          </cell>
          <cell r="C2004" t="str">
            <v>CJ</v>
          </cell>
          <cell r="D2004">
            <v>0.01</v>
          </cell>
          <cell r="E2004" t="str">
            <v>TM</v>
          </cell>
        </row>
        <row r="2005">
          <cell r="A2005" t="str">
            <v>13228</v>
          </cell>
          <cell r="B2005" t="str">
            <v>DEJA FLORAL L2 100x50G</v>
          </cell>
          <cell r="C2005" t="str">
            <v>CJ</v>
          </cell>
          <cell r="D2005">
            <v>0.01</v>
          </cell>
          <cell r="E2005" t="str">
            <v>TM</v>
          </cell>
        </row>
        <row r="2006">
          <cell r="A2006" t="str">
            <v>13229</v>
          </cell>
          <cell r="B2006" t="str">
            <v>BLISTER 2DOVE+1DOVES 400</v>
          </cell>
          <cell r="C2006" t="str">
            <v>CJ</v>
          </cell>
          <cell r="D2006">
            <v>4.8815999999999998E-3</v>
          </cell>
          <cell r="E2006" t="str">
            <v>TM</v>
          </cell>
        </row>
        <row r="2007">
          <cell r="A2007" t="str">
            <v>13230</v>
          </cell>
          <cell r="B2007" t="str">
            <v>2DOVE100+1REXONA STI 250</v>
          </cell>
          <cell r="C2007" t="str">
            <v>CJ</v>
          </cell>
          <cell r="D2007">
            <v>3.0000000000000001E-3</v>
          </cell>
          <cell r="E2007" t="str">
            <v>TM</v>
          </cell>
        </row>
        <row r="2008">
          <cell r="A2008" t="str">
            <v>13231</v>
          </cell>
          <cell r="B2008" t="str">
            <v>2 LUX CERAM+1 REX.S  350</v>
          </cell>
          <cell r="C2008" t="str">
            <v>CJ</v>
          </cell>
          <cell r="D2008">
            <v>4.1999999999999997E-3</v>
          </cell>
          <cell r="E2008" t="str">
            <v>TM</v>
          </cell>
        </row>
        <row r="2009">
          <cell r="A2009" t="str">
            <v>13232</v>
          </cell>
          <cell r="B2009" t="str">
            <v>2 LUX CERA 150+1REXR 353</v>
          </cell>
          <cell r="C2009" t="str">
            <v>CJ</v>
          </cell>
          <cell r="D2009">
            <v>4.2360000000000002E-3</v>
          </cell>
          <cell r="E2009" t="str">
            <v>TM</v>
          </cell>
        </row>
        <row r="2010">
          <cell r="A2010" t="str">
            <v>13233</v>
          </cell>
          <cell r="B2010" t="str">
            <v>REXONA ALC. IONIC  53X12</v>
          </cell>
          <cell r="C2010" t="str">
            <v>CJ</v>
          </cell>
          <cell r="D2010">
            <v>6.3599999999999996E-4</v>
          </cell>
          <cell r="E2010" t="str">
            <v>TM</v>
          </cell>
        </row>
        <row r="2011">
          <cell r="A2011" t="str">
            <v>13234</v>
          </cell>
          <cell r="B2011" t="str">
            <v>REX ALCABALL OXYGEN 53X1</v>
          </cell>
          <cell r="C2011" t="str">
            <v>CJ</v>
          </cell>
          <cell r="D2011">
            <v>6.3599999999999996E-4</v>
          </cell>
          <cell r="E2011" t="str">
            <v>TM</v>
          </cell>
        </row>
        <row r="2012">
          <cell r="A2012" t="str">
            <v>13235</v>
          </cell>
          <cell r="B2012" t="str">
            <v>REXONA ALCAB COTTON  53X</v>
          </cell>
          <cell r="C2012" t="str">
            <v>CJ</v>
          </cell>
          <cell r="D2012">
            <v>6.3599999999999996E-4</v>
          </cell>
          <cell r="E2012" t="str">
            <v>TM</v>
          </cell>
        </row>
        <row r="2013">
          <cell r="A2013" t="str">
            <v>13239</v>
          </cell>
          <cell r="B2013" t="str">
            <v>REXONA ST  IONIC  50X12</v>
          </cell>
          <cell r="C2013" t="str">
            <v>CJ</v>
          </cell>
          <cell r="D2013">
            <v>5.9999999999999995E-4</v>
          </cell>
          <cell r="E2013" t="str">
            <v>TM</v>
          </cell>
        </row>
        <row r="2014">
          <cell r="A2014" t="str">
            <v>13241</v>
          </cell>
          <cell r="B2014" t="str">
            <v>REXONA ST OXYGEN  50X12</v>
          </cell>
          <cell r="C2014" t="str">
            <v>CJ</v>
          </cell>
          <cell r="D2014">
            <v>5.9999999999999995E-4</v>
          </cell>
          <cell r="E2014" t="str">
            <v>TM</v>
          </cell>
        </row>
        <row r="2015">
          <cell r="A2015" t="str">
            <v>13242</v>
          </cell>
          <cell r="B2015" t="str">
            <v>REXONA ST COTTON  50X12</v>
          </cell>
          <cell r="C2015" t="str">
            <v>CJ</v>
          </cell>
          <cell r="D2015">
            <v>5.9999999999999995E-4</v>
          </cell>
          <cell r="E2015" t="str">
            <v>TM</v>
          </cell>
        </row>
        <row r="2016">
          <cell r="A2016" t="str">
            <v>13243</v>
          </cell>
          <cell r="B2016" t="str">
            <v>REXONA BAMBOO  150Gx48U</v>
          </cell>
          <cell r="C2016" t="str">
            <v>CJ</v>
          </cell>
          <cell r="D2016">
            <v>7.1999999999999998E-3</v>
          </cell>
          <cell r="E2016" t="str">
            <v>TM</v>
          </cell>
        </row>
        <row r="2017">
          <cell r="A2017" t="str">
            <v>13244</v>
          </cell>
          <cell r="B2017" t="str">
            <v>REXONA OXYGEN  150Gx48U</v>
          </cell>
          <cell r="C2017" t="str">
            <v>CJ</v>
          </cell>
          <cell r="D2017">
            <v>7.1999999999999998E-3</v>
          </cell>
          <cell r="E2017" t="str">
            <v>TM</v>
          </cell>
        </row>
        <row r="2018">
          <cell r="A2018" t="str">
            <v>13245</v>
          </cell>
          <cell r="B2018" t="str">
            <v>POND'S RENAS+PORTACO 6X6</v>
          </cell>
          <cell r="C2018" t="str">
            <v>CJ</v>
          </cell>
          <cell r="D2018">
            <v>3.6000000000000002E-4</v>
          </cell>
          <cell r="E2018" t="str">
            <v>TM</v>
          </cell>
        </row>
        <row r="2019">
          <cell r="A2019" t="str">
            <v>13248</v>
          </cell>
          <cell r="B2019" t="str">
            <v>LAGARTO LM BINGO 50x200G</v>
          </cell>
          <cell r="C2019" t="str">
            <v>CJ</v>
          </cell>
          <cell r="D2019">
            <v>0.01</v>
          </cell>
          <cell r="E2019" t="str">
            <v>TM</v>
          </cell>
        </row>
        <row r="2020">
          <cell r="A2020" t="str">
            <v>13249</v>
          </cell>
          <cell r="B2020" t="str">
            <v>LAGARTO LM BINGO 12x1KG</v>
          </cell>
          <cell r="C2020" t="str">
            <v>CJ</v>
          </cell>
          <cell r="D2020">
            <v>1.2E-2</v>
          </cell>
          <cell r="E2020" t="str">
            <v>TM</v>
          </cell>
        </row>
        <row r="2021">
          <cell r="A2021" t="str">
            <v>13251</v>
          </cell>
          <cell r="B2021" t="str">
            <v>LAGARTO MZNA BG 12x1KG</v>
          </cell>
          <cell r="C2021" t="str">
            <v>CJ</v>
          </cell>
          <cell r="D2021">
            <v>1.2E-2</v>
          </cell>
          <cell r="E2021" t="str">
            <v>TM</v>
          </cell>
        </row>
        <row r="2022">
          <cell r="A2022" t="str">
            <v>13252</v>
          </cell>
          <cell r="B2022" t="str">
            <v>AXE CONVICTION SP 24X20</v>
          </cell>
          <cell r="C2022" t="str">
            <v>CJ</v>
          </cell>
          <cell r="D2022">
            <v>4.8000000000000001E-4</v>
          </cell>
          <cell r="E2022" t="str">
            <v>TM</v>
          </cell>
        </row>
        <row r="2023">
          <cell r="A2023" t="str">
            <v>13253</v>
          </cell>
          <cell r="B2023" t="str">
            <v>REXONA BAMBOO ST 12X10</v>
          </cell>
          <cell r="C2023" t="str">
            <v>CJ</v>
          </cell>
          <cell r="D2023">
            <v>1.2E-4</v>
          </cell>
          <cell r="E2023" t="str">
            <v>TM</v>
          </cell>
        </row>
        <row r="2024">
          <cell r="A2024" t="str">
            <v>13254</v>
          </cell>
          <cell r="B2024" t="str">
            <v>DOVE EXFOLIANTE 126X25</v>
          </cell>
          <cell r="C2024" t="str">
            <v>CJ</v>
          </cell>
          <cell r="D2024">
            <v>3.15E-3</v>
          </cell>
          <cell r="E2024" t="str">
            <v>TM</v>
          </cell>
        </row>
        <row r="2025">
          <cell r="A2025" t="str">
            <v>13255</v>
          </cell>
          <cell r="B2025" t="str">
            <v>POND'S CR. BIOHIDRAT 30X</v>
          </cell>
          <cell r="C2025" t="str">
            <v>CJ</v>
          </cell>
          <cell r="D2025">
            <v>7.2000000000000005E-4</v>
          </cell>
          <cell r="E2025" t="str">
            <v>TM</v>
          </cell>
        </row>
        <row r="2026">
          <cell r="A2026" t="str">
            <v>13256</v>
          </cell>
          <cell r="B2026" t="str">
            <v>POND'S CR. BIOHIDRAT 50X</v>
          </cell>
          <cell r="C2026" t="str">
            <v>CJ</v>
          </cell>
          <cell r="D2026">
            <v>1.1999999999999999E-3</v>
          </cell>
          <cell r="E2026" t="str">
            <v>TM</v>
          </cell>
        </row>
        <row r="2027">
          <cell r="A2027" t="str">
            <v>13257</v>
          </cell>
          <cell r="B2027" t="str">
            <v>POND'S CR. BIOHIDRAT 100</v>
          </cell>
          <cell r="C2027" t="str">
            <v>CJ</v>
          </cell>
          <cell r="D2027">
            <v>1.1999999999999999E-3</v>
          </cell>
          <cell r="E2027" t="str">
            <v>TM</v>
          </cell>
        </row>
        <row r="2028">
          <cell r="A2028" t="str">
            <v>13258</v>
          </cell>
          <cell r="B2028" t="str">
            <v>POND'S CR. BIOHIDRAT 160</v>
          </cell>
          <cell r="C2028" t="str">
            <v>CJ</v>
          </cell>
          <cell r="D2028">
            <v>1.92E-3</v>
          </cell>
          <cell r="E2028" t="str">
            <v>TM</v>
          </cell>
        </row>
        <row r="2029">
          <cell r="A2029" t="str">
            <v>13259</v>
          </cell>
          <cell r="B2029" t="str">
            <v>POND'S LOCION BIOHID 120</v>
          </cell>
          <cell r="C2029" t="str">
            <v>CJ</v>
          </cell>
          <cell r="D2029">
            <v>1.4400000000000001E-3</v>
          </cell>
          <cell r="E2029" t="str">
            <v>TM</v>
          </cell>
        </row>
        <row r="2030">
          <cell r="A2030" t="str">
            <v>13260</v>
          </cell>
          <cell r="B2030" t="str">
            <v>POND'S LOC.BIO.DUAL 200X</v>
          </cell>
          <cell r="C2030" t="str">
            <v>CJ</v>
          </cell>
          <cell r="D2030">
            <v>2.3999999999999998E-3</v>
          </cell>
          <cell r="E2030" t="str">
            <v>TM</v>
          </cell>
        </row>
        <row r="2031">
          <cell r="A2031" t="str">
            <v>13261</v>
          </cell>
          <cell r="B2031" t="str">
            <v>DOVE CR.CORP.REAFIRM 200</v>
          </cell>
          <cell r="C2031" t="str">
            <v>CJ</v>
          </cell>
          <cell r="D2031">
            <v>2.3999999999999998E-3</v>
          </cell>
          <cell r="E2031" t="str">
            <v>TM</v>
          </cell>
        </row>
        <row r="2032">
          <cell r="A2032" t="str">
            <v>13262</v>
          </cell>
          <cell r="B2032" t="str">
            <v>DOVE CR.COR.REAFIRMA 400</v>
          </cell>
          <cell r="C2032" t="str">
            <v>CJ</v>
          </cell>
          <cell r="D2032">
            <v>4.7999999999999996E-3</v>
          </cell>
          <cell r="E2032" t="str">
            <v>TM</v>
          </cell>
        </row>
        <row r="2033">
          <cell r="A2033" t="str">
            <v>13263</v>
          </cell>
          <cell r="B2033" t="str">
            <v>SEDAL SH COLOR VITAL 200</v>
          </cell>
          <cell r="C2033" t="str">
            <v>CJ</v>
          </cell>
          <cell r="D2033">
            <v>2.4719999999999998E-3</v>
          </cell>
          <cell r="E2033" t="str">
            <v>TM</v>
          </cell>
        </row>
        <row r="2034">
          <cell r="A2034" t="str">
            <v>13264</v>
          </cell>
          <cell r="B2034" t="str">
            <v>SEDAL SH COLOR VITAL 400</v>
          </cell>
          <cell r="C2034" t="str">
            <v>CJ</v>
          </cell>
          <cell r="D2034">
            <v>4.9439999999999996E-3</v>
          </cell>
          <cell r="E2034" t="str">
            <v>TM</v>
          </cell>
        </row>
        <row r="2035">
          <cell r="A2035" t="str">
            <v>13265</v>
          </cell>
          <cell r="B2035" t="str">
            <v>SEDAL AC COLOR VITAL 200</v>
          </cell>
          <cell r="C2035" t="str">
            <v>CJ</v>
          </cell>
          <cell r="D2035">
            <v>2.3999999999999998E-3</v>
          </cell>
          <cell r="E2035" t="str">
            <v>TM</v>
          </cell>
        </row>
        <row r="2036">
          <cell r="A2036" t="str">
            <v>13266</v>
          </cell>
          <cell r="B2036" t="str">
            <v>SEDAL C.TR COLORVITA 450</v>
          </cell>
          <cell r="C2036" t="str">
            <v>CJ</v>
          </cell>
          <cell r="D2036">
            <v>2.7000000000000001E-3</v>
          </cell>
          <cell r="E2036" t="str">
            <v>TM</v>
          </cell>
        </row>
        <row r="2037">
          <cell r="A2037" t="str">
            <v>13267</v>
          </cell>
          <cell r="B2037" t="str">
            <v>REX.BAM BB SENSOR 53X12</v>
          </cell>
          <cell r="C2037" t="str">
            <v>CJ</v>
          </cell>
          <cell r="D2037">
            <v>6.3599999999999996E-4</v>
          </cell>
          <cell r="E2037" t="str">
            <v>TM</v>
          </cell>
        </row>
        <row r="2038">
          <cell r="A2038" t="str">
            <v>13268</v>
          </cell>
          <cell r="B2038" t="str">
            <v>REX.BAM ST SENSOR  50X12</v>
          </cell>
          <cell r="C2038" t="str">
            <v>CJ</v>
          </cell>
          <cell r="D2038">
            <v>5.9999999999999995E-4</v>
          </cell>
          <cell r="E2038" t="str">
            <v>TM</v>
          </cell>
        </row>
        <row r="2039">
          <cell r="A2039" t="str">
            <v>13269</v>
          </cell>
          <cell r="B2039" t="str">
            <v>REX.BAM.SP SENSOR  105X1</v>
          </cell>
          <cell r="C2039" t="str">
            <v>CJ</v>
          </cell>
          <cell r="D2039">
            <v>1.2600000000000001E-3</v>
          </cell>
          <cell r="E2039" t="str">
            <v>TM</v>
          </cell>
        </row>
        <row r="2040">
          <cell r="A2040" t="str">
            <v>13270</v>
          </cell>
          <cell r="B2040" t="str">
            <v>REX.COTTON SP SENSOR 105</v>
          </cell>
          <cell r="C2040" t="str">
            <v>CJ</v>
          </cell>
          <cell r="D2040">
            <v>1.2600000000000001E-3</v>
          </cell>
          <cell r="E2040" t="str">
            <v>TM</v>
          </cell>
        </row>
        <row r="2041">
          <cell r="A2041" t="str">
            <v>13271</v>
          </cell>
          <cell r="B2041" t="str">
            <v>REX.IONIC SP SENS 105X12</v>
          </cell>
          <cell r="C2041" t="str">
            <v>CJ</v>
          </cell>
          <cell r="D2041">
            <v>1.2600000000000001E-3</v>
          </cell>
          <cell r="E2041" t="str">
            <v>TM</v>
          </cell>
        </row>
        <row r="2042">
          <cell r="A2042" t="str">
            <v>13272</v>
          </cell>
          <cell r="B2042" t="str">
            <v>REX.OXY.SP SENSOR 105X12</v>
          </cell>
          <cell r="C2042" t="str">
            <v>CJ</v>
          </cell>
          <cell r="D2042">
            <v>1.2600000000000001E-3</v>
          </cell>
          <cell r="E2042" t="str">
            <v>TM</v>
          </cell>
        </row>
        <row r="2043">
          <cell r="A2043" t="str">
            <v>13273</v>
          </cell>
          <cell r="B2043" t="str">
            <v>REXONA COBALT SPRAY 105X</v>
          </cell>
          <cell r="C2043" t="str">
            <v>CJ</v>
          </cell>
          <cell r="D2043">
            <v>1.2600000000000001E-3</v>
          </cell>
          <cell r="E2043" t="str">
            <v>TM</v>
          </cell>
        </row>
        <row r="2044">
          <cell r="A2044" t="str">
            <v>13274</v>
          </cell>
          <cell r="B2044" t="str">
            <v>REX.COB.SP SENSOR 105X12</v>
          </cell>
          <cell r="C2044" t="str">
            <v>CJ</v>
          </cell>
          <cell r="D2044">
            <v>1.2600000000000001E-3</v>
          </cell>
          <cell r="E2044" t="str">
            <v>TM</v>
          </cell>
        </row>
        <row r="2045">
          <cell r="A2045" t="str">
            <v>13275</v>
          </cell>
          <cell r="B2045" t="str">
            <v>REXONA CREME 150X48</v>
          </cell>
          <cell r="C2045" t="str">
            <v>CJ</v>
          </cell>
          <cell r="D2045">
            <v>7.1999999999999998E-3</v>
          </cell>
          <cell r="E2045" t="str">
            <v>TM</v>
          </cell>
        </row>
        <row r="2046">
          <cell r="A2046" t="str">
            <v>13276</v>
          </cell>
          <cell r="B2046" t="str">
            <v>SEDAL SH.CERAM.NUEVO 200</v>
          </cell>
          <cell r="C2046" t="str">
            <v>CJ</v>
          </cell>
          <cell r="D2046">
            <v>2.4719999999999998E-3</v>
          </cell>
          <cell r="E2046" t="str">
            <v>TM</v>
          </cell>
        </row>
        <row r="2047">
          <cell r="A2047" t="str">
            <v>13277</v>
          </cell>
          <cell r="B2047" t="str">
            <v>SEDAL SH.CERAM.NUEVO 400</v>
          </cell>
          <cell r="C2047" t="str">
            <v>CJ</v>
          </cell>
          <cell r="D2047">
            <v>4.9439999999999996E-3</v>
          </cell>
          <cell r="E2047" t="str">
            <v>TM</v>
          </cell>
        </row>
        <row r="2048">
          <cell r="A2048" t="str">
            <v>13278</v>
          </cell>
          <cell r="B2048" t="str">
            <v>SEDAL AC CERAM.NUEVO 200</v>
          </cell>
          <cell r="C2048" t="str">
            <v>CJ</v>
          </cell>
          <cell r="D2048">
            <v>2.3999999999999998E-3</v>
          </cell>
          <cell r="E2048" t="str">
            <v>TM</v>
          </cell>
        </row>
        <row r="2049">
          <cell r="A2049" t="str">
            <v>13279</v>
          </cell>
          <cell r="B2049" t="str">
            <v>SEDAL C/P CERM.NUEVO 300</v>
          </cell>
          <cell r="C2049" t="str">
            <v>CJ</v>
          </cell>
          <cell r="D2049">
            <v>3.5279999999999999E-3</v>
          </cell>
          <cell r="E2049" t="str">
            <v>TM</v>
          </cell>
        </row>
        <row r="2050">
          <cell r="A2050" t="str">
            <v>13280</v>
          </cell>
          <cell r="B2050" t="str">
            <v>SEDAL C/TRT.CERM.NEO 450</v>
          </cell>
          <cell r="C2050" t="str">
            <v>CJ</v>
          </cell>
          <cell r="D2050">
            <v>2.7000000000000001E-3</v>
          </cell>
          <cell r="E2050" t="str">
            <v>TM</v>
          </cell>
        </row>
        <row r="2051">
          <cell r="A2051" t="str">
            <v>13281</v>
          </cell>
          <cell r="B2051" t="str">
            <v>SEDAL SCH.CERM.NUEVO 10X</v>
          </cell>
          <cell r="C2051" t="str">
            <v>CJ</v>
          </cell>
          <cell r="D2051">
            <v>3.0899999999999999E-3</v>
          </cell>
          <cell r="E2051" t="str">
            <v>TM</v>
          </cell>
        </row>
        <row r="2052">
          <cell r="A2052" t="str">
            <v>13282</v>
          </cell>
          <cell r="B2052" t="str">
            <v>REXONA CONTRABACTERI 150</v>
          </cell>
          <cell r="C2052" t="str">
            <v>CJ</v>
          </cell>
          <cell r="D2052">
            <v>7.1999999999999998E-3</v>
          </cell>
          <cell r="E2052" t="str">
            <v>TM</v>
          </cell>
        </row>
        <row r="2053">
          <cell r="A2053" t="str">
            <v>13283</v>
          </cell>
          <cell r="B2053" t="str">
            <v>REXONA SPORT 150X48</v>
          </cell>
          <cell r="C2053" t="str">
            <v>CJ</v>
          </cell>
          <cell r="D2053">
            <v>7.1999999999999998E-3</v>
          </cell>
          <cell r="E2053" t="str">
            <v>TM</v>
          </cell>
        </row>
        <row r="2054">
          <cell r="A2054" t="str">
            <v>13284</v>
          </cell>
          <cell r="B2054" t="str">
            <v>EST.AXE CONV+PRESERV 113</v>
          </cell>
          <cell r="C2054" t="str">
            <v>CJ</v>
          </cell>
          <cell r="D2054">
            <v>1.356E-3</v>
          </cell>
          <cell r="E2054" t="str">
            <v>TM</v>
          </cell>
        </row>
        <row r="2055">
          <cell r="A2055" t="str">
            <v>13285</v>
          </cell>
          <cell r="B2055" t="str">
            <v>LUX PERF CREMOSA 150X48</v>
          </cell>
          <cell r="C2055" t="str">
            <v>CJ</v>
          </cell>
          <cell r="D2055">
            <v>7.1999999999999998E-3</v>
          </cell>
          <cell r="E2055" t="str">
            <v>TM</v>
          </cell>
        </row>
        <row r="2056">
          <cell r="A2056" t="str">
            <v>13286</v>
          </cell>
          <cell r="B2056" t="str">
            <v>LUX TOQUE DE SUAVIDA 150</v>
          </cell>
          <cell r="C2056" t="str">
            <v>CJ</v>
          </cell>
          <cell r="D2056">
            <v>7.1999999999999998E-3</v>
          </cell>
          <cell r="E2056" t="str">
            <v>TM</v>
          </cell>
        </row>
        <row r="2057">
          <cell r="A2057" t="str">
            <v>13287</v>
          </cell>
          <cell r="B2057" t="str">
            <v>DOVE BABY  75G X 48 U</v>
          </cell>
          <cell r="C2057" t="str">
            <v>CJ</v>
          </cell>
          <cell r="D2057">
            <v>3.5999999999999999E-3</v>
          </cell>
          <cell r="E2057" t="str">
            <v>TM</v>
          </cell>
        </row>
        <row r="2058">
          <cell r="A2058" t="str">
            <v>13288</v>
          </cell>
          <cell r="B2058" t="str">
            <v>LUX EXTRACTO DE FRUT 150</v>
          </cell>
          <cell r="C2058" t="str">
            <v>CJ</v>
          </cell>
          <cell r="D2058">
            <v>7.1999999999999998E-3</v>
          </cell>
          <cell r="E2058" t="str">
            <v>TM</v>
          </cell>
        </row>
        <row r="2059">
          <cell r="A2059" t="str">
            <v>13289</v>
          </cell>
          <cell r="B2059" t="str">
            <v>LUX GREEN TEA 150G X 48U</v>
          </cell>
          <cell r="C2059" t="str">
            <v>CJ</v>
          </cell>
          <cell r="D2059">
            <v>7.1999999999999998E-3</v>
          </cell>
          <cell r="E2059" t="str">
            <v>TM</v>
          </cell>
        </row>
        <row r="2060">
          <cell r="A2060" t="str">
            <v>13290</v>
          </cell>
          <cell r="B2060" t="str">
            <v>LUX EXT.FRUTAS TRIPACK</v>
          </cell>
          <cell r="C2060" t="str">
            <v>CJ</v>
          </cell>
          <cell r="D2060">
            <v>7.1999999999999998E-3</v>
          </cell>
          <cell r="E2060" t="str">
            <v>TM</v>
          </cell>
        </row>
        <row r="2061">
          <cell r="A2061" t="str">
            <v>13291</v>
          </cell>
          <cell r="B2061" t="str">
            <v>LUX GREEN TEA TRIPACK</v>
          </cell>
          <cell r="C2061" t="str">
            <v>CJ</v>
          </cell>
          <cell r="D2061">
            <v>7.1999999999999998E-3</v>
          </cell>
          <cell r="E2061" t="str">
            <v>TM</v>
          </cell>
        </row>
        <row r="2062">
          <cell r="A2062" t="str">
            <v>13292</v>
          </cell>
          <cell r="B2062" t="str">
            <v>LUX NUT.RADIANTE 150GX48</v>
          </cell>
          <cell r="C2062" t="str">
            <v>CJ</v>
          </cell>
          <cell r="D2062">
            <v>7.1999999999999998E-3</v>
          </cell>
          <cell r="E2062" t="str">
            <v>TM</v>
          </cell>
        </row>
        <row r="2063">
          <cell r="A2063" t="str">
            <v>13293</v>
          </cell>
          <cell r="B2063" t="str">
            <v>LUX MASAJE MARINO 150X48</v>
          </cell>
          <cell r="C2063" t="str">
            <v>CJ</v>
          </cell>
          <cell r="D2063">
            <v>7.1999999999999998E-3</v>
          </cell>
          <cell r="E2063" t="str">
            <v>TM</v>
          </cell>
        </row>
        <row r="2064">
          <cell r="A2064" t="str">
            <v>13294</v>
          </cell>
          <cell r="B2064" t="str">
            <v>LUX PERF.CREMOSA TRI 450</v>
          </cell>
          <cell r="C2064" t="str">
            <v>CJ</v>
          </cell>
          <cell r="D2064">
            <v>7.1999999999999998E-3</v>
          </cell>
          <cell r="E2064" t="str">
            <v>TM</v>
          </cell>
        </row>
        <row r="2065">
          <cell r="A2065" t="str">
            <v>13296</v>
          </cell>
          <cell r="B2065" t="str">
            <v>OPAL FLORAL BG 60x200G</v>
          </cell>
          <cell r="C2065" t="str">
            <v>CJ</v>
          </cell>
          <cell r="D2065">
            <v>1.2E-2</v>
          </cell>
          <cell r="E2065" t="str">
            <v>TM</v>
          </cell>
        </row>
        <row r="2066">
          <cell r="A2066" t="str">
            <v>13298</v>
          </cell>
          <cell r="B2066" t="str">
            <v>OPAL AVANCE BG 60x180G</v>
          </cell>
          <cell r="C2066" t="str">
            <v>CJ</v>
          </cell>
          <cell r="D2066">
            <v>1.0800000000000001E-2</v>
          </cell>
          <cell r="E2066" t="str">
            <v>TM</v>
          </cell>
        </row>
        <row r="2067">
          <cell r="A2067" t="str">
            <v>13299</v>
          </cell>
          <cell r="B2067" t="str">
            <v>POND'S CLARANT PS    50X</v>
          </cell>
          <cell r="C2067" t="str">
            <v>CJ</v>
          </cell>
          <cell r="D2067">
            <v>1.1999999999999999E-3</v>
          </cell>
          <cell r="E2067" t="str">
            <v>TM</v>
          </cell>
        </row>
        <row r="2068">
          <cell r="A2068" t="str">
            <v>13301</v>
          </cell>
          <cell r="B2068" t="str">
            <v>OPAL LM PILLOW 30x400G</v>
          </cell>
          <cell r="C2068" t="str">
            <v>CJ</v>
          </cell>
          <cell r="D2068">
            <v>1.2E-2</v>
          </cell>
          <cell r="E2068" t="str">
            <v>TM</v>
          </cell>
        </row>
        <row r="2069">
          <cell r="A2069" t="str">
            <v>13304</v>
          </cell>
          <cell r="B2069" t="str">
            <v>POND'S CLARANT PS 100X12</v>
          </cell>
          <cell r="C2069" t="str">
            <v>CJ</v>
          </cell>
          <cell r="D2069">
            <v>1.1999999999999999E-3</v>
          </cell>
          <cell r="E2069" t="str">
            <v>TM</v>
          </cell>
        </row>
        <row r="2070">
          <cell r="A2070" t="str">
            <v>13305</v>
          </cell>
          <cell r="B2070" t="str">
            <v>POND'S CLARANT PG 100X12</v>
          </cell>
          <cell r="C2070" t="str">
            <v>CJ</v>
          </cell>
          <cell r="D2070">
            <v>1.1999999999999999E-3</v>
          </cell>
          <cell r="E2070" t="str">
            <v>TM</v>
          </cell>
        </row>
        <row r="2071">
          <cell r="A2071" t="str">
            <v>13306</v>
          </cell>
          <cell r="B2071" t="str">
            <v>POND'S CLARANT PN 150X12</v>
          </cell>
          <cell r="C2071" t="str">
            <v>CJ</v>
          </cell>
          <cell r="D2071">
            <v>1.8E-3</v>
          </cell>
          <cell r="E2071" t="str">
            <v>TM</v>
          </cell>
        </row>
        <row r="2072">
          <cell r="A2072" t="str">
            <v>13308</v>
          </cell>
          <cell r="B2072" t="str">
            <v>REX COB ST SENSOR 50X12</v>
          </cell>
          <cell r="C2072" t="str">
            <v>CJ</v>
          </cell>
          <cell r="D2072">
            <v>5.9999999999999995E-4</v>
          </cell>
          <cell r="E2072" t="str">
            <v>TM</v>
          </cell>
        </row>
        <row r="2073">
          <cell r="A2073" t="str">
            <v>13309</v>
          </cell>
          <cell r="B2073" t="str">
            <v>REX COB BB SENSOR 53X12</v>
          </cell>
          <cell r="C2073" t="str">
            <v>CJ</v>
          </cell>
          <cell r="D2073">
            <v>6.3599999999999996E-4</v>
          </cell>
          <cell r="E2073" t="str">
            <v>TM</v>
          </cell>
        </row>
        <row r="2074">
          <cell r="A2074" t="str">
            <v>13310</v>
          </cell>
          <cell r="B2074" t="str">
            <v>JABÓN DOVE VERANO IN 100</v>
          </cell>
          <cell r="C2074" t="str">
            <v>CJ</v>
          </cell>
          <cell r="D2074">
            <v>4.7999999999999996E-3</v>
          </cell>
          <cell r="E2074" t="str">
            <v>TM</v>
          </cell>
        </row>
        <row r="2075">
          <cell r="A2075" t="str">
            <v>13311</v>
          </cell>
          <cell r="B2075" t="str">
            <v>SEDAL LISS. SH+CPEIN 427</v>
          </cell>
          <cell r="C2075" t="str">
            <v>CJ</v>
          </cell>
          <cell r="D2075">
            <v>4.2700000000000004E-3</v>
          </cell>
          <cell r="E2075" t="str">
            <v>TM</v>
          </cell>
        </row>
        <row r="2076">
          <cell r="A2076" t="str">
            <v>13312</v>
          </cell>
          <cell r="B2076" t="str">
            <v>SEDAL LISSA.SH+CPEIN 221</v>
          </cell>
          <cell r="C2076" t="str">
            <v>CJ</v>
          </cell>
          <cell r="D2076">
            <v>2.2100000000000002E-3</v>
          </cell>
          <cell r="E2076" t="str">
            <v>TM</v>
          </cell>
        </row>
        <row r="2077">
          <cell r="A2077" t="str">
            <v>13313</v>
          </cell>
          <cell r="B2077" t="str">
            <v>REX SPRAY SEN NEUTRA 105</v>
          </cell>
          <cell r="C2077" t="str">
            <v>CJ</v>
          </cell>
          <cell r="D2077">
            <v>1.2600000000000001E-3</v>
          </cell>
          <cell r="E2077" t="str">
            <v>TM</v>
          </cell>
        </row>
        <row r="2078">
          <cell r="A2078" t="str">
            <v>13314</v>
          </cell>
          <cell r="B2078" t="str">
            <v>REXROLLON SEN NEUTRA 53X</v>
          </cell>
          <cell r="C2078" t="str">
            <v>CJ</v>
          </cell>
          <cell r="D2078">
            <v>6.3599999999999996E-4</v>
          </cell>
          <cell r="E2078" t="str">
            <v>TM</v>
          </cell>
        </row>
        <row r="2079">
          <cell r="A2079" t="str">
            <v>13315</v>
          </cell>
          <cell r="B2079" t="str">
            <v>REXSTICKSEN NEUTRAL 50 X</v>
          </cell>
          <cell r="C2079" t="str">
            <v>CJ</v>
          </cell>
          <cell r="D2079">
            <v>5.9999999999999995E-4</v>
          </cell>
          <cell r="E2079" t="str">
            <v>TM</v>
          </cell>
        </row>
        <row r="2080">
          <cell r="A2080" t="str">
            <v>13316</v>
          </cell>
          <cell r="B2080" t="str">
            <v>REXSPNEUTRAL SENSOR 105X</v>
          </cell>
          <cell r="C2080" t="str">
            <v>CJ</v>
          </cell>
          <cell r="D2080">
            <v>1.2600000000000001E-3</v>
          </cell>
          <cell r="E2080" t="str">
            <v>TM</v>
          </cell>
        </row>
        <row r="2081">
          <cell r="A2081" t="str">
            <v>13317</v>
          </cell>
          <cell r="B2081" t="str">
            <v>REXRLLON NEUTRAL SEN 53X</v>
          </cell>
          <cell r="C2081" t="str">
            <v>CJ</v>
          </cell>
          <cell r="D2081">
            <v>6.3599999999999996E-4</v>
          </cell>
          <cell r="E2081" t="str">
            <v>TM</v>
          </cell>
        </row>
        <row r="2082">
          <cell r="A2082" t="str">
            <v>13318</v>
          </cell>
          <cell r="B2082" t="str">
            <v>REXSTICK NEUTRAL SEN 50X</v>
          </cell>
          <cell r="C2082" t="str">
            <v>CJ</v>
          </cell>
          <cell r="D2082">
            <v>5.9999999999999995E-4</v>
          </cell>
          <cell r="E2082" t="str">
            <v>TM</v>
          </cell>
        </row>
        <row r="2083">
          <cell r="A2083" t="str">
            <v>13320</v>
          </cell>
          <cell r="B2083" t="str">
            <v>DEJA FL LIGHT  400Gx30U</v>
          </cell>
          <cell r="C2083" t="str">
            <v>CJ</v>
          </cell>
          <cell r="D2083">
            <v>0.36</v>
          </cell>
          <cell r="E2083" t="str">
            <v>TM</v>
          </cell>
        </row>
        <row r="2084">
          <cell r="A2084" t="str">
            <v>13322</v>
          </cell>
          <cell r="B2084" t="str">
            <v>OPAL FL BG 60UX100G</v>
          </cell>
          <cell r="C2084" t="str">
            <v>CJ</v>
          </cell>
          <cell r="D2084">
            <v>6.0000000000000001E-3</v>
          </cell>
          <cell r="E2084" t="str">
            <v>TM</v>
          </cell>
        </row>
        <row r="2085">
          <cell r="A2085" t="str">
            <v>13324</v>
          </cell>
          <cell r="B2085" t="str">
            <v>REX.BAMBOO ROLL ON 20G x</v>
          </cell>
          <cell r="C2085" t="str">
            <v>CJ</v>
          </cell>
          <cell r="D2085">
            <v>9.6000000000000002E-4</v>
          </cell>
          <cell r="E2085" t="str">
            <v>TM</v>
          </cell>
        </row>
        <row r="2086">
          <cell r="A2086" t="str">
            <v>13325</v>
          </cell>
          <cell r="B2086" t="str">
            <v>CLOSE UP VERDE 130X36</v>
          </cell>
          <cell r="C2086" t="str">
            <v>CJ</v>
          </cell>
          <cell r="D2086">
            <v>4.6800000000000001E-3</v>
          </cell>
          <cell r="E2086" t="str">
            <v>TM</v>
          </cell>
        </row>
        <row r="2087">
          <cell r="A2087" t="str">
            <v>13327</v>
          </cell>
          <cell r="B2087" t="str">
            <v>LAG.MZNA BG 12x1250G</v>
          </cell>
          <cell r="C2087" t="str">
            <v>CJ</v>
          </cell>
          <cell r="D2087">
            <v>1.4999999999999999E-2</v>
          </cell>
          <cell r="E2087" t="str">
            <v>TM</v>
          </cell>
        </row>
        <row r="2088">
          <cell r="A2088" t="str">
            <v>13328</v>
          </cell>
          <cell r="B2088" t="str">
            <v>OMO FLORAL+BALDE 12x1KG</v>
          </cell>
          <cell r="C2088" t="str">
            <v>CJ</v>
          </cell>
          <cell r="D2088">
            <v>5.0000000000000001E-3</v>
          </cell>
          <cell r="E2088" t="str">
            <v>TM</v>
          </cell>
        </row>
        <row r="2089">
          <cell r="A2089" t="str">
            <v>13329</v>
          </cell>
          <cell r="B2089" t="str">
            <v>OMO LIMON+BALDE 12x1KG</v>
          </cell>
          <cell r="C2089" t="str">
            <v>CJ</v>
          </cell>
          <cell r="D2089">
            <v>1.2E-2</v>
          </cell>
          <cell r="E2089" t="str">
            <v>TM</v>
          </cell>
        </row>
        <row r="2090">
          <cell r="A2090" t="str">
            <v>13330</v>
          </cell>
          <cell r="B2090" t="str">
            <v>REX.ST.BAMBOO SEN 50gX12</v>
          </cell>
          <cell r="C2090" t="str">
            <v>CJ</v>
          </cell>
          <cell r="D2090">
            <v>5.9999999999999995E-4</v>
          </cell>
          <cell r="E2090" t="str">
            <v>TM</v>
          </cell>
        </row>
        <row r="2091">
          <cell r="A2091" t="str">
            <v>13331</v>
          </cell>
          <cell r="B2091" t="str">
            <v>REX.ST.OXY.SENSOR 50X12</v>
          </cell>
          <cell r="C2091" t="str">
            <v>CJ</v>
          </cell>
          <cell r="D2091">
            <v>5.9999999999999995E-4</v>
          </cell>
          <cell r="E2091" t="str">
            <v>TM</v>
          </cell>
        </row>
        <row r="2092">
          <cell r="A2092" t="str">
            <v>13332</v>
          </cell>
          <cell r="B2092" t="str">
            <v>REX.ST.COTT SENSOR 50X12</v>
          </cell>
          <cell r="C2092" t="str">
            <v>CJ</v>
          </cell>
          <cell r="D2092">
            <v>5.9999999999999995E-4</v>
          </cell>
          <cell r="E2092" t="str">
            <v>TM</v>
          </cell>
        </row>
        <row r="2093">
          <cell r="A2093" t="str">
            <v>13333</v>
          </cell>
          <cell r="B2093" t="str">
            <v>REX.ST.ION SENSOR 50X12</v>
          </cell>
          <cell r="C2093" t="str">
            <v>CJ</v>
          </cell>
          <cell r="D2093">
            <v>5.9999999999999995E-4</v>
          </cell>
          <cell r="E2093" t="str">
            <v>TM</v>
          </cell>
        </row>
        <row r="2094">
          <cell r="A2094" t="str">
            <v>13334</v>
          </cell>
          <cell r="B2094" t="str">
            <v>REX.ST.COB SEN 50X12</v>
          </cell>
          <cell r="C2094" t="str">
            <v>CJ</v>
          </cell>
          <cell r="D2094">
            <v>5.9999999999999995E-4</v>
          </cell>
          <cell r="E2094" t="str">
            <v>TM</v>
          </cell>
        </row>
        <row r="2095">
          <cell r="A2095" t="str">
            <v>13335</v>
          </cell>
          <cell r="B2095" t="str">
            <v>REXSPIONIC+REXCONT 255X</v>
          </cell>
          <cell r="C2095" t="str">
            <v>CJ</v>
          </cell>
          <cell r="D2095">
            <v>3.0599999999999998E-3</v>
          </cell>
          <cell r="E2095" t="str">
            <v>TM</v>
          </cell>
        </row>
        <row r="2096">
          <cell r="A2096" t="str">
            <v>13336</v>
          </cell>
          <cell r="B2096" t="str">
            <v>REXSPBAM+REXBAMGRATI 255</v>
          </cell>
          <cell r="C2096" t="str">
            <v>CJ</v>
          </cell>
          <cell r="D2096">
            <v>3.0599999999999998E-3</v>
          </cell>
          <cell r="E2096" t="str">
            <v>TM</v>
          </cell>
        </row>
        <row r="2097">
          <cell r="A2097" t="str">
            <v>13337</v>
          </cell>
          <cell r="B2097" t="str">
            <v>REXSPOXY+REXOXY GRAT 255</v>
          </cell>
          <cell r="C2097" t="str">
            <v>CJ</v>
          </cell>
          <cell r="D2097">
            <v>3.0599999999999998E-3</v>
          </cell>
          <cell r="E2097" t="str">
            <v>TM</v>
          </cell>
        </row>
        <row r="2098">
          <cell r="A2098" t="str">
            <v>13552</v>
          </cell>
          <cell r="B2098" t="str">
            <v>ROSAS HOTEL 500PX16GR</v>
          </cell>
          <cell r="C2098" t="str">
            <v>CJ</v>
          </cell>
          <cell r="D2098">
            <v>8.0000000000000002E-3</v>
          </cell>
          <cell r="E2098" t="str">
            <v>TM</v>
          </cell>
        </row>
        <row r="2099">
          <cell r="A2099" t="str">
            <v>19356</v>
          </cell>
          <cell r="B2099" t="str">
            <v>REXONA ROLL-ON SPORT 72B</v>
          </cell>
          <cell r="C2099" t="str">
            <v>CJ</v>
          </cell>
          <cell r="D2099">
            <v>5.4000000000000003E-3</v>
          </cell>
          <cell r="E2099" t="str">
            <v>TM</v>
          </cell>
        </row>
        <row r="2100">
          <cell r="A2100" t="str">
            <v>19364</v>
          </cell>
          <cell r="B2100" t="str">
            <v>REXONA ROLL-ON BOUQ. 72B</v>
          </cell>
          <cell r="C2100" t="str">
            <v>CJ</v>
          </cell>
          <cell r="D2100">
            <v>5.4000000000000003E-3</v>
          </cell>
          <cell r="E2100" t="str">
            <v>TM</v>
          </cell>
        </row>
        <row r="2101">
          <cell r="A2101" t="str">
            <v>20025</v>
          </cell>
          <cell r="B2101" t="str">
            <v>CRIOLLO COS 12FU X 1LT</v>
          </cell>
          <cell r="C2101" t="str">
            <v>CJ</v>
          </cell>
          <cell r="D2101">
            <v>1.09E-2</v>
          </cell>
          <cell r="E2101" t="str">
            <v>TM</v>
          </cell>
        </row>
        <row r="2102">
          <cell r="A2102" t="str">
            <v>20026</v>
          </cell>
          <cell r="B2102" t="str">
            <v>CRIOLLO SIE 12FU X 1LT</v>
          </cell>
          <cell r="C2102" t="str">
            <v>CJ</v>
          </cell>
          <cell r="D2102">
            <v>1.09E-2</v>
          </cell>
          <cell r="E2102" t="str">
            <v>TM</v>
          </cell>
        </row>
        <row r="2103">
          <cell r="A2103" t="str">
            <v>20031</v>
          </cell>
          <cell r="B2103" t="str">
            <v>PORKY 30FU X 500GR</v>
          </cell>
          <cell r="C2103" t="str">
            <v>CJ</v>
          </cell>
          <cell r="D2103">
            <v>1.4999999999999999E-2</v>
          </cell>
          <cell r="E2103" t="str">
            <v>TM</v>
          </cell>
        </row>
        <row r="2104">
          <cell r="A2104" t="str">
            <v>20038</v>
          </cell>
          <cell r="C2104" t="str">
            <v>CJ</v>
          </cell>
          <cell r="D2104">
            <v>1.4500000000000001E-2</v>
          </cell>
          <cell r="E2104" t="str">
            <v>TM</v>
          </cell>
        </row>
        <row r="2105">
          <cell r="A2105" t="str">
            <v>20054</v>
          </cell>
          <cell r="B2105" t="str">
            <v>SOYA BLANQUEADA GRANEL</v>
          </cell>
          <cell r="C2105" t="str">
            <v>CJ</v>
          </cell>
          <cell r="D2105">
            <v>1E-3</v>
          </cell>
          <cell r="E2105" t="str">
            <v>TM</v>
          </cell>
        </row>
        <row r="2106">
          <cell r="A2106" t="str">
            <v>20057</v>
          </cell>
          <cell r="B2106" t="str">
            <v>PORKY FRONTERA 12TA X 10</v>
          </cell>
          <cell r="C2106" t="str">
            <v>CJ</v>
          </cell>
          <cell r="D2106">
            <v>1.2E-2</v>
          </cell>
          <cell r="E2106" t="str">
            <v>TM</v>
          </cell>
        </row>
        <row r="2107">
          <cell r="A2107" t="str">
            <v>20069</v>
          </cell>
          <cell r="C2107" t="str">
            <v>CJ</v>
          </cell>
          <cell r="D2107">
            <v>5.0000000000000001E-3</v>
          </cell>
          <cell r="E2107" t="str">
            <v>TM</v>
          </cell>
        </row>
        <row r="2108">
          <cell r="A2108" t="str">
            <v>20070</v>
          </cell>
          <cell r="C2108" t="str">
            <v>CJ</v>
          </cell>
          <cell r="D2108">
            <v>5.0000000000000001E-3</v>
          </cell>
          <cell r="E2108" t="str">
            <v>TM</v>
          </cell>
        </row>
        <row r="2109">
          <cell r="A2109" t="str">
            <v>20071</v>
          </cell>
          <cell r="B2109" t="str">
            <v>HOJALDRINA COSTA 4BLx5KG</v>
          </cell>
          <cell r="C2109" t="str">
            <v>CJ</v>
          </cell>
          <cell r="D2109">
            <v>0.02</v>
          </cell>
          <cell r="E2109" t="str">
            <v>TM</v>
          </cell>
        </row>
        <row r="2110">
          <cell r="A2110" t="str">
            <v>20072</v>
          </cell>
          <cell r="B2110" t="str">
            <v>HOJALDRINA SIERRA 4BLx5K</v>
          </cell>
          <cell r="C2110" t="str">
            <v>CJ</v>
          </cell>
          <cell r="D2110">
            <v>0.02</v>
          </cell>
          <cell r="E2110" t="str">
            <v>TM</v>
          </cell>
        </row>
        <row r="2111">
          <cell r="A2111" t="str">
            <v>20080</v>
          </cell>
          <cell r="B2111" t="str">
            <v>ESPECIAL B 1BLX15KG</v>
          </cell>
          <cell r="C2111" t="str">
            <v>CJ</v>
          </cell>
          <cell r="D2111">
            <v>1.4999999999999999E-2</v>
          </cell>
          <cell r="E2111" t="str">
            <v>TM</v>
          </cell>
        </row>
        <row r="2112">
          <cell r="A2112" t="str">
            <v>20085</v>
          </cell>
          <cell r="B2112" t="str">
            <v>MARVA 15KG</v>
          </cell>
          <cell r="C2112" t="str">
            <v>CJ</v>
          </cell>
          <cell r="D2112">
            <v>1.4999999999999999E-2</v>
          </cell>
          <cell r="E2112" t="str">
            <v>TM</v>
          </cell>
        </row>
        <row r="2113">
          <cell r="A2113" t="str">
            <v>20086</v>
          </cell>
          <cell r="B2113" t="str">
            <v>PANTECA 1BLx15KG</v>
          </cell>
          <cell r="C2113" t="str">
            <v>CJ</v>
          </cell>
          <cell r="D2113">
            <v>1.4999999999999999E-2</v>
          </cell>
          <cell r="E2113" t="str">
            <v>TM</v>
          </cell>
        </row>
        <row r="2114">
          <cell r="A2114" t="str">
            <v>20088</v>
          </cell>
          <cell r="B2114" t="str">
            <v>FLORA 12TAx400G</v>
          </cell>
          <cell r="C2114" t="str">
            <v>CJ</v>
          </cell>
          <cell r="D2114">
            <v>4.7999999999999996E-3</v>
          </cell>
          <cell r="E2114" t="str">
            <v>TM</v>
          </cell>
        </row>
        <row r="2115">
          <cell r="A2115" t="str">
            <v>20089</v>
          </cell>
          <cell r="B2115" t="str">
            <v>FLORA 24TAx200G</v>
          </cell>
          <cell r="C2115" t="str">
            <v>CJ</v>
          </cell>
          <cell r="D2115">
            <v>4.7999999999999996E-3</v>
          </cell>
          <cell r="E2115" t="str">
            <v>TM</v>
          </cell>
        </row>
        <row r="2116">
          <cell r="A2116" t="str">
            <v>20090</v>
          </cell>
          <cell r="B2116" t="str">
            <v>ESPECIAL C 1BLx15KG</v>
          </cell>
          <cell r="C2116" t="str">
            <v>CJ</v>
          </cell>
          <cell r="D2116">
            <v>1.4999999999999999E-2</v>
          </cell>
          <cell r="E2116" t="str">
            <v>TM</v>
          </cell>
        </row>
        <row r="2117">
          <cell r="A2117" t="str">
            <v>20091</v>
          </cell>
          <cell r="B2117" t="str">
            <v>ESPECIAL K 1BLx15KG</v>
          </cell>
          <cell r="C2117" t="str">
            <v>CJ</v>
          </cell>
          <cell r="D2117">
            <v>1.4999999999999999E-2</v>
          </cell>
          <cell r="E2117" t="str">
            <v>TM</v>
          </cell>
        </row>
        <row r="2118">
          <cell r="A2118" t="str">
            <v>20092</v>
          </cell>
          <cell r="B2118" t="str">
            <v>ESPECIAL L 1BLx15KG</v>
          </cell>
          <cell r="C2118" t="str">
            <v>CJ</v>
          </cell>
          <cell r="D2118">
            <v>1.4999999999999999E-2</v>
          </cell>
          <cell r="E2118" t="str">
            <v>TM</v>
          </cell>
        </row>
        <row r="2119">
          <cell r="A2119" t="str">
            <v>20094</v>
          </cell>
          <cell r="B2119" t="str">
            <v>ESPECIAL C 6BL X 3KG</v>
          </cell>
          <cell r="C2119" t="str">
            <v>CJ</v>
          </cell>
          <cell r="D2119">
            <v>1.7999999999999999E-2</v>
          </cell>
          <cell r="E2119" t="str">
            <v>TM</v>
          </cell>
        </row>
        <row r="2120">
          <cell r="A2120" t="str">
            <v>20096</v>
          </cell>
          <cell r="B2120" t="str">
            <v>MAIZSOL 27TA X 500GR</v>
          </cell>
          <cell r="C2120" t="str">
            <v>CJ</v>
          </cell>
          <cell r="D2120">
            <v>1.35E-2</v>
          </cell>
          <cell r="E2120" t="str">
            <v>TM</v>
          </cell>
        </row>
        <row r="2121">
          <cell r="A2121" t="str">
            <v>20097</v>
          </cell>
          <cell r="B2121" t="str">
            <v>MAIZSOL 27TA X 200GR</v>
          </cell>
          <cell r="C2121" t="str">
            <v>CJ</v>
          </cell>
          <cell r="D2121">
            <v>5.4000000000000003E-3</v>
          </cell>
          <cell r="E2121" t="str">
            <v>TM</v>
          </cell>
        </row>
        <row r="2122">
          <cell r="A2122" t="str">
            <v>20101</v>
          </cell>
          <cell r="B2122" t="str">
            <v>INDUSTRIAL 1BL X 15KG</v>
          </cell>
          <cell r="C2122" t="str">
            <v>CJ</v>
          </cell>
          <cell r="D2122">
            <v>1.4999999999999999E-2</v>
          </cell>
          <cell r="E2122" t="str">
            <v>TM</v>
          </cell>
        </row>
        <row r="2123">
          <cell r="A2123" t="str">
            <v>20102</v>
          </cell>
          <cell r="B2123" t="str">
            <v>ESPECIAL J 1BL X 15KG</v>
          </cell>
          <cell r="C2123" t="str">
            <v>CJ</v>
          </cell>
          <cell r="D2123">
            <v>1.4999999999999999E-2</v>
          </cell>
          <cell r="E2123" t="str">
            <v>TM</v>
          </cell>
        </row>
        <row r="2124">
          <cell r="A2124" t="str">
            <v>20106</v>
          </cell>
          <cell r="B2124" t="str">
            <v>PASTELPAN C 1BLx20KG</v>
          </cell>
          <cell r="C2124" t="str">
            <v>CJ</v>
          </cell>
          <cell r="D2124">
            <v>0.02</v>
          </cell>
          <cell r="E2124" t="str">
            <v>TM</v>
          </cell>
        </row>
        <row r="2125">
          <cell r="A2125" t="str">
            <v>20107</v>
          </cell>
          <cell r="B2125" t="str">
            <v>PASTELPAN S 1BLx20KG</v>
          </cell>
          <cell r="C2125" t="str">
            <v>CJ</v>
          </cell>
          <cell r="D2125">
            <v>0.02</v>
          </cell>
          <cell r="E2125" t="str">
            <v>TM</v>
          </cell>
        </row>
        <row r="2126">
          <cell r="A2126" t="str">
            <v>20108</v>
          </cell>
          <cell r="B2126" t="str">
            <v>GRASAPAN 1BLx15KG</v>
          </cell>
          <cell r="C2126" t="str">
            <v>CJ</v>
          </cell>
          <cell r="D2126">
            <v>1.4999999999999999E-2</v>
          </cell>
          <cell r="E2126" t="str">
            <v>TM</v>
          </cell>
        </row>
        <row r="2127">
          <cell r="A2127" t="str">
            <v>20112</v>
          </cell>
          <cell r="B2127" t="str">
            <v>CREMAPAN 1BLx15KG</v>
          </cell>
          <cell r="C2127" t="str">
            <v>CJ</v>
          </cell>
          <cell r="D2127">
            <v>1.4999999999999999E-2</v>
          </cell>
          <cell r="E2127" t="str">
            <v>TM</v>
          </cell>
        </row>
        <row r="2128">
          <cell r="A2128" t="str">
            <v>20113</v>
          </cell>
          <cell r="B2128" t="str">
            <v>MANTEPAN S 1BLx15KG</v>
          </cell>
          <cell r="C2128" t="str">
            <v>CJ</v>
          </cell>
          <cell r="D2128">
            <v>1.4999999999999999E-2</v>
          </cell>
          <cell r="E2128" t="str">
            <v>TM</v>
          </cell>
        </row>
        <row r="2129">
          <cell r="A2129" t="str">
            <v>20116</v>
          </cell>
          <cell r="B2129" t="str">
            <v>MANTEPAN C 1BLx15KG</v>
          </cell>
          <cell r="C2129" t="str">
            <v>CJ</v>
          </cell>
          <cell r="D2129">
            <v>1.4999999999999999E-2</v>
          </cell>
          <cell r="E2129" t="str">
            <v>TM</v>
          </cell>
        </row>
        <row r="2130">
          <cell r="A2130" t="str">
            <v>20119</v>
          </cell>
          <cell r="B2130" t="str">
            <v>MARVA PAN 1BL X 15KG</v>
          </cell>
          <cell r="C2130" t="str">
            <v>CJ</v>
          </cell>
          <cell r="D2130">
            <v>1.4999999999999999E-2</v>
          </cell>
          <cell r="E2130" t="str">
            <v>TM</v>
          </cell>
        </row>
        <row r="2131">
          <cell r="A2131" t="str">
            <v>20121</v>
          </cell>
          <cell r="B2131" t="str">
            <v>FAVORITA LIGHT 14BTX1LT+</v>
          </cell>
          <cell r="C2131" t="str">
            <v>CJ</v>
          </cell>
          <cell r="D2131">
            <v>1.2699999999999999E-2</v>
          </cell>
          <cell r="E2131" t="str">
            <v>TM</v>
          </cell>
        </row>
        <row r="2132">
          <cell r="A2132" t="str">
            <v>20126</v>
          </cell>
          <cell r="B2132" t="str">
            <v>DORINA 12TAX800GR+REPOST</v>
          </cell>
          <cell r="C2132" t="str">
            <v>CJ</v>
          </cell>
          <cell r="D2132">
            <v>9.5999999999999992E-3</v>
          </cell>
          <cell r="E2132" t="str">
            <v>TM</v>
          </cell>
        </row>
        <row r="2133">
          <cell r="A2133" t="str">
            <v>20127</v>
          </cell>
          <cell r="B2133" t="str">
            <v>ESPECIAL MA 1BLx15KG</v>
          </cell>
          <cell r="C2133" t="str">
            <v>CJ</v>
          </cell>
          <cell r="D2133">
            <v>1.4999999999999999E-2</v>
          </cell>
          <cell r="E2133" t="str">
            <v>TM</v>
          </cell>
        </row>
        <row r="2134">
          <cell r="A2134" t="str">
            <v>20129</v>
          </cell>
          <cell r="B2134" t="str">
            <v>PREMEZCLA PASTELERA 1FUX</v>
          </cell>
          <cell r="C2134" t="str">
            <v>CJ</v>
          </cell>
          <cell r="D2134">
            <v>2E-3</v>
          </cell>
          <cell r="E2134" t="str">
            <v>TM</v>
          </cell>
        </row>
        <row r="2135">
          <cell r="A2135" t="str">
            <v>20131</v>
          </cell>
          <cell r="B2135" t="str">
            <v>PREMEZCLA PASTELERA 4FUX</v>
          </cell>
          <cell r="C2135" t="str">
            <v>CJ</v>
          </cell>
          <cell r="D2135">
            <v>8.0000000000000002E-3</v>
          </cell>
          <cell r="E2135" t="str">
            <v>TM</v>
          </cell>
        </row>
        <row r="2136">
          <cell r="A2136" t="str">
            <v>20132</v>
          </cell>
          <cell r="B2136" t="str">
            <v>PREMEZCLA MIXPONQUE 4FUX</v>
          </cell>
          <cell r="C2136" t="str">
            <v>CJ</v>
          </cell>
          <cell r="D2136">
            <v>8.0000000000000002E-3</v>
          </cell>
          <cell r="E2136" t="str">
            <v>TM</v>
          </cell>
        </row>
        <row r="2137">
          <cell r="A2137" t="str">
            <v>20134</v>
          </cell>
          <cell r="B2137" t="str">
            <v>PREMEZCLA MIXPONQUE 1FUX</v>
          </cell>
          <cell r="C2137" t="str">
            <v>CJ</v>
          </cell>
          <cell r="D2137">
            <v>2E-3</v>
          </cell>
          <cell r="E2137" t="str">
            <v>TM</v>
          </cell>
        </row>
        <row r="2138">
          <cell r="A2138" t="str">
            <v>20136</v>
          </cell>
          <cell r="B2138" t="str">
            <v>BONELLA 18TAX500GR + 200</v>
          </cell>
          <cell r="C2138" t="str">
            <v>CJ</v>
          </cell>
          <cell r="D2138">
            <v>1.26E-2</v>
          </cell>
          <cell r="E2138" t="str">
            <v>TM</v>
          </cell>
        </row>
        <row r="2139">
          <cell r="A2139" t="str">
            <v>20137</v>
          </cell>
          <cell r="B2139" t="str">
            <v>FAVORITA COSTA 8BTX2LT P</v>
          </cell>
          <cell r="C2139" t="str">
            <v>CJ</v>
          </cell>
          <cell r="D2139">
            <v>1.4500000000000001E-2</v>
          </cell>
          <cell r="E2139" t="str">
            <v>TM</v>
          </cell>
        </row>
        <row r="2140">
          <cell r="A2140" t="str">
            <v>20138</v>
          </cell>
          <cell r="B2140" t="str">
            <v>BONELLA 36TAX200GR PROMO</v>
          </cell>
          <cell r="C2140" t="str">
            <v>CJ</v>
          </cell>
          <cell r="D2140">
            <v>5.4000000000000003E-3</v>
          </cell>
          <cell r="E2140" t="str">
            <v>TM</v>
          </cell>
        </row>
        <row r="2141">
          <cell r="A2141" t="str">
            <v>20139</v>
          </cell>
          <cell r="B2141" t="str">
            <v>PORKY 24TA X 500 GR</v>
          </cell>
          <cell r="C2141" t="str">
            <v>CJ</v>
          </cell>
          <cell r="D2141">
            <v>1.2E-2</v>
          </cell>
          <cell r="E2141" t="str">
            <v>TM</v>
          </cell>
        </row>
        <row r="2142">
          <cell r="A2142" t="str">
            <v>20140</v>
          </cell>
          <cell r="B2142" t="str">
            <v>MAIZSOL 24TA X 500 GR</v>
          </cell>
          <cell r="C2142" t="str">
            <v>CJ</v>
          </cell>
          <cell r="D2142">
            <v>1.2E-2</v>
          </cell>
          <cell r="E2142" t="str">
            <v>TM</v>
          </cell>
        </row>
        <row r="2143">
          <cell r="A2143" t="str">
            <v>20142</v>
          </cell>
          <cell r="B2143" t="str">
            <v>MAIZSOL 36TA X 200 GR</v>
          </cell>
          <cell r="C2143" t="str">
            <v>CJ</v>
          </cell>
          <cell r="D2143">
            <v>7.1999999999999998E-3</v>
          </cell>
          <cell r="E2143" t="str">
            <v>TM</v>
          </cell>
        </row>
        <row r="2144">
          <cell r="A2144" t="str">
            <v>20143</v>
          </cell>
          <cell r="B2144" t="str">
            <v>DORINA 24TA X 500 GR</v>
          </cell>
          <cell r="C2144" t="str">
            <v>CJ</v>
          </cell>
          <cell r="D2144">
            <v>1.2E-2</v>
          </cell>
          <cell r="E2144" t="str">
            <v>TM</v>
          </cell>
        </row>
        <row r="2145">
          <cell r="A2145" t="str">
            <v>20144</v>
          </cell>
          <cell r="B2145" t="str">
            <v>DORINA 36TA X 200 GR</v>
          </cell>
          <cell r="C2145" t="str">
            <v>CJ</v>
          </cell>
          <cell r="D2145">
            <v>7.1999999999999998E-3</v>
          </cell>
          <cell r="E2145" t="str">
            <v>TM</v>
          </cell>
        </row>
        <row r="2146">
          <cell r="A2146" t="str">
            <v>20145</v>
          </cell>
          <cell r="B2146" t="str">
            <v>BONELLA 36TA X 200 GR</v>
          </cell>
          <cell r="C2146" t="str">
            <v>CJ</v>
          </cell>
          <cell r="D2146">
            <v>7.1999999999999998E-3</v>
          </cell>
          <cell r="E2146" t="str">
            <v>TM</v>
          </cell>
        </row>
        <row r="2147">
          <cell r="A2147" t="str">
            <v>20146</v>
          </cell>
          <cell r="B2147" t="str">
            <v>BONELLA 24TA X 500 GR</v>
          </cell>
          <cell r="C2147" t="str">
            <v>CJ</v>
          </cell>
          <cell r="D2147">
            <v>1.2E-2</v>
          </cell>
          <cell r="E2147" t="str">
            <v>TM</v>
          </cell>
        </row>
        <row r="2148">
          <cell r="A2148" t="str">
            <v>20147</v>
          </cell>
          <cell r="B2148" t="str">
            <v>DORINA 12TA X 200 GRS</v>
          </cell>
          <cell r="C2148" t="str">
            <v>CJ</v>
          </cell>
          <cell r="D2148">
            <v>2.3999999999999998E-3</v>
          </cell>
          <cell r="E2148" t="str">
            <v>TM</v>
          </cell>
        </row>
        <row r="2149">
          <cell r="A2149" t="str">
            <v>20148</v>
          </cell>
          <cell r="B2149" t="str">
            <v>DORINA 12TA X 500 GRS</v>
          </cell>
          <cell r="C2149" t="str">
            <v>CJ</v>
          </cell>
          <cell r="D2149">
            <v>6.0000000000000001E-3</v>
          </cell>
          <cell r="E2149" t="str">
            <v>TM</v>
          </cell>
        </row>
        <row r="2150">
          <cell r="A2150" t="str">
            <v>20149</v>
          </cell>
          <cell r="B2150" t="str">
            <v>ESPECIAL C CARTON 55KG</v>
          </cell>
          <cell r="C2150" t="str">
            <v>CJ</v>
          </cell>
          <cell r="D2150">
            <v>5.5E-2</v>
          </cell>
          <cell r="E2150" t="str">
            <v>TM</v>
          </cell>
        </row>
        <row r="2151">
          <cell r="A2151" t="str">
            <v>20150</v>
          </cell>
          <cell r="B2151" t="str">
            <v>ESPECIAL B CARTON 55KG</v>
          </cell>
          <cell r="C2151" t="str">
            <v>CJ</v>
          </cell>
          <cell r="D2151">
            <v>5.5E-2</v>
          </cell>
          <cell r="E2151" t="str">
            <v>TM</v>
          </cell>
        </row>
        <row r="2152">
          <cell r="A2152" t="str">
            <v>20151</v>
          </cell>
          <cell r="B2152" t="str">
            <v>MARVA CARTON 55 KG</v>
          </cell>
          <cell r="C2152" t="str">
            <v>CJ</v>
          </cell>
          <cell r="D2152">
            <v>5.5E-2</v>
          </cell>
          <cell r="E2152" t="str">
            <v>TM</v>
          </cell>
        </row>
        <row r="2153">
          <cell r="A2153" t="str">
            <v>20152</v>
          </cell>
          <cell r="B2153" t="str">
            <v>ESPECIAL I 1BLx15KG</v>
          </cell>
          <cell r="C2153" t="str">
            <v>CJ</v>
          </cell>
          <cell r="D2153">
            <v>1.4999999999999999E-2</v>
          </cell>
          <cell r="E2153" t="str">
            <v>TM</v>
          </cell>
        </row>
        <row r="2154">
          <cell r="A2154" t="str">
            <v>20154</v>
          </cell>
          <cell r="B2154" t="str">
            <v>CRIOLLO SIERRA 12 X 1 1/</v>
          </cell>
          <cell r="C2154" t="str">
            <v>CJ</v>
          </cell>
          <cell r="D2154">
            <v>1.3599999999999999E-2</v>
          </cell>
          <cell r="E2154" t="str">
            <v>TM</v>
          </cell>
        </row>
        <row r="2155">
          <cell r="A2155" t="str">
            <v>20155</v>
          </cell>
          <cell r="B2155" t="str">
            <v>FAVORITA SIERRA 8BTX2LT</v>
          </cell>
          <cell r="C2155" t="str">
            <v>CJ</v>
          </cell>
          <cell r="D2155">
            <v>1.4500000000000001E-2</v>
          </cell>
          <cell r="E2155" t="str">
            <v>TM</v>
          </cell>
        </row>
        <row r="2156">
          <cell r="A2156" t="str">
            <v>20156</v>
          </cell>
          <cell r="B2156" t="str">
            <v>MAIZSOL PROM 2X500GR+COR</v>
          </cell>
          <cell r="C2156" t="str">
            <v>CJ</v>
          </cell>
          <cell r="D2156">
            <v>1.2E-2</v>
          </cell>
          <cell r="E2156" t="str">
            <v>TM</v>
          </cell>
        </row>
        <row r="2157">
          <cell r="A2157" t="str">
            <v>20157</v>
          </cell>
          <cell r="B2157" t="str">
            <v>BONELLA PROM 2X500GR+ ES</v>
          </cell>
          <cell r="C2157" t="str">
            <v>CJ</v>
          </cell>
          <cell r="D2157">
            <v>1.2E-2</v>
          </cell>
          <cell r="E2157" t="str">
            <v>TM</v>
          </cell>
        </row>
        <row r="2158">
          <cell r="A2158" t="str">
            <v>20158</v>
          </cell>
          <cell r="B2158" t="str">
            <v>ACTE.PESCADO DEOD.CARTON</v>
          </cell>
          <cell r="C2158" t="str">
            <v>CJ</v>
          </cell>
          <cell r="D2158">
            <v>5.5E-2</v>
          </cell>
          <cell r="E2158" t="str">
            <v>TM</v>
          </cell>
        </row>
        <row r="2159">
          <cell r="A2159" t="str">
            <v>20159</v>
          </cell>
          <cell r="C2159" t="str">
            <v>CJ</v>
          </cell>
          <cell r="D2159">
            <v>1.2E-2</v>
          </cell>
          <cell r="E2159" t="str">
            <v>TM</v>
          </cell>
        </row>
        <row r="2160">
          <cell r="A2160" t="str">
            <v>20160</v>
          </cell>
          <cell r="B2160" t="str">
            <v>FAVORITA LIGHT PRO2X2LT+</v>
          </cell>
          <cell r="C2160" t="str">
            <v>CJ</v>
          </cell>
          <cell r="D2160">
            <v>1.4500000000000001E-2</v>
          </cell>
          <cell r="E2160" t="str">
            <v>TM</v>
          </cell>
        </row>
        <row r="2161">
          <cell r="A2161" t="str">
            <v>20164</v>
          </cell>
          <cell r="B2161" t="str">
            <v>BONELLA NUEVA 12TA X 1 K</v>
          </cell>
          <cell r="C2161" t="str">
            <v>CJ</v>
          </cell>
          <cell r="D2161">
            <v>1.2E-2</v>
          </cell>
          <cell r="E2161" t="str">
            <v>TM</v>
          </cell>
        </row>
        <row r="2162">
          <cell r="A2162" t="str">
            <v>20165</v>
          </cell>
          <cell r="B2162" t="str">
            <v>BONELLA 24X500GR NUEVA</v>
          </cell>
          <cell r="C2162" t="str">
            <v>CJ</v>
          </cell>
          <cell r="D2162">
            <v>1.2E-2</v>
          </cell>
          <cell r="E2162" t="str">
            <v>TM</v>
          </cell>
        </row>
        <row r="2163">
          <cell r="A2163" t="str">
            <v>20166</v>
          </cell>
          <cell r="B2163" t="str">
            <v>BONELLA NUEVA 36TA X 250</v>
          </cell>
          <cell r="C2163" t="str">
            <v>CJ</v>
          </cell>
          <cell r="D2163">
            <v>8.9999999999999993E-3</v>
          </cell>
          <cell r="E2163" t="str">
            <v>TM</v>
          </cell>
        </row>
        <row r="2164">
          <cell r="A2164" t="str">
            <v>20167</v>
          </cell>
          <cell r="B2164" t="str">
            <v>CRIOLLO SIERRA 1LT PROM</v>
          </cell>
          <cell r="C2164" t="str">
            <v>CJ</v>
          </cell>
          <cell r="D2164">
            <v>1.2E-2</v>
          </cell>
          <cell r="E2164" t="str">
            <v>TM</v>
          </cell>
        </row>
        <row r="2165">
          <cell r="A2165" t="str">
            <v>20169</v>
          </cell>
          <cell r="B2165" t="str">
            <v>MANTEPAN C CARTON 55KG</v>
          </cell>
          <cell r="C2165" t="str">
            <v>CJ</v>
          </cell>
          <cell r="D2165">
            <v>5.5E-2</v>
          </cell>
          <cell r="E2165" t="str">
            <v>TM</v>
          </cell>
        </row>
        <row r="2166">
          <cell r="A2166" t="str">
            <v>20170</v>
          </cell>
          <cell r="B2166" t="str">
            <v>CREMAPAN CARTON 55KG</v>
          </cell>
          <cell r="C2166" t="str">
            <v>CJ</v>
          </cell>
          <cell r="D2166">
            <v>5.5E-2</v>
          </cell>
          <cell r="E2166" t="str">
            <v>TM</v>
          </cell>
        </row>
        <row r="2167">
          <cell r="A2167" t="str">
            <v>20171</v>
          </cell>
          <cell r="B2167" t="str">
            <v>MANTEPAN S CARTON 55KG</v>
          </cell>
          <cell r="C2167" t="str">
            <v>CJ</v>
          </cell>
          <cell r="D2167">
            <v>5.5E-2</v>
          </cell>
          <cell r="E2167" t="str">
            <v>TM</v>
          </cell>
        </row>
        <row r="2168">
          <cell r="A2168" t="str">
            <v>20172</v>
          </cell>
          <cell r="B2168" t="str">
            <v>ESPECIAL H PINGUINO</v>
          </cell>
          <cell r="C2168" t="str">
            <v>CJ</v>
          </cell>
          <cell r="D2168">
            <v>5.5E-2</v>
          </cell>
          <cell r="E2168" t="str">
            <v>TM</v>
          </cell>
        </row>
        <row r="2169">
          <cell r="A2169" t="str">
            <v>20174</v>
          </cell>
          <cell r="B2169" t="str">
            <v>BONELLA 36X250GR+1TVRT C</v>
          </cell>
          <cell r="C2169" t="str">
            <v>CJ</v>
          </cell>
          <cell r="D2169">
            <v>8.9999999999999993E-3</v>
          </cell>
          <cell r="E2169" t="str">
            <v>TM</v>
          </cell>
        </row>
        <row r="2170">
          <cell r="A2170" t="str">
            <v>20175</v>
          </cell>
          <cell r="B2170" t="str">
            <v>BONELLA 24X500GR+1TVR PE</v>
          </cell>
          <cell r="C2170" t="str">
            <v>CJ</v>
          </cell>
          <cell r="D2170">
            <v>1.2E-2</v>
          </cell>
          <cell r="E2170" t="str">
            <v>TM</v>
          </cell>
        </row>
        <row r="2171">
          <cell r="A2171" t="str">
            <v>20176</v>
          </cell>
          <cell r="B2171" t="str">
            <v>GRASAPAN CARTON 55KG</v>
          </cell>
          <cell r="C2171" t="str">
            <v>CJ</v>
          </cell>
          <cell r="D2171">
            <v>5.5E-2</v>
          </cell>
          <cell r="E2171" t="str">
            <v>TM</v>
          </cell>
        </row>
        <row r="2172">
          <cell r="A2172" t="str">
            <v>20177</v>
          </cell>
          <cell r="B2172" t="str">
            <v>BONELLA 12X1KG+2TVRT PEP</v>
          </cell>
          <cell r="C2172" t="str">
            <v>CJ</v>
          </cell>
          <cell r="D2172">
            <v>1.2E-2</v>
          </cell>
          <cell r="E2172" t="str">
            <v>TM</v>
          </cell>
        </row>
        <row r="2173">
          <cell r="A2173" t="str">
            <v>20178</v>
          </cell>
          <cell r="B2173" t="str">
            <v>BONELLA 11TAX100GR</v>
          </cell>
          <cell r="C2173" t="str">
            <v>CJ</v>
          </cell>
          <cell r="D2173">
            <v>1.17E-2</v>
          </cell>
          <cell r="E2173" t="str">
            <v>TM</v>
          </cell>
        </row>
        <row r="2174">
          <cell r="A2174" t="str">
            <v>20179</v>
          </cell>
          <cell r="B2174" t="str">
            <v>INDUSTRIAL FUNDA 20LT NO</v>
          </cell>
          <cell r="C2174" t="str">
            <v>CJ</v>
          </cell>
          <cell r="D2174">
            <v>1.8200000000000001E-2</v>
          </cell>
          <cell r="E2174" t="str">
            <v>TM</v>
          </cell>
        </row>
        <row r="2175">
          <cell r="A2175" t="str">
            <v>20181</v>
          </cell>
          <cell r="B2175" t="str">
            <v>ACEITE BRILLANTE 15BT X</v>
          </cell>
          <cell r="C2175" t="str">
            <v>CJ</v>
          </cell>
          <cell r="D2175">
            <v>1.3650000000000001E-2</v>
          </cell>
          <cell r="E2175" t="str">
            <v>TM</v>
          </cell>
        </row>
        <row r="2176">
          <cell r="A2176" t="str">
            <v>20182</v>
          </cell>
          <cell r="B2176" t="str">
            <v>ACEITE BRILLANTE 15 X</v>
          </cell>
          <cell r="C2176" t="str">
            <v>CJ</v>
          </cell>
          <cell r="D2176">
            <v>1.3650000000000001E-2</v>
          </cell>
          <cell r="E2176" t="str">
            <v>TM</v>
          </cell>
        </row>
        <row r="2177">
          <cell r="A2177" t="str">
            <v>20183</v>
          </cell>
          <cell r="B2177" t="str">
            <v>FAVORITA COSTA 12BT 1LT</v>
          </cell>
          <cell r="C2177" t="str">
            <v>CJ</v>
          </cell>
          <cell r="D2177">
            <v>1.3599999999999999E-2</v>
          </cell>
          <cell r="E2177" t="str">
            <v>TM</v>
          </cell>
        </row>
        <row r="2178">
          <cell r="A2178" t="str">
            <v>20184</v>
          </cell>
          <cell r="B2178" t="str">
            <v>PORKY PROMOCION</v>
          </cell>
          <cell r="C2178" t="str">
            <v>CJ</v>
          </cell>
          <cell r="D2178">
            <v>55.555500000000002</v>
          </cell>
          <cell r="E2178" t="str">
            <v>TM</v>
          </cell>
        </row>
        <row r="2179">
          <cell r="A2179" t="str">
            <v>20185</v>
          </cell>
          <cell r="B2179" t="str">
            <v>BONELLA 24X500+100GR</v>
          </cell>
          <cell r="C2179" t="str">
            <v>CJ</v>
          </cell>
          <cell r="D2179">
            <v>1.44E-2</v>
          </cell>
          <cell r="E2179" t="str">
            <v>TM</v>
          </cell>
        </row>
        <row r="2180">
          <cell r="A2180" t="str">
            <v>20187</v>
          </cell>
          <cell r="B2180" t="str">
            <v>PORKY PROMOCION 24 x</v>
          </cell>
          <cell r="C2180" t="str">
            <v>CJ</v>
          </cell>
          <cell r="D2180">
            <v>1.7999999999999999E-2</v>
          </cell>
          <cell r="E2180" t="str">
            <v>TM</v>
          </cell>
        </row>
        <row r="2181">
          <cell r="A2181" t="str">
            <v>20189</v>
          </cell>
          <cell r="B2181" t="str">
            <v>GRASAPAN CARTON 55KG</v>
          </cell>
          <cell r="C2181" t="str">
            <v>CJ</v>
          </cell>
          <cell r="D2181">
            <v>5.5E-2</v>
          </cell>
          <cell r="E2181" t="str">
            <v>TM</v>
          </cell>
        </row>
        <row r="2182">
          <cell r="A2182" t="str">
            <v>20190</v>
          </cell>
          <cell r="B2182" t="str">
            <v>FAVORITA SIERRA FUNDA</v>
          </cell>
          <cell r="C2182" t="str">
            <v>CJ</v>
          </cell>
          <cell r="D2182">
            <v>1.8200000000000001E-2</v>
          </cell>
          <cell r="E2182" t="str">
            <v>TM</v>
          </cell>
        </row>
        <row r="2183">
          <cell r="A2183" t="str">
            <v>20191</v>
          </cell>
          <cell r="B2183" t="str">
            <v>FAVORITA SACHET 24SAX100</v>
          </cell>
          <cell r="C2183" t="str">
            <v>CJ</v>
          </cell>
          <cell r="D2183">
            <v>2.1840000000000002E-3</v>
          </cell>
          <cell r="E2183" t="str">
            <v>TM</v>
          </cell>
        </row>
        <row r="2184">
          <cell r="A2184" t="str">
            <v>20194</v>
          </cell>
          <cell r="B2184" t="str">
            <v>PANTECA CARTON 55KG</v>
          </cell>
          <cell r="C2184" t="str">
            <v>CJ</v>
          </cell>
          <cell r="D2184">
            <v>5.5E-2</v>
          </cell>
          <cell r="E2184" t="str">
            <v>TM</v>
          </cell>
        </row>
        <row r="2185">
          <cell r="A2185" t="str">
            <v>20195</v>
          </cell>
          <cell r="B2185" t="str">
            <v>PANTECA BLOQUE 15KG</v>
          </cell>
          <cell r="C2185" t="str">
            <v>CJ</v>
          </cell>
          <cell r="D2185">
            <v>1.4999999999999999E-2</v>
          </cell>
          <cell r="E2185" t="str">
            <v>TM</v>
          </cell>
        </row>
        <row r="2186">
          <cell r="A2186" t="str">
            <v>20196</v>
          </cell>
          <cell r="B2186" t="str">
            <v>MARVA SABOR GELATO CATON</v>
          </cell>
          <cell r="C2186" t="str">
            <v>CJ</v>
          </cell>
          <cell r="D2186">
            <v>5.5E-2</v>
          </cell>
          <cell r="E2186" t="str">
            <v>TM</v>
          </cell>
        </row>
        <row r="2187">
          <cell r="A2187" t="str">
            <v>20197</v>
          </cell>
          <cell r="B2187" t="str">
            <v>FAVORITA C 14 BTx1 LT +</v>
          </cell>
          <cell r="C2187" t="str">
            <v>CJ</v>
          </cell>
          <cell r="D2187">
            <v>1.3650000000000001E-2</v>
          </cell>
          <cell r="E2187" t="str">
            <v>TM</v>
          </cell>
        </row>
        <row r="2188">
          <cell r="A2188" t="str">
            <v>20198</v>
          </cell>
          <cell r="B2188" t="str">
            <v>FAVORITA S 14BT X 1LT +</v>
          </cell>
          <cell r="C2188" t="str">
            <v>CJ</v>
          </cell>
          <cell r="D2188">
            <v>1.3650000000000001E-2</v>
          </cell>
          <cell r="E2188" t="str">
            <v>TM</v>
          </cell>
        </row>
        <row r="2189">
          <cell r="A2189" t="str">
            <v>20200</v>
          </cell>
          <cell r="B2189" t="str">
            <v>ESPECIAL B-U BLOQUE X</v>
          </cell>
          <cell r="C2189" t="str">
            <v>CJ</v>
          </cell>
          <cell r="D2189">
            <v>2.1999999999999999E-2</v>
          </cell>
          <cell r="E2189" t="str">
            <v>TM</v>
          </cell>
        </row>
        <row r="2190">
          <cell r="A2190" t="str">
            <v>20201</v>
          </cell>
          <cell r="B2190" t="str">
            <v>PANTECA CON SAL CARTON X</v>
          </cell>
          <cell r="C2190" t="str">
            <v>CJ</v>
          </cell>
          <cell r="D2190">
            <v>5.5E-2</v>
          </cell>
          <cell r="E2190" t="str">
            <v>TM</v>
          </cell>
        </row>
        <row r="2191">
          <cell r="A2191" t="str">
            <v>20202</v>
          </cell>
          <cell r="B2191" t="str">
            <v>BONELLA 12X1KG PROM.</v>
          </cell>
          <cell r="C2191" t="str">
            <v>CJ</v>
          </cell>
          <cell r="D2191">
            <v>1.2E-2</v>
          </cell>
          <cell r="E2191" t="str">
            <v>TM</v>
          </cell>
        </row>
        <row r="2192">
          <cell r="A2192" t="str">
            <v>20203</v>
          </cell>
          <cell r="B2192" t="str">
            <v>BONELLA 36X250 PROM DAL</v>
          </cell>
          <cell r="C2192" t="str">
            <v>CJ</v>
          </cell>
          <cell r="D2192">
            <v>8.9999999999999993E-3</v>
          </cell>
          <cell r="E2192" t="str">
            <v>TM</v>
          </cell>
        </row>
        <row r="2193">
          <cell r="A2193" t="str">
            <v>20204</v>
          </cell>
          <cell r="B2193" t="str">
            <v>ACEITE D/SOYA DEOD. IND.</v>
          </cell>
          <cell r="C2193" t="str">
            <v>CJ</v>
          </cell>
          <cell r="D2193">
            <v>9.1000000000000003E-5</v>
          </cell>
          <cell r="E2193" t="str">
            <v>TM</v>
          </cell>
        </row>
        <row r="2194">
          <cell r="A2194" t="str">
            <v>20205</v>
          </cell>
          <cell r="B2194" t="str">
            <v>FAVOR.S 12BTX1LT+3BT FAV</v>
          </cell>
          <cell r="C2194" t="str">
            <v>CJ</v>
          </cell>
          <cell r="D2194">
            <v>73.260000000000005</v>
          </cell>
          <cell r="E2194" t="str">
            <v>TM</v>
          </cell>
        </row>
        <row r="2195">
          <cell r="A2195" t="str">
            <v>20208</v>
          </cell>
          <cell r="B2195" t="str">
            <v>SOYA 20LT (FUNDA)</v>
          </cell>
          <cell r="C2195" t="str">
            <v>CJ</v>
          </cell>
          <cell r="D2195">
            <v>1.8200000000000001E-2</v>
          </cell>
          <cell r="E2195" t="str">
            <v>TM</v>
          </cell>
        </row>
        <row r="2196">
          <cell r="A2196" t="str">
            <v>20209</v>
          </cell>
          <cell r="B2196" t="str">
            <v>ESPECIAL B 1BLx15KG</v>
          </cell>
          <cell r="C2196" t="str">
            <v>CJ</v>
          </cell>
          <cell r="D2196">
            <v>1.4999999999999999E-2</v>
          </cell>
          <cell r="E2196" t="str">
            <v>TM</v>
          </cell>
        </row>
        <row r="2197">
          <cell r="A2197" t="str">
            <v>20211</v>
          </cell>
          <cell r="B2197" t="str">
            <v>ESPECIAL H-PINGUINO 1BL</v>
          </cell>
          <cell r="C2197" t="str">
            <v>CJ</v>
          </cell>
          <cell r="D2197">
            <v>1.4999999999999999E-2</v>
          </cell>
          <cell r="E2197" t="str">
            <v>TM</v>
          </cell>
        </row>
        <row r="2198">
          <cell r="A2198" t="str">
            <v>20212</v>
          </cell>
          <cell r="B2198" t="str">
            <v>BONELLA SACHETS 50 GR</v>
          </cell>
          <cell r="C2198" t="str">
            <v>CJ</v>
          </cell>
          <cell r="D2198">
            <v>5.4000000000000003E-3</v>
          </cell>
          <cell r="E2198" t="str">
            <v>TM</v>
          </cell>
        </row>
        <row r="2199">
          <cell r="A2199" t="str">
            <v>20213</v>
          </cell>
          <cell r="B2199" t="str">
            <v>FAVORITA 30BOTX1/2L "PMA</v>
          </cell>
          <cell r="C2199" t="str">
            <v>CJ</v>
          </cell>
          <cell r="D2199">
            <v>1.3650000000000001E-2</v>
          </cell>
          <cell r="E2199" t="str">
            <v>TM</v>
          </cell>
        </row>
        <row r="2200">
          <cell r="A2200" t="str">
            <v>20219</v>
          </cell>
          <cell r="B2200" t="str">
            <v>BONELLA VITAL 12X1000</v>
          </cell>
          <cell r="C2200" t="str">
            <v>CJ</v>
          </cell>
          <cell r="D2200">
            <v>1.2E-2</v>
          </cell>
          <cell r="E2200" t="str">
            <v>TM</v>
          </cell>
        </row>
        <row r="2201">
          <cell r="A2201" t="str">
            <v>20220</v>
          </cell>
          <cell r="B2201" t="str">
            <v>DORINA 36X250GR</v>
          </cell>
          <cell r="C2201" t="str">
            <v>CJ</v>
          </cell>
          <cell r="D2201">
            <v>8.9999999999999993E-3</v>
          </cell>
          <cell r="E2201" t="str">
            <v>TM</v>
          </cell>
        </row>
        <row r="2202">
          <cell r="A2202" t="str">
            <v>20221</v>
          </cell>
          <cell r="B2202" t="str">
            <v>FAVORITA S 15X1LT "TAPA</v>
          </cell>
          <cell r="C2202" t="str">
            <v>CJ</v>
          </cell>
          <cell r="D2202">
            <v>1.3650000000000001E-2</v>
          </cell>
          <cell r="E2202" t="str">
            <v>TM</v>
          </cell>
        </row>
        <row r="2203">
          <cell r="A2203" t="str">
            <v>20223</v>
          </cell>
          <cell r="B2203" t="str">
            <v>FAVORITA C 15X1LT "TAPA</v>
          </cell>
          <cell r="C2203" t="str">
            <v>CJ</v>
          </cell>
          <cell r="D2203">
            <v>1.3650000000000001E-2</v>
          </cell>
          <cell r="E2203" t="str">
            <v>TM</v>
          </cell>
        </row>
        <row r="2204">
          <cell r="A2204" t="str">
            <v>20226</v>
          </cell>
          <cell r="B2204" t="str">
            <v>FAVORITA ACHIOTE 1/2 LT</v>
          </cell>
          <cell r="C2204" t="str">
            <v>CJ</v>
          </cell>
          <cell r="D2204">
            <v>1.3650000000000001E-2</v>
          </cell>
          <cell r="E2204" t="str">
            <v>TM</v>
          </cell>
        </row>
        <row r="2205">
          <cell r="A2205" t="str">
            <v>20227</v>
          </cell>
          <cell r="B2205" t="str">
            <v>SOYA 1000LT (FUNDA)</v>
          </cell>
          <cell r="C2205" t="str">
            <v>CJ</v>
          </cell>
          <cell r="D2205">
            <v>0.91</v>
          </cell>
          <cell r="E2205" t="str">
            <v>TM</v>
          </cell>
        </row>
        <row r="2206">
          <cell r="A2206" t="str">
            <v>20228</v>
          </cell>
          <cell r="B2206" t="str">
            <v>BONELLA 24X500GR + FIDEO</v>
          </cell>
          <cell r="C2206" t="str">
            <v>CJ</v>
          </cell>
          <cell r="D2206">
            <v>1.44E-2</v>
          </cell>
          <cell r="E2206" t="str">
            <v>TM</v>
          </cell>
        </row>
        <row r="2207">
          <cell r="A2207" t="str">
            <v>20229</v>
          </cell>
          <cell r="B2207" t="str">
            <v>ESPECIAL B-U 55KG CARTON</v>
          </cell>
          <cell r="C2207" t="str">
            <v>CJ</v>
          </cell>
          <cell r="D2207">
            <v>5.5E-2</v>
          </cell>
          <cell r="E2207" t="str">
            <v>TM</v>
          </cell>
        </row>
        <row r="2208">
          <cell r="A2208" t="str">
            <v>20232</v>
          </cell>
          <cell r="B2208" t="str">
            <v>INDUSTRIAL GRANEL 1KG</v>
          </cell>
          <cell r="C2208" t="str">
            <v>CJ</v>
          </cell>
          <cell r="D2208">
            <v>1E-3</v>
          </cell>
          <cell r="E2208" t="str">
            <v>TM</v>
          </cell>
        </row>
        <row r="2209">
          <cell r="A2209" t="str">
            <v>20233</v>
          </cell>
          <cell r="B2209" t="str">
            <v>BONELLA 23X500 GR + 12</v>
          </cell>
          <cell r="C2209" t="str">
            <v>CJ</v>
          </cell>
          <cell r="D2209">
            <v>1.209998E-2</v>
          </cell>
          <cell r="E2209" t="str">
            <v>TM</v>
          </cell>
        </row>
        <row r="2210">
          <cell r="A2210" t="str">
            <v>20234</v>
          </cell>
          <cell r="B2210" t="str">
            <v>BONELLA 35X250GR + 6</v>
          </cell>
          <cell r="C2210" t="str">
            <v>CJ</v>
          </cell>
          <cell r="D2210">
            <v>9.0499699999999992E-3</v>
          </cell>
          <cell r="E2210" t="str">
            <v>TM</v>
          </cell>
        </row>
        <row r="2211">
          <cell r="A2211" t="str">
            <v>20235</v>
          </cell>
          <cell r="B2211" t="str">
            <v>INDUSTRIAL 20LT+ANTIOXI</v>
          </cell>
          <cell r="C2211" t="str">
            <v>CJ</v>
          </cell>
          <cell r="D2211">
            <v>1.8200000000000001E-2</v>
          </cell>
          <cell r="E2211" t="str">
            <v>TM</v>
          </cell>
        </row>
        <row r="2212">
          <cell r="A2212" t="str">
            <v>20236</v>
          </cell>
          <cell r="B2212" t="str">
            <v>ACEITE FAVORITA ACHIOTE</v>
          </cell>
          <cell r="C2212" t="str">
            <v>CJ</v>
          </cell>
          <cell r="D2212">
            <v>1.3679999999999999E-2</v>
          </cell>
          <cell r="E2212" t="str">
            <v>TM</v>
          </cell>
        </row>
        <row r="2213">
          <cell r="A2213" t="str">
            <v>20237</v>
          </cell>
          <cell r="B2213" t="str">
            <v>INDUSTRIAL BULK 1000LTS</v>
          </cell>
          <cell r="C2213" t="str">
            <v>CJ</v>
          </cell>
          <cell r="D2213">
            <v>0.91</v>
          </cell>
          <cell r="E2213" t="str">
            <v>TM</v>
          </cell>
        </row>
        <row r="2214">
          <cell r="A2214" t="str">
            <v>20239</v>
          </cell>
          <cell r="B2214" t="str">
            <v>FAVORITA COSTA 24</v>
          </cell>
          <cell r="C2214" t="str">
            <v>CJ</v>
          </cell>
          <cell r="D2214">
            <v>5.4599999999999996E-3</v>
          </cell>
          <cell r="E2214" t="str">
            <v>TM</v>
          </cell>
        </row>
        <row r="2215">
          <cell r="A2215" t="str">
            <v>20240</v>
          </cell>
          <cell r="B2215" t="str">
            <v>FAVORITA COSTA 24</v>
          </cell>
          <cell r="C2215" t="str">
            <v>CJ</v>
          </cell>
          <cell r="D2215">
            <v>2.1840000000000002E-3</v>
          </cell>
          <cell r="E2215" t="str">
            <v>TM</v>
          </cell>
        </row>
        <row r="2216">
          <cell r="A2216" t="str">
            <v>20241</v>
          </cell>
          <cell r="B2216" t="str">
            <v>DORINA ESPARCIBLE SACHET</v>
          </cell>
          <cell r="C2216" t="str">
            <v>CJ</v>
          </cell>
          <cell r="D2216">
            <v>6.0000000000000001E-3</v>
          </cell>
          <cell r="E2216" t="str">
            <v>TM</v>
          </cell>
        </row>
        <row r="2217">
          <cell r="A2217" t="str">
            <v>20242</v>
          </cell>
          <cell r="B2217" t="str">
            <v>FAVORITA SIERRA 24</v>
          </cell>
          <cell r="C2217" t="str">
            <v>CJ</v>
          </cell>
          <cell r="D2217">
            <v>2.1840000000000002E-3</v>
          </cell>
          <cell r="E2217" t="str">
            <v>TM</v>
          </cell>
        </row>
        <row r="2218">
          <cell r="A2218" t="str">
            <v>20243</v>
          </cell>
          <cell r="B2218" t="str">
            <v>FAVORITA SIERRA 24</v>
          </cell>
          <cell r="C2218" t="str">
            <v>CJ</v>
          </cell>
          <cell r="D2218">
            <v>5.4599999999999996E-3</v>
          </cell>
          <cell r="E2218" t="str">
            <v>TM</v>
          </cell>
        </row>
        <row r="2219">
          <cell r="A2219" t="str">
            <v>20244</v>
          </cell>
          <cell r="B2219" t="str">
            <v>BONELLA NAVID.12 X 1 KG</v>
          </cell>
          <cell r="C2219" t="str">
            <v>CJ</v>
          </cell>
          <cell r="D2219">
            <v>1.2E-2</v>
          </cell>
          <cell r="E2219" t="str">
            <v>TM</v>
          </cell>
        </row>
        <row r="2220">
          <cell r="A2220" t="str">
            <v>20245</v>
          </cell>
          <cell r="B2220" t="str">
            <v>BONELLA NAVID. 24 X 500G</v>
          </cell>
          <cell r="C2220" t="str">
            <v>CJ</v>
          </cell>
          <cell r="D2220">
            <v>1.2E-2</v>
          </cell>
          <cell r="E2220" t="str">
            <v>TM</v>
          </cell>
        </row>
        <row r="2221">
          <cell r="A2221" t="str">
            <v>20246</v>
          </cell>
          <cell r="B2221" t="str">
            <v>BONELLA NAVID.36 X 250G</v>
          </cell>
          <cell r="C2221" t="str">
            <v>CJ</v>
          </cell>
          <cell r="D2221">
            <v>8.9999999999999993E-3</v>
          </cell>
          <cell r="E2221" t="str">
            <v>TM</v>
          </cell>
        </row>
        <row r="2222">
          <cell r="A2222" t="str">
            <v>20247</v>
          </cell>
          <cell r="B2222" t="str">
            <v>BONELLA 6TARRx2KG</v>
          </cell>
          <cell r="C2222" t="str">
            <v>CJ</v>
          </cell>
          <cell r="D2222">
            <v>1.2E-2</v>
          </cell>
          <cell r="E2222" t="str">
            <v>TM</v>
          </cell>
        </row>
        <row r="2223">
          <cell r="A2223" t="str">
            <v>20248</v>
          </cell>
          <cell r="B2223" t="str">
            <v>PALMISTE DEODORIZADO</v>
          </cell>
          <cell r="C2223" t="str">
            <v>CJ</v>
          </cell>
          <cell r="D2223">
            <v>1.8200000000000001E-2</v>
          </cell>
          <cell r="E2223" t="str">
            <v>TM</v>
          </cell>
        </row>
        <row r="2224">
          <cell r="A2224" t="str">
            <v>20250</v>
          </cell>
          <cell r="B2224" t="str">
            <v>FAVORITA COSTA 15BOTx1LT</v>
          </cell>
          <cell r="C2224" t="str">
            <v>CJ</v>
          </cell>
          <cell r="D2224">
            <v>1.3650000000000001E-2</v>
          </cell>
          <cell r="E2224" t="str">
            <v>TM</v>
          </cell>
        </row>
        <row r="2225">
          <cell r="A2225" t="str">
            <v>20251</v>
          </cell>
          <cell r="B2225" t="str">
            <v>FAVORITA SIERRA 15BOTx1L</v>
          </cell>
          <cell r="C2225" t="str">
            <v>CJ</v>
          </cell>
          <cell r="D2225">
            <v>1.3650000000000001E-2</v>
          </cell>
          <cell r="E2225" t="str">
            <v>TM</v>
          </cell>
        </row>
        <row r="2226">
          <cell r="A2226" t="str">
            <v>20252</v>
          </cell>
          <cell r="B2226" t="str">
            <v>FAVORITA COSTA 8BOTx2LT</v>
          </cell>
          <cell r="C2226" t="str">
            <v>CJ</v>
          </cell>
          <cell r="D2226">
            <v>1.456E-2</v>
          </cell>
          <cell r="E2226" t="str">
            <v>TM</v>
          </cell>
        </row>
        <row r="2227">
          <cell r="A2227" t="str">
            <v>20253</v>
          </cell>
          <cell r="B2227" t="str">
            <v>FAVORITA SIERRA 8BOTx2LT</v>
          </cell>
          <cell r="C2227" t="str">
            <v>CJ</v>
          </cell>
          <cell r="D2227">
            <v>1.456E-2</v>
          </cell>
          <cell r="E2227" t="str">
            <v>TM</v>
          </cell>
        </row>
        <row r="2228">
          <cell r="A2228" t="str">
            <v>20254</v>
          </cell>
          <cell r="B2228" t="str">
            <v>FAVORITA COSTA 24x250ML</v>
          </cell>
          <cell r="C2228" t="str">
            <v>CJ</v>
          </cell>
          <cell r="D2228">
            <v>5.4599999999999996E-3</v>
          </cell>
          <cell r="E2228" t="str">
            <v>TM</v>
          </cell>
        </row>
        <row r="2229">
          <cell r="A2229" t="str">
            <v>20255</v>
          </cell>
          <cell r="B2229" t="str">
            <v>FAVORITA SIERRA 24x250ML</v>
          </cell>
          <cell r="C2229" t="str">
            <v>CJ</v>
          </cell>
          <cell r="D2229">
            <v>5.4599999999999996E-3</v>
          </cell>
          <cell r="E2229" t="str">
            <v>TM</v>
          </cell>
        </row>
        <row r="2230">
          <cell r="A2230" t="str">
            <v>20256</v>
          </cell>
          <cell r="B2230" t="str">
            <v>FAVORITA SIERRA 24x100ML</v>
          </cell>
          <cell r="C2230" t="str">
            <v>CJ</v>
          </cell>
          <cell r="D2230">
            <v>2.1840000000000002E-3</v>
          </cell>
          <cell r="E2230" t="str">
            <v>TM</v>
          </cell>
        </row>
        <row r="2231">
          <cell r="A2231" t="str">
            <v>20257</v>
          </cell>
          <cell r="B2231" t="str">
            <v>FAVORITA COSTA 24x100ML</v>
          </cell>
          <cell r="C2231" t="str">
            <v>CJ</v>
          </cell>
          <cell r="D2231">
            <v>2.1840000000000002E-3</v>
          </cell>
          <cell r="E2231" t="str">
            <v>TM</v>
          </cell>
        </row>
        <row r="2232">
          <cell r="A2232" t="str">
            <v>20258</v>
          </cell>
          <cell r="B2232" t="str">
            <v>FAVORITA LIGHT 8BOTx2LT</v>
          </cell>
          <cell r="C2232" t="str">
            <v>CJ</v>
          </cell>
          <cell r="D2232">
            <v>1.456E-2</v>
          </cell>
          <cell r="E2232" t="str">
            <v>TM</v>
          </cell>
        </row>
        <row r="2233">
          <cell r="A2233" t="str">
            <v>20259</v>
          </cell>
          <cell r="B2233" t="str">
            <v>FAVORITA LIGHT 15BOTx1LT</v>
          </cell>
          <cell r="C2233" t="str">
            <v>CJ</v>
          </cell>
          <cell r="D2233">
            <v>1.3650000000000001E-2</v>
          </cell>
          <cell r="E2233" t="str">
            <v>TM</v>
          </cell>
        </row>
        <row r="2234">
          <cell r="A2234" t="str">
            <v>20260</v>
          </cell>
          <cell r="B2234" t="str">
            <v>FAVORITA ACHIOTE 30x1/2L</v>
          </cell>
          <cell r="C2234" t="str">
            <v>CJ</v>
          </cell>
          <cell r="D2234">
            <v>1.3650000000000001E-2</v>
          </cell>
          <cell r="E2234" t="str">
            <v>TM</v>
          </cell>
        </row>
        <row r="2235">
          <cell r="A2235" t="str">
            <v>20261</v>
          </cell>
          <cell r="B2235" t="str">
            <v>FAVORITA MAIZ 15BOTx1LT</v>
          </cell>
          <cell r="C2235" t="str">
            <v>CJ</v>
          </cell>
          <cell r="D2235">
            <v>1.3650000000000001E-2</v>
          </cell>
          <cell r="E2235" t="str">
            <v>TM</v>
          </cell>
        </row>
        <row r="2236">
          <cell r="A2236" t="str">
            <v>20262</v>
          </cell>
          <cell r="B2236" t="str">
            <v>FAVORITA MAIZ 8BOTx2LT</v>
          </cell>
          <cell r="C2236" t="str">
            <v>CJ</v>
          </cell>
          <cell r="D2236">
            <v>1.456E-2</v>
          </cell>
          <cell r="E2236" t="str">
            <v>TM</v>
          </cell>
        </row>
        <row r="2237">
          <cell r="A2237" t="str">
            <v>20263</v>
          </cell>
          <cell r="B2237" t="str">
            <v>FAVORITA GIRASOL 15BOTx1</v>
          </cell>
          <cell r="C2237" t="str">
            <v>CJ</v>
          </cell>
          <cell r="D2237">
            <v>1.3650000000000001E-2</v>
          </cell>
          <cell r="E2237" t="str">
            <v>TM</v>
          </cell>
        </row>
        <row r="2238">
          <cell r="A2238" t="str">
            <v>20264</v>
          </cell>
          <cell r="B2238" t="str">
            <v>FAVORITA GIRASOL 8BOTx2L</v>
          </cell>
          <cell r="C2238" t="str">
            <v>CJ</v>
          </cell>
          <cell r="D2238">
            <v>1.456E-2</v>
          </cell>
          <cell r="E2238" t="str">
            <v>TM</v>
          </cell>
        </row>
        <row r="2239">
          <cell r="A2239" t="str">
            <v>20265</v>
          </cell>
          <cell r="B2239" t="str">
            <v>CRIOLLO SIERRA 15BOTx1LT</v>
          </cell>
          <cell r="C2239" t="str">
            <v>CJ</v>
          </cell>
          <cell r="D2239">
            <v>1.3650000000000001E-2</v>
          </cell>
          <cell r="E2239" t="str">
            <v>TM</v>
          </cell>
        </row>
        <row r="2240">
          <cell r="A2240" t="str">
            <v>20266</v>
          </cell>
          <cell r="B2240" t="str">
            <v>CRIOLLO COSTA 15BOTx1LT</v>
          </cell>
          <cell r="C2240" t="str">
            <v>CJ</v>
          </cell>
          <cell r="D2240">
            <v>1.3650000000000001E-2</v>
          </cell>
          <cell r="E2240" t="str">
            <v>TM</v>
          </cell>
        </row>
        <row r="2241">
          <cell r="A2241" t="str">
            <v>20267</v>
          </cell>
          <cell r="B2241" t="str">
            <v>BONELLA 1KGx12UN (PP)</v>
          </cell>
          <cell r="C2241" t="str">
            <v>CJ</v>
          </cell>
          <cell r="D2241">
            <v>1.2E-2</v>
          </cell>
          <cell r="E2241" t="str">
            <v>TM</v>
          </cell>
        </row>
        <row r="2242">
          <cell r="A2242" t="str">
            <v>20268</v>
          </cell>
          <cell r="B2242" t="str">
            <v>BONELLA 500Gx24UN (PP)</v>
          </cell>
          <cell r="C2242" t="str">
            <v>CJ</v>
          </cell>
          <cell r="D2242">
            <v>1.2E-2</v>
          </cell>
          <cell r="E2242" t="str">
            <v>TM</v>
          </cell>
        </row>
        <row r="2243">
          <cell r="A2243" t="str">
            <v>20269</v>
          </cell>
          <cell r="B2243" t="str">
            <v>BONELLA 250Gx36UN (PP)</v>
          </cell>
          <cell r="C2243" t="str">
            <v>CJ</v>
          </cell>
          <cell r="D2243">
            <v>8.9999999999999993E-3</v>
          </cell>
          <cell r="E2243" t="str">
            <v>TM</v>
          </cell>
        </row>
        <row r="2244">
          <cell r="A2244" t="str">
            <v>20271</v>
          </cell>
          <cell r="B2244" t="str">
            <v>DORINA 1KGx12UN (PP)</v>
          </cell>
          <cell r="C2244" t="str">
            <v>CJ</v>
          </cell>
          <cell r="D2244">
            <v>1.2E-2</v>
          </cell>
          <cell r="E2244" t="str">
            <v>TM</v>
          </cell>
        </row>
        <row r="2245">
          <cell r="A2245" t="str">
            <v>20272</v>
          </cell>
          <cell r="B2245" t="str">
            <v>DORINA 500Gx24UN (PP)</v>
          </cell>
          <cell r="C2245" t="str">
            <v>CJ</v>
          </cell>
          <cell r="D2245">
            <v>1.2E-2</v>
          </cell>
          <cell r="E2245" t="str">
            <v>TM</v>
          </cell>
        </row>
        <row r="2246">
          <cell r="A2246" t="str">
            <v>20273</v>
          </cell>
          <cell r="B2246" t="str">
            <v>DORINA 250Gx36UN (PP)</v>
          </cell>
          <cell r="C2246" t="str">
            <v>CJ</v>
          </cell>
          <cell r="D2246">
            <v>8.9999999999999993E-3</v>
          </cell>
          <cell r="E2246" t="str">
            <v>TM</v>
          </cell>
        </row>
        <row r="2247">
          <cell r="A2247" t="str">
            <v>20274</v>
          </cell>
          <cell r="B2247" t="str">
            <v>BONELLA VITAL 24X500</v>
          </cell>
          <cell r="C2247" t="str">
            <v>CJ</v>
          </cell>
          <cell r="D2247">
            <v>1.2E-2</v>
          </cell>
          <cell r="E2247" t="str">
            <v>TM</v>
          </cell>
        </row>
        <row r="2248">
          <cell r="A2248" t="str">
            <v>20275</v>
          </cell>
          <cell r="B2248" t="str">
            <v>BONELLA VITAL 36X250</v>
          </cell>
          <cell r="C2248" t="str">
            <v>CJ</v>
          </cell>
          <cell r="D2248">
            <v>8.9999999999999993E-3</v>
          </cell>
          <cell r="E2248" t="str">
            <v>TM</v>
          </cell>
        </row>
        <row r="2249">
          <cell r="A2249" t="str">
            <v>20276</v>
          </cell>
          <cell r="B2249" t="str">
            <v>BONELLA VITAL SACHET</v>
          </cell>
          <cell r="C2249" t="str">
            <v>CJ</v>
          </cell>
          <cell r="D2249">
            <v>6.0000000000000001E-3</v>
          </cell>
          <cell r="E2249" t="str">
            <v>TM</v>
          </cell>
        </row>
        <row r="2250">
          <cell r="A2250" t="str">
            <v>20277</v>
          </cell>
          <cell r="B2250" t="str">
            <v>FAVORITA SIERRA 30x1/2LT</v>
          </cell>
          <cell r="C2250" t="str">
            <v>CJ</v>
          </cell>
          <cell r="D2250">
            <v>1.3650000000000001E-2</v>
          </cell>
          <cell r="E2250" t="str">
            <v>TM</v>
          </cell>
        </row>
        <row r="2251">
          <cell r="A2251" t="str">
            <v>20278</v>
          </cell>
          <cell r="B2251" t="str">
            <v>FAVORITA COSTA 30x1/2LT</v>
          </cell>
          <cell r="C2251" t="str">
            <v>CJ</v>
          </cell>
          <cell r="D2251">
            <v>1.3650000000000001E-2</v>
          </cell>
          <cell r="E2251" t="str">
            <v>TM</v>
          </cell>
        </row>
        <row r="2252">
          <cell r="A2252" t="str">
            <v>20279</v>
          </cell>
          <cell r="B2252" t="str">
            <v>BONELLA 50FUx200G</v>
          </cell>
          <cell r="C2252" t="str">
            <v>CJ</v>
          </cell>
          <cell r="D2252">
            <v>0.01</v>
          </cell>
          <cell r="E2252" t="str">
            <v>TM</v>
          </cell>
        </row>
        <row r="2253">
          <cell r="A2253" t="str">
            <v>20280</v>
          </cell>
          <cell r="B2253" t="str">
            <v>FAVORITA MANTECA 24x500G</v>
          </cell>
          <cell r="C2253" t="str">
            <v>CJ</v>
          </cell>
          <cell r="D2253">
            <v>1.2E-2</v>
          </cell>
          <cell r="E2253" t="str">
            <v>TM</v>
          </cell>
        </row>
        <row r="2254">
          <cell r="A2254" t="str">
            <v>20282</v>
          </cell>
          <cell r="B2254" t="str">
            <v>BONELLA 50FUx200G (NUEVO</v>
          </cell>
          <cell r="C2254" t="str">
            <v>CJ</v>
          </cell>
          <cell r="D2254">
            <v>0.01</v>
          </cell>
          <cell r="E2254" t="str">
            <v>TM</v>
          </cell>
        </row>
        <row r="2255">
          <cell r="A2255" t="str">
            <v>20283</v>
          </cell>
          <cell r="B2255" t="str">
            <v>BONELLA SACHET (NUEVO)</v>
          </cell>
          <cell r="C2255" t="str">
            <v>CJ</v>
          </cell>
          <cell r="D2255">
            <v>6.0000000000000001E-3</v>
          </cell>
          <cell r="E2255" t="str">
            <v>TM</v>
          </cell>
        </row>
        <row r="2256">
          <cell r="A2256" t="str">
            <v>20284</v>
          </cell>
          <cell r="B2256" t="str">
            <v>HELLMANN´S MAYOM.SACHET</v>
          </cell>
          <cell r="C2256" t="str">
            <v>CJ</v>
          </cell>
          <cell r="D2256">
            <v>1.44E-2</v>
          </cell>
          <cell r="E2256" t="str">
            <v>TM</v>
          </cell>
        </row>
        <row r="2257">
          <cell r="A2257" t="str">
            <v>20285</v>
          </cell>
          <cell r="B2257" t="str">
            <v>HELLMANN'S KETCHUP DOY</v>
          </cell>
          <cell r="C2257" t="str">
            <v>CJ</v>
          </cell>
          <cell r="D2257">
            <v>4.7999999999999996E-3</v>
          </cell>
          <cell r="E2257" t="str">
            <v>TM</v>
          </cell>
        </row>
        <row r="2258">
          <cell r="A2258" t="str">
            <v>20286</v>
          </cell>
          <cell r="B2258" t="str">
            <v>HELLMANN'S KETCHUP DOY</v>
          </cell>
          <cell r="C2258" t="str">
            <v>CJ</v>
          </cell>
          <cell r="D2258">
            <v>9.5999999999999992E-3</v>
          </cell>
          <cell r="E2258" t="str">
            <v>TM</v>
          </cell>
        </row>
        <row r="2259">
          <cell r="A2259" t="str">
            <v>20287</v>
          </cell>
          <cell r="B2259" t="str">
            <v>HELLMANN´S KETCHUP</v>
          </cell>
          <cell r="C2259" t="str">
            <v>CJ</v>
          </cell>
          <cell r="D2259">
            <v>1.44E-2</v>
          </cell>
          <cell r="E2259" t="str">
            <v>TM</v>
          </cell>
        </row>
        <row r="2260">
          <cell r="A2260" t="str">
            <v>20288</v>
          </cell>
          <cell r="B2260" t="str">
            <v>CALDO-GALLINA KNORR</v>
          </cell>
          <cell r="C2260" t="str">
            <v>CJ</v>
          </cell>
          <cell r="D2260">
            <v>4.032E-3</v>
          </cell>
          <cell r="E2260" t="str">
            <v>TM</v>
          </cell>
        </row>
        <row r="2261">
          <cell r="A2261" t="str">
            <v>20289</v>
          </cell>
          <cell r="B2261" t="str">
            <v>CALDO-GALLINA KNORR</v>
          </cell>
          <cell r="C2261" t="str">
            <v>CJ</v>
          </cell>
          <cell r="D2261">
            <v>1.2096000000000001E-2</v>
          </cell>
          <cell r="E2261" t="str">
            <v>TM</v>
          </cell>
        </row>
        <row r="2262">
          <cell r="A2262" t="str">
            <v>20290</v>
          </cell>
          <cell r="B2262" t="str">
            <v>S.POLLO-FIDEOS KNORR</v>
          </cell>
          <cell r="C2262" t="str">
            <v>CJ</v>
          </cell>
          <cell r="D2262">
            <v>4.3200000000000001E-3</v>
          </cell>
          <cell r="E2262" t="str">
            <v>TM</v>
          </cell>
        </row>
        <row r="2263">
          <cell r="A2263" t="str">
            <v>20291</v>
          </cell>
          <cell r="B2263" t="str">
            <v>CREMA DE POLLO KNORR</v>
          </cell>
          <cell r="C2263" t="str">
            <v>CJ</v>
          </cell>
          <cell r="D2263">
            <v>5.4000000000000003E-3</v>
          </cell>
          <cell r="E2263" t="str">
            <v>TM</v>
          </cell>
        </row>
        <row r="2264">
          <cell r="A2264" t="str">
            <v>20292</v>
          </cell>
          <cell r="B2264" t="str">
            <v>CREMA-VERDURAS KNORR</v>
          </cell>
          <cell r="C2264" t="str">
            <v>CJ</v>
          </cell>
          <cell r="D2264">
            <v>5.4000000000000003E-3</v>
          </cell>
          <cell r="E2264" t="str">
            <v>TM</v>
          </cell>
        </row>
        <row r="2265">
          <cell r="A2265" t="str">
            <v>20293</v>
          </cell>
          <cell r="B2265" t="str">
            <v>CREMA-CEBOLLA  KNORR</v>
          </cell>
          <cell r="C2265" t="str">
            <v>CJ</v>
          </cell>
          <cell r="D2265">
            <v>5.0400000000000002E-3</v>
          </cell>
          <cell r="E2265" t="str">
            <v>TM</v>
          </cell>
        </row>
        <row r="2266">
          <cell r="A2266" t="str">
            <v>20294</v>
          </cell>
          <cell r="B2266" t="str">
            <v>CR-CHAMPIÑONES KNORR</v>
          </cell>
          <cell r="C2266" t="str">
            <v>CJ</v>
          </cell>
          <cell r="D2266">
            <v>5.0400000000000002E-3</v>
          </cell>
          <cell r="E2266" t="str">
            <v>TM</v>
          </cell>
        </row>
        <row r="2267">
          <cell r="A2267" t="str">
            <v>20295</v>
          </cell>
          <cell r="B2267" t="str">
            <v>H. KETCHUP  MUESTRA  600</v>
          </cell>
          <cell r="C2267" t="str">
            <v>CJ</v>
          </cell>
          <cell r="D2267">
            <v>4.7999999999999996E-3</v>
          </cell>
          <cell r="E2267" t="str">
            <v>TM</v>
          </cell>
        </row>
        <row r="2268">
          <cell r="A2268" t="str">
            <v>20296</v>
          </cell>
          <cell r="B2268" t="str">
            <v>H. MAYOMANIA MUESTRA 600</v>
          </cell>
          <cell r="C2268" t="str">
            <v>CJ</v>
          </cell>
          <cell r="D2268">
            <v>4.7999999999999996E-3</v>
          </cell>
          <cell r="E2268" t="str">
            <v>TM</v>
          </cell>
        </row>
        <row r="2269">
          <cell r="A2269" t="str">
            <v>20297</v>
          </cell>
          <cell r="B2269" t="str">
            <v>CUBOS KNORR MUESTRA  21G</v>
          </cell>
          <cell r="C2269" t="str">
            <v>CJ</v>
          </cell>
          <cell r="D2269">
            <v>9.2399999999999999E-3</v>
          </cell>
          <cell r="E2269" t="str">
            <v>TM</v>
          </cell>
        </row>
        <row r="2270">
          <cell r="A2270" t="str">
            <v>20298</v>
          </cell>
          <cell r="B2270" t="str">
            <v>HELLMANNS MAYOM.DOY PACK</v>
          </cell>
          <cell r="C2270" t="str">
            <v>CJ</v>
          </cell>
          <cell r="D2270">
            <v>4.7999999999999996E-3</v>
          </cell>
          <cell r="E2270" t="str">
            <v>TM</v>
          </cell>
        </row>
        <row r="2271">
          <cell r="A2271" t="str">
            <v>20299</v>
          </cell>
          <cell r="B2271" t="str">
            <v>HELLMANNS MAYOMANIA DOY</v>
          </cell>
          <cell r="C2271" t="str">
            <v>CJ</v>
          </cell>
          <cell r="D2271">
            <v>4.7999999999999996E-3</v>
          </cell>
          <cell r="E2271" t="str">
            <v>TM</v>
          </cell>
        </row>
        <row r="2272">
          <cell r="A2272" t="str">
            <v>20306</v>
          </cell>
          <cell r="B2272" t="str">
            <v>KETCHUP DOYPACK 24X400G</v>
          </cell>
          <cell r="C2272" t="str">
            <v>CJ</v>
          </cell>
          <cell r="D2272">
            <v>9.5999999999999992E-3</v>
          </cell>
          <cell r="E2272" t="str">
            <v>TM</v>
          </cell>
        </row>
        <row r="2273">
          <cell r="A2273" t="str">
            <v>20307</v>
          </cell>
          <cell r="B2273" t="str">
            <v>KETCHUP DOYPACK 24X200G</v>
          </cell>
          <cell r="C2273" t="str">
            <v>CJ</v>
          </cell>
          <cell r="D2273">
            <v>4.7999999999999996E-3</v>
          </cell>
          <cell r="E2273" t="str">
            <v>TM</v>
          </cell>
        </row>
        <row r="2274">
          <cell r="A2274" t="str">
            <v>20308</v>
          </cell>
          <cell r="B2274" t="str">
            <v>CR-CHAMPIÑONES KNORR 4 X</v>
          </cell>
          <cell r="C2274" t="str">
            <v>CJ</v>
          </cell>
          <cell r="D2274">
            <v>3.3600000000000001E-3</v>
          </cell>
          <cell r="E2274" t="str">
            <v>TM</v>
          </cell>
        </row>
        <row r="2275">
          <cell r="A2275" t="str">
            <v>20309</v>
          </cell>
          <cell r="B2275" t="str">
            <v>CR-CEBOLLA KNORR 4X840</v>
          </cell>
          <cell r="C2275" t="str">
            <v>CJ</v>
          </cell>
          <cell r="D2275">
            <v>3.3600000000000001E-3</v>
          </cell>
          <cell r="E2275" t="str">
            <v>TM</v>
          </cell>
        </row>
        <row r="2276">
          <cell r="A2276" t="str">
            <v>20310</v>
          </cell>
          <cell r="B2276" t="str">
            <v>CR-VERDURAS KNORR 4X840G</v>
          </cell>
          <cell r="C2276" t="str">
            <v>CJ</v>
          </cell>
          <cell r="D2276">
            <v>3.5999999999999999E-3</v>
          </cell>
          <cell r="E2276" t="str">
            <v>TM</v>
          </cell>
        </row>
        <row r="2277">
          <cell r="A2277" t="str">
            <v>20312</v>
          </cell>
          <cell r="B2277" t="str">
            <v>CR-POLLO KNORR 4X840</v>
          </cell>
          <cell r="C2277" t="str">
            <v>CJ</v>
          </cell>
          <cell r="D2277">
            <v>3.5999999999999999E-3</v>
          </cell>
          <cell r="E2277" t="str">
            <v>TM</v>
          </cell>
        </row>
        <row r="2278">
          <cell r="A2278" t="str">
            <v>20313</v>
          </cell>
          <cell r="B2278" t="str">
            <v>S-POLLO-FIDEOS KNORR 4X7</v>
          </cell>
          <cell r="C2278" t="str">
            <v>CJ</v>
          </cell>
          <cell r="D2278">
            <v>2.8800000000000002E-3</v>
          </cell>
          <cell r="E2278" t="str">
            <v>TM</v>
          </cell>
        </row>
        <row r="2279">
          <cell r="A2279" t="str">
            <v>20314</v>
          </cell>
          <cell r="B2279" t="str">
            <v>SACHET KETCHUP 24X50 6X1</v>
          </cell>
          <cell r="C2279" t="str">
            <v>CJ</v>
          </cell>
          <cell r="D2279">
            <v>7.1999999999999998E-3</v>
          </cell>
          <cell r="E2279" t="str">
            <v>TM</v>
          </cell>
        </row>
        <row r="2280">
          <cell r="A2280" t="str">
            <v>20315</v>
          </cell>
          <cell r="B2280" t="str">
            <v>MAYO SACHET 24X50 6X1200</v>
          </cell>
          <cell r="C2280" t="str">
            <v>CJ</v>
          </cell>
          <cell r="D2280">
            <v>7.1999999999999998E-3</v>
          </cell>
          <cell r="E2280" t="str">
            <v>TM</v>
          </cell>
        </row>
        <row r="2281">
          <cell r="A2281" t="str">
            <v>20316</v>
          </cell>
          <cell r="B2281" t="str">
            <v>CALDO KNORR MUESTRA  440</v>
          </cell>
          <cell r="C2281" t="str">
            <v>CJ</v>
          </cell>
          <cell r="D2281">
            <v>9.2399999999999999E-3</v>
          </cell>
          <cell r="E2281" t="str">
            <v>TM</v>
          </cell>
        </row>
        <row r="2282">
          <cell r="A2282" t="str">
            <v>20317</v>
          </cell>
          <cell r="B2282" t="str">
            <v>KETCHUP PMA  24u x 200g</v>
          </cell>
          <cell r="C2282" t="str">
            <v>CJ</v>
          </cell>
          <cell r="D2282">
            <v>4.7999999999999996E-3</v>
          </cell>
          <cell r="E2282" t="str">
            <v>TM</v>
          </cell>
        </row>
        <row r="2283">
          <cell r="A2283" t="str">
            <v>20318</v>
          </cell>
          <cell r="B2283" t="str">
            <v>MAYOMANIA PMA 24UX 200G</v>
          </cell>
          <cell r="C2283" t="str">
            <v>CJ</v>
          </cell>
          <cell r="D2283">
            <v>4.7999999999999996E-3</v>
          </cell>
          <cell r="E2283" t="str">
            <v>TM</v>
          </cell>
        </row>
        <row r="2284">
          <cell r="A2284" t="str">
            <v>20319</v>
          </cell>
          <cell r="B2284" t="str">
            <v>CALDO KNORR PMA 24DX504G</v>
          </cell>
          <cell r="C2284" t="str">
            <v>CJ</v>
          </cell>
          <cell r="D2284">
            <v>1.2096000000000001E-2</v>
          </cell>
          <cell r="E2284" t="str">
            <v>TM</v>
          </cell>
        </row>
        <row r="2285">
          <cell r="A2285" t="str">
            <v>20321</v>
          </cell>
          <cell r="B2285" t="str">
            <v>BONELLA SACHET PMA 6DX10</v>
          </cell>
          <cell r="C2285" t="str">
            <v>CJ</v>
          </cell>
          <cell r="D2285">
            <v>6.0000000000000001E-3</v>
          </cell>
          <cell r="E2285" t="str">
            <v>TM</v>
          </cell>
        </row>
        <row r="2286">
          <cell r="A2286" t="str">
            <v>20581</v>
          </cell>
          <cell r="C2286" t="str">
            <v>CJ</v>
          </cell>
          <cell r="D2286">
            <v>1.2000479999999999E-2</v>
          </cell>
          <cell r="E2286" t="str">
            <v>TM</v>
          </cell>
        </row>
        <row r="2287">
          <cell r="A2287" t="str">
            <v>21504</v>
          </cell>
          <cell r="B2287" t="str">
            <v>PORKY 27TA X 500GR</v>
          </cell>
          <cell r="C2287" t="str">
            <v>CJ</v>
          </cell>
          <cell r="D2287">
            <v>1.35E-2</v>
          </cell>
          <cell r="E2287" t="str">
            <v>TM</v>
          </cell>
        </row>
        <row r="2288">
          <cell r="A2288" t="str">
            <v>21539</v>
          </cell>
          <cell r="B2288" t="str">
            <v>PORKY 54TA X 250GR</v>
          </cell>
          <cell r="C2288" t="str">
            <v>CJ</v>
          </cell>
          <cell r="D2288">
            <v>1.35E-2</v>
          </cell>
          <cell r="E2288" t="str">
            <v>TM</v>
          </cell>
        </row>
        <row r="2289">
          <cell r="A2289" t="str">
            <v>22381</v>
          </cell>
          <cell r="B2289" t="str">
            <v>DORINA 27TA X 200GR</v>
          </cell>
          <cell r="C2289" t="str">
            <v>CJ</v>
          </cell>
          <cell r="D2289">
            <v>5.4000000000000003E-3</v>
          </cell>
          <cell r="E2289" t="str">
            <v>TM</v>
          </cell>
        </row>
        <row r="2290">
          <cell r="A2290" t="str">
            <v>22411</v>
          </cell>
          <cell r="B2290" t="str">
            <v>DORINA 27TA X 500GR</v>
          </cell>
          <cell r="C2290" t="str">
            <v>CJ</v>
          </cell>
          <cell r="D2290">
            <v>1.35E-2</v>
          </cell>
          <cell r="E2290" t="str">
            <v>TM</v>
          </cell>
        </row>
        <row r="2291">
          <cell r="A2291" t="str">
            <v>22438</v>
          </cell>
          <cell r="B2291" t="str">
            <v>BONELLA 27TA X 200GR</v>
          </cell>
          <cell r="C2291" t="str">
            <v>CJ</v>
          </cell>
          <cell r="D2291">
            <v>5.4000000000000003E-3</v>
          </cell>
          <cell r="E2291" t="str">
            <v>TM</v>
          </cell>
        </row>
        <row r="2292">
          <cell r="A2292" t="str">
            <v>22446</v>
          </cell>
          <cell r="B2292" t="str">
            <v>BONELLA 12TA X 1000GR</v>
          </cell>
          <cell r="C2292" t="str">
            <v>CJ</v>
          </cell>
          <cell r="D2292">
            <v>1.2E-2</v>
          </cell>
          <cell r="E2292" t="str">
            <v>TM</v>
          </cell>
        </row>
        <row r="2293">
          <cell r="A2293" t="str">
            <v>22454</v>
          </cell>
          <cell r="B2293" t="str">
            <v>BONELLA 4BA X 3.5KG</v>
          </cell>
          <cell r="C2293" t="str">
            <v>CJ</v>
          </cell>
          <cell r="D2293">
            <v>1.4E-2</v>
          </cell>
          <cell r="E2293" t="str">
            <v>TM</v>
          </cell>
        </row>
        <row r="2294">
          <cell r="A2294" t="str">
            <v>22462</v>
          </cell>
          <cell r="B2294" t="str">
            <v>BONELLA 27TA X 500GR</v>
          </cell>
          <cell r="C2294" t="str">
            <v>CJ</v>
          </cell>
          <cell r="D2294">
            <v>1.35E-2</v>
          </cell>
          <cell r="E2294" t="str">
            <v>TM</v>
          </cell>
        </row>
        <row r="2295">
          <cell r="A2295" t="str">
            <v>23698</v>
          </cell>
          <cell r="B2295" t="str">
            <v>PORKY 6BL X 3KG</v>
          </cell>
          <cell r="C2295" t="str">
            <v>CJ</v>
          </cell>
          <cell r="D2295">
            <v>1.7999999999999999E-2</v>
          </cell>
          <cell r="E2295" t="str">
            <v>TM</v>
          </cell>
        </row>
        <row r="2296">
          <cell r="A2296" t="str">
            <v>24325</v>
          </cell>
          <cell r="B2296" t="str">
            <v>PORKY 4BA X 3KG</v>
          </cell>
          <cell r="C2296" t="str">
            <v>CJ</v>
          </cell>
          <cell r="D2296">
            <v>1.2E-2</v>
          </cell>
          <cell r="E2296" t="str">
            <v>TM</v>
          </cell>
        </row>
        <row r="2297">
          <cell r="A2297" t="str">
            <v>25801</v>
          </cell>
          <cell r="B2297" t="str">
            <v>PORKY 12TA X 1000GR</v>
          </cell>
          <cell r="C2297" t="str">
            <v>CJ</v>
          </cell>
          <cell r="D2297">
            <v>1.2000479999999999E-2</v>
          </cell>
          <cell r="E2297" t="str">
            <v>TM</v>
          </cell>
        </row>
        <row r="2298">
          <cell r="A2298" t="str">
            <v>25836</v>
          </cell>
          <cell r="B2298" t="str">
            <v>SOYA CRUDA GRANEL 1KG</v>
          </cell>
          <cell r="C2298" t="str">
            <v>CJ</v>
          </cell>
          <cell r="D2298">
            <v>1E-3</v>
          </cell>
          <cell r="E2298" t="str">
            <v>TM</v>
          </cell>
        </row>
        <row r="2299">
          <cell r="A2299" t="str">
            <v>25852</v>
          </cell>
          <cell r="B2299" t="str">
            <v>DORINA 12TAx1000G</v>
          </cell>
          <cell r="C2299" t="str">
            <v>CJ</v>
          </cell>
          <cell r="D2299">
            <v>1.2E-2</v>
          </cell>
          <cell r="E2299" t="str">
            <v>TM</v>
          </cell>
        </row>
        <row r="2300">
          <cell r="A2300" t="str">
            <v>25926</v>
          </cell>
          <cell r="B2300" t="str">
            <v>RAMA 36TA X 250GR</v>
          </cell>
          <cell r="C2300" t="str">
            <v>CJ</v>
          </cell>
          <cell r="D2300">
            <v>8.9999999999999993E-3</v>
          </cell>
          <cell r="E2300" t="str">
            <v>TM</v>
          </cell>
        </row>
        <row r="2301">
          <cell r="A2301" t="str">
            <v>25937</v>
          </cell>
          <cell r="B2301" t="str">
            <v>MAIZSOL 10BTX2LT</v>
          </cell>
          <cell r="C2301" t="str">
            <v>CJ</v>
          </cell>
          <cell r="D2301">
            <v>1.8200000000000001E-2</v>
          </cell>
          <cell r="E2301" t="str">
            <v>TM</v>
          </cell>
        </row>
        <row r="2302">
          <cell r="A2302" t="str">
            <v>25938</v>
          </cell>
          <cell r="B2302" t="str">
            <v>MAIZSOL 16BTX1LT</v>
          </cell>
          <cell r="C2302" t="str">
            <v>CJ</v>
          </cell>
          <cell r="D2302">
            <v>1.4500000000000001E-2</v>
          </cell>
          <cell r="E2302" t="str">
            <v>TM</v>
          </cell>
        </row>
        <row r="2303">
          <cell r="A2303" t="str">
            <v>25940</v>
          </cell>
          <cell r="B2303" t="str">
            <v>FAVORITA LIGHT 15BTX1LT</v>
          </cell>
          <cell r="C2303" t="str">
            <v>CJ</v>
          </cell>
          <cell r="D2303">
            <v>1.3599999999999999E-2</v>
          </cell>
          <cell r="E2303" t="str">
            <v>TM</v>
          </cell>
        </row>
        <row r="2304">
          <cell r="A2304" t="str">
            <v>25942</v>
          </cell>
          <cell r="B2304" t="str">
            <v>FAVORITA LIGHT 8BTX2LT</v>
          </cell>
          <cell r="C2304" t="str">
            <v>CJ</v>
          </cell>
          <cell r="D2304">
            <v>1.4500000000000001E-2</v>
          </cell>
          <cell r="E2304" t="str">
            <v>TM</v>
          </cell>
        </row>
        <row r="2305">
          <cell r="A2305" t="str">
            <v>25943</v>
          </cell>
          <cell r="B2305" t="str">
            <v>FAVORITA SIE 48BTX1/4LT</v>
          </cell>
          <cell r="C2305" t="str">
            <v>CJ</v>
          </cell>
          <cell r="D2305">
            <v>1.09E-2</v>
          </cell>
          <cell r="E2305" t="str">
            <v>TM</v>
          </cell>
        </row>
        <row r="2306">
          <cell r="A2306" t="str">
            <v>25944</v>
          </cell>
          <cell r="B2306" t="str">
            <v>FAVORITA COS 48BTX1/4LT</v>
          </cell>
          <cell r="C2306" t="str">
            <v>CJ</v>
          </cell>
          <cell r="D2306">
            <v>1.09E-2</v>
          </cell>
          <cell r="E2306" t="str">
            <v>TM</v>
          </cell>
        </row>
        <row r="2307">
          <cell r="A2307" t="str">
            <v>25945</v>
          </cell>
          <cell r="B2307" t="str">
            <v>FAVORITA SIE 30BTX1/2LT</v>
          </cell>
          <cell r="C2307" t="str">
            <v>CJ</v>
          </cell>
          <cell r="D2307">
            <v>1.3599999999999999E-2</v>
          </cell>
          <cell r="E2307" t="str">
            <v>TM</v>
          </cell>
        </row>
        <row r="2308">
          <cell r="A2308" t="str">
            <v>25946</v>
          </cell>
          <cell r="B2308" t="str">
            <v>FAVORITA COS 30BTX1/2LT</v>
          </cell>
          <cell r="C2308" t="str">
            <v>CJ</v>
          </cell>
          <cell r="D2308">
            <v>1.3599999999999999E-2</v>
          </cell>
          <cell r="E2308" t="str">
            <v>TM</v>
          </cell>
        </row>
        <row r="2309">
          <cell r="A2309" t="str">
            <v>25947</v>
          </cell>
          <cell r="B2309" t="str">
            <v>FAVORITA SIE 8BTX2LT</v>
          </cell>
          <cell r="C2309" t="str">
            <v>CJ</v>
          </cell>
          <cell r="D2309">
            <v>1.4500000000000001E-2</v>
          </cell>
          <cell r="E2309" t="str">
            <v>TM</v>
          </cell>
        </row>
        <row r="2310">
          <cell r="A2310" t="str">
            <v>25948</v>
          </cell>
          <cell r="B2310" t="str">
            <v>FAVORITA COS 8BTX2LT</v>
          </cell>
          <cell r="C2310" t="str">
            <v>CJ</v>
          </cell>
          <cell r="D2310">
            <v>1.46E-2</v>
          </cell>
          <cell r="E2310" t="str">
            <v>TM</v>
          </cell>
        </row>
        <row r="2311">
          <cell r="A2311" t="str">
            <v>25949</v>
          </cell>
          <cell r="B2311" t="str">
            <v>FAVORITA SIE 15BTX1LT</v>
          </cell>
          <cell r="C2311" t="str">
            <v>CJ</v>
          </cell>
          <cell r="D2311">
            <v>1.3599999999999999E-2</v>
          </cell>
          <cell r="E2311" t="str">
            <v>TM</v>
          </cell>
        </row>
        <row r="2312">
          <cell r="A2312" t="str">
            <v>25950</v>
          </cell>
          <cell r="B2312" t="str">
            <v>FAVORITA COS 15BTX1LT</v>
          </cell>
          <cell r="C2312" t="str">
            <v>CJ</v>
          </cell>
          <cell r="D2312">
            <v>1.37E-2</v>
          </cell>
          <cell r="E2312" t="str">
            <v>TM</v>
          </cell>
        </row>
        <row r="2313">
          <cell r="A2313" t="str">
            <v>25951</v>
          </cell>
          <cell r="B2313" t="str">
            <v>FLORA 16BTX1LT</v>
          </cell>
          <cell r="C2313" t="str">
            <v>CJ</v>
          </cell>
          <cell r="D2313">
            <v>1.4500000000000001E-2</v>
          </cell>
          <cell r="E2313" t="str">
            <v>TM</v>
          </cell>
        </row>
        <row r="2314">
          <cell r="A2314" t="str">
            <v>25952</v>
          </cell>
          <cell r="B2314" t="str">
            <v>FLORA 10 BTX2LT</v>
          </cell>
          <cell r="C2314" t="str">
            <v>CJ</v>
          </cell>
          <cell r="D2314">
            <v>1.8200000000000001E-2</v>
          </cell>
          <cell r="E2314" t="str">
            <v>TM</v>
          </cell>
        </row>
        <row r="2315">
          <cell r="A2315" t="str">
            <v>25953</v>
          </cell>
          <cell r="B2315" t="str">
            <v>MARVA CREMAS 1BL X 15 KG</v>
          </cell>
          <cell r="C2315" t="str">
            <v>CJ</v>
          </cell>
          <cell r="D2315">
            <v>1.4999999999999999E-2</v>
          </cell>
          <cell r="E2315" t="str">
            <v>TM</v>
          </cell>
        </row>
        <row r="2316">
          <cell r="A2316" t="str">
            <v>26028</v>
          </cell>
          <cell r="B2316" t="str">
            <v>ESPECIAL B-U 1BLx15KG</v>
          </cell>
          <cell r="C2316" t="str">
            <v>CJ</v>
          </cell>
          <cell r="D2316">
            <v>1.4999999999999999E-2</v>
          </cell>
          <cell r="E2316" t="str">
            <v>TM</v>
          </cell>
        </row>
        <row r="2317">
          <cell r="A2317" t="str">
            <v>26032</v>
          </cell>
          <cell r="B2317" t="str">
            <v>BRILLANTE SIERRA 12 X</v>
          </cell>
          <cell r="C2317" t="str">
            <v>CJ</v>
          </cell>
          <cell r="D2317">
            <v>1.09E-2</v>
          </cell>
          <cell r="E2317" t="str">
            <v>TM</v>
          </cell>
        </row>
        <row r="2318">
          <cell r="A2318" t="str">
            <v>29001</v>
          </cell>
          <cell r="B2318" t="str">
            <v>DORINA 12X1KG (FABRIL)</v>
          </cell>
          <cell r="C2318" t="str">
            <v>CJ</v>
          </cell>
          <cell r="D2318">
            <v>1.2E-2</v>
          </cell>
          <cell r="E2318" t="str">
            <v>TM</v>
          </cell>
        </row>
        <row r="2319">
          <cell r="A2319" t="str">
            <v>29002</v>
          </cell>
          <cell r="B2319" t="str">
            <v>DORINA 24X500G (FABRIL)</v>
          </cell>
          <cell r="C2319" t="str">
            <v>CJ</v>
          </cell>
          <cell r="D2319">
            <v>1.2E-2</v>
          </cell>
          <cell r="E2319" t="str">
            <v>TM</v>
          </cell>
        </row>
        <row r="2320">
          <cell r="A2320" t="str">
            <v>29003</v>
          </cell>
          <cell r="B2320" t="str">
            <v>DORINA 36X250G (FABRIL)</v>
          </cell>
          <cell r="C2320" t="str">
            <v>CJ</v>
          </cell>
          <cell r="D2320">
            <v>8.9999999999999993E-3</v>
          </cell>
          <cell r="E2320" t="str">
            <v>TM</v>
          </cell>
        </row>
        <row r="2321">
          <cell r="A2321" t="str">
            <v>29004</v>
          </cell>
          <cell r="B2321" t="str">
            <v>BONELLA 12X1KG (FABRIL)</v>
          </cell>
          <cell r="C2321" t="str">
            <v>CJ</v>
          </cell>
          <cell r="D2321">
            <v>1.2E-2</v>
          </cell>
          <cell r="E2321" t="str">
            <v>TM</v>
          </cell>
        </row>
        <row r="2322">
          <cell r="A2322" t="str">
            <v>29005</v>
          </cell>
          <cell r="B2322" t="str">
            <v>BONELLA 24X500G (FABRIL)</v>
          </cell>
          <cell r="C2322" t="str">
            <v>CJ</v>
          </cell>
          <cell r="D2322">
            <v>1.2E-2</v>
          </cell>
          <cell r="E2322" t="str">
            <v>TM</v>
          </cell>
        </row>
        <row r="2323">
          <cell r="A2323" t="str">
            <v>29006</v>
          </cell>
          <cell r="B2323" t="str">
            <v>BONELLA 36X250G (FABRIL)</v>
          </cell>
          <cell r="C2323" t="str">
            <v>CJ</v>
          </cell>
          <cell r="D2323">
            <v>8.9999999999999993E-3</v>
          </cell>
          <cell r="E2323" t="str">
            <v>TM</v>
          </cell>
        </row>
        <row r="2324">
          <cell r="A2324" t="str">
            <v>29007</v>
          </cell>
          <cell r="B2324" t="str">
            <v>BONELLA SACHE 6DIX20SX50</v>
          </cell>
          <cell r="C2324" t="str">
            <v>CJ</v>
          </cell>
          <cell r="D2324">
            <v>6.0000000000000001E-3</v>
          </cell>
          <cell r="E2324" t="str">
            <v>TM</v>
          </cell>
        </row>
        <row r="2325">
          <cell r="A2325" t="str">
            <v>29008</v>
          </cell>
          <cell r="B2325" t="str">
            <v>MARVA 55KG (FABRIL)</v>
          </cell>
          <cell r="C2325" t="str">
            <v>CJ</v>
          </cell>
          <cell r="D2325">
            <v>5.5E-2</v>
          </cell>
          <cell r="E2325" t="str">
            <v>TM</v>
          </cell>
        </row>
        <row r="2326">
          <cell r="A2326" t="str">
            <v>29009</v>
          </cell>
          <cell r="B2326" t="str">
            <v>MARVA 15KG (FABRIL)</v>
          </cell>
          <cell r="C2326" t="str">
            <v>CJ</v>
          </cell>
          <cell r="D2326">
            <v>1.4999999999999999E-2</v>
          </cell>
          <cell r="E2326" t="str">
            <v>TM</v>
          </cell>
        </row>
        <row r="2327">
          <cell r="A2327" t="str">
            <v>29010</v>
          </cell>
          <cell r="B2327" t="str">
            <v>HOJALDRINA COSTA 20KG</v>
          </cell>
          <cell r="C2327" t="str">
            <v>CJ</v>
          </cell>
          <cell r="D2327">
            <v>0.02</v>
          </cell>
          <cell r="E2327" t="str">
            <v>TM</v>
          </cell>
        </row>
        <row r="2328">
          <cell r="A2328" t="str">
            <v>29011</v>
          </cell>
          <cell r="B2328" t="str">
            <v>HOJALDRINA SIERRA 20KG</v>
          </cell>
          <cell r="C2328" t="str">
            <v>CJ</v>
          </cell>
          <cell r="D2328">
            <v>0.02</v>
          </cell>
          <cell r="E2328" t="str">
            <v>TM</v>
          </cell>
        </row>
        <row r="2329">
          <cell r="A2329" t="str">
            <v>29012</v>
          </cell>
          <cell r="B2329" t="str">
            <v>FAVORITA COSTA 8X2LT</v>
          </cell>
          <cell r="C2329" t="str">
            <v>CJ</v>
          </cell>
          <cell r="D2329">
            <v>1.456E-2</v>
          </cell>
          <cell r="E2329" t="str">
            <v>TM</v>
          </cell>
        </row>
        <row r="2330">
          <cell r="A2330" t="str">
            <v>29013</v>
          </cell>
          <cell r="B2330" t="str">
            <v>FAVORITA COSTA 15X1LT</v>
          </cell>
          <cell r="C2330" t="str">
            <v>CJ</v>
          </cell>
          <cell r="D2330">
            <v>1.3650000000000001E-2</v>
          </cell>
          <cell r="E2330" t="str">
            <v>TM</v>
          </cell>
        </row>
        <row r="2331">
          <cell r="A2331" t="str">
            <v>29014</v>
          </cell>
          <cell r="B2331" t="str">
            <v>FAVORITA COSTA 30X1/2LT</v>
          </cell>
          <cell r="C2331" t="str">
            <v>CJ</v>
          </cell>
          <cell r="D2331">
            <v>1.3650000000000001E-2</v>
          </cell>
          <cell r="E2331" t="str">
            <v>TM</v>
          </cell>
        </row>
        <row r="2332">
          <cell r="A2332" t="str">
            <v>29015</v>
          </cell>
          <cell r="B2332" t="str">
            <v>FAVORITA COSTA 24X250ML</v>
          </cell>
          <cell r="C2332" t="str">
            <v>CJ</v>
          </cell>
          <cell r="D2332">
            <v>5.4599999999999996E-3</v>
          </cell>
          <cell r="E2332" t="str">
            <v>TM</v>
          </cell>
        </row>
        <row r="2333">
          <cell r="A2333" t="str">
            <v>29016</v>
          </cell>
          <cell r="B2333" t="str">
            <v>FAVORITA COSTA 24X100ML</v>
          </cell>
          <cell r="C2333" t="str">
            <v>CJ</v>
          </cell>
          <cell r="D2333">
            <v>2.1840000000000002E-3</v>
          </cell>
          <cell r="E2333" t="str">
            <v>TM</v>
          </cell>
        </row>
        <row r="2334">
          <cell r="A2334" t="str">
            <v>29017</v>
          </cell>
          <cell r="B2334" t="str">
            <v>FAVORITA SIERRA 8X2LT</v>
          </cell>
          <cell r="C2334" t="str">
            <v>CJ</v>
          </cell>
          <cell r="D2334">
            <v>1.456E-2</v>
          </cell>
          <cell r="E2334" t="str">
            <v>TM</v>
          </cell>
        </row>
        <row r="2335">
          <cell r="A2335" t="str">
            <v>29018</v>
          </cell>
          <cell r="B2335" t="str">
            <v>FAVORITA SIERRA 15X1LT</v>
          </cell>
          <cell r="C2335" t="str">
            <v>CJ</v>
          </cell>
          <cell r="D2335">
            <v>1.3650000000000001E-2</v>
          </cell>
          <cell r="E2335" t="str">
            <v>TM</v>
          </cell>
        </row>
        <row r="2336">
          <cell r="A2336" t="str">
            <v>29019</v>
          </cell>
          <cell r="B2336" t="str">
            <v>FAVORITA SIE 30X1/2L</v>
          </cell>
          <cell r="C2336" t="str">
            <v>CJ</v>
          </cell>
          <cell r="D2336">
            <v>1.3650000000000001E-2</v>
          </cell>
          <cell r="E2336" t="str">
            <v>TM</v>
          </cell>
        </row>
        <row r="2337">
          <cell r="A2337" t="str">
            <v>29020</v>
          </cell>
          <cell r="B2337" t="str">
            <v>FAVORITA SIE 24X250ML</v>
          </cell>
          <cell r="C2337" t="str">
            <v>CJ</v>
          </cell>
          <cell r="D2337">
            <v>5.4599999999999996E-3</v>
          </cell>
          <cell r="E2337" t="str">
            <v>TM</v>
          </cell>
        </row>
        <row r="2338">
          <cell r="A2338" t="str">
            <v>29021</v>
          </cell>
          <cell r="B2338" t="str">
            <v>FAVORITA SIE 24X100ML</v>
          </cell>
          <cell r="C2338" t="str">
            <v>CJ</v>
          </cell>
          <cell r="D2338">
            <v>2.1840000000000002E-3</v>
          </cell>
          <cell r="E2338" t="str">
            <v>TM</v>
          </cell>
        </row>
        <row r="2339">
          <cell r="A2339" t="str">
            <v>29022</v>
          </cell>
          <cell r="B2339" t="str">
            <v>FAVORITA ACHOITE 30X1/2L</v>
          </cell>
          <cell r="C2339" t="str">
            <v>CJ</v>
          </cell>
          <cell r="D2339">
            <v>1.3650000000000001E-2</v>
          </cell>
          <cell r="E2339" t="str">
            <v>TM</v>
          </cell>
        </row>
        <row r="2340">
          <cell r="A2340" t="str">
            <v>29023</v>
          </cell>
          <cell r="B2340" t="str">
            <v>FAVORITA LIGHT 8X2L</v>
          </cell>
          <cell r="C2340" t="str">
            <v>CJ</v>
          </cell>
          <cell r="D2340">
            <v>1.456E-2</v>
          </cell>
          <cell r="E2340" t="str">
            <v>TM</v>
          </cell>
        </row>
        <row r="2341">
          <cell r="A2341" t="str">
            <v>29024</v>
          </cell>
          <cell r="B2341" t="str">
            <v>FAVORITA LIGHT 15X1L</v>
          </cell>
          <cell r="C2341" t="str">
            <v>CJ</v>
          </cell>
          <cell r="D2341">
            <v>1.3650000000000001E-2</v>
          </cell>
          <cell r="E2341" t="str">
            <v>TM</v>
          </cell>
        </row>
        <row r="2342">
          <cell r="A2342" t="str">
            <v>29025</v>
          </cell>
          <cell r="B2342" t="str">
            <v>CRIOLLO COS 15X1LT</v>
          </cell>
          <cell r="C2342" t="str">
            <v>CJ</v>
          </cell>
          <cell r="D2342">
            <v>1.3650000000000001E-2</v>
          </cell>
          <cell r="E2342" t="str">
            <v>TM</v>
          </cell>
        </row>
        <row r="2343">
          <cell r="A2343" t="str">
            <v>29026</v>
          </cell>
          <cell r="B2343" t="str">
            <v>CRIOLLO SIE 15X1L</v>
          </cell>
          <cell r="C2343" t="str">
            <v>CJ</v>
          </cell>
          <cell r="D2343">
            <v>1.3650000000000001E-2</v>
          </cell>
          <cell r="E2343" t="str">
            <v>TM</v>
          </cell>
        </row>
        <row r="2344">
          <cell r="A2344" t="str">
            <v>29027</v>
          </cell>
          <cell r="B2344" t="str">
            <v>ESPECIAL B 55KG (FABRIL)</v>
          </cell>
          <cell r="C2344" t="str">
            <v>CJ</v>
          </cell>
          <cell r="D2344">
            <v>5.5E-2</v>
          </cell>
          <cell r="E2344" t="str">
            <v>TM</v>
          </cell>
        </row>
        <row r="2345">
          <cell r="A2345" t="str">
            <v>29028</v>
          </cell>
          <cell r="B2345" t="str">
            <v>EPSECIAL B 15KG (FABRIL)</v>
          </cell>
          <cell r="C2345" t="str">
            <v>CJ</v>
          </cell>
          <cell r="D2345">
            <v>1.4999999999999999E-2</v>
          </cell>
          <cell r="E2345" t="str">
            <v>TM</v>
          </cell>
        </row>
        <row r="2346">
          <cell r="A2346" t="str">
            <v>29029</v>
          </cell>
          <cell r="B2346" t="str">
            <v>ESPECIAL BU 15KG</v>
          </cell>
          <cell r="C2346" t="str">
            <v>CJ</v>
          </cell>
          <cell r="D2346">
            <v>1.4999999999999999E-2</v>
          </cell>
          <cell r="E2346" t="str">
            <v>TM</v>
          </cell>
        </row>
        <row r="2347">
          <cell r="A2347" t="str">
            <v>29030</v>
          </cell>
          <cell r="B2347" t="str">
            <v>ESPECIAL C 55KG (FABRIL)</v>
          </cell>
          <cell r="C2347" t="str">
            <v>CJ</v>
          </cell>
          <cell r="D2347">
            <v>5.5E-2</v>
          </cell>
          <cell r="E2347" t="str">
            <v>TM</v>
          </cell>
        </row>
        <row r="2348">
          <cell r="A2348" t="str">
            <v>29031</v>
          </cell>
          <cell r="B2348" t="str">
            <v>ESPECIAL C 15KG (FABRIL)</v>
          </cell>
          <cell r="C2348" t="str">
            <v>CJ</v>
          </cell>
          <cell r="D2348">
            <v>1.4999999999999999E-2</v>
          </cell>
          <cell r="E2348" t="str">
            <v>TM</v>
          </cell>
        </row>
        <row r="2349">
          <cell r="A2349" t="str">
            <v>29032</v>
          </cell>
          <cell r="B2349" t="str">
            <v>ESPECIAL H 55KG (FABRIL)</v>
          </cell>
          <cell r="C2349" t="str">
            <v>CJ</v>
          </cell>
          <cell r="D2349">
            <v>5.5E-2</v>
          </cell>
          <cell r="E2349" t="str">
            <v>TM</v>
          </cell>
        </row>
        <row r="2350">
          <cell r="A2350" t="str">
            <v>29033</v>
          </cell>
          <cell r="B2350" t="str">
            <v>ESPECIAL K 15KG (FABRIL)</v>
          </cell>
          <cell r="C2350" t="str">
            <v>CJ</v>
          </cell>
          <cell r="D2350">
            <v>1.4999999999999999E-2</v>
          </cell>
          <cell r="E2350" t="str">
            <v>TM</v>
          </cell>
        </row>
        <row r="2351">
          <cell r="A2351" t="str">
            <v>29034</v>
          </cell>
          <cell r="B2351" t="str">
            <v>ESPECIAL L 15KG (FABRIL)</v>
          </cell>
          <cell r="C2351" t="str">
            <v>CJ</v>
          </cell>
          <cell r="D2351">
            <v>1.4999999999999999E-2</v>
          </cell>
          <cell r="E2351" t="str">
            <v>TM</v>
          </cell>
        </row>
        <row r="2352">
          <cell r="A2352" t="str">
            <v>29035</v>
          </cell>
          <cell r="B2352" t="str">
            <v>FAVORITA SACH PMA 24X100</v>
          </cell>
          <cell r="C2352" t="str">
            <v>CJ</v>
          </cell>
          <cell r="D2352">
            <v>2.1840000000000002E-3</v>
          </cell>
          <cell r="E2352" t="str">
            <v>TM</v>
          </cell>
        </row>
        <row r="2353">
          <cell r="A2353" t="str">
            <v>29036</v>
          </cell>
          <cell r="B2353" t="str">
            <v>FAVORITA PMA 30X1/2L</v>
          </cell>
          <cell r="C2353" t="str">
            <v>CJ</v>
          </cell>
          <cell r="D2353">
            <v>1.3650000000000001E-2</v>
          </cell>
          <cell r="E2353" t="str">
            <v>TM</v>
          </cell>
        </row>
        <row r="2356">
          <cell r="A2356" t="str">
            <v>10092</v>
          </cell>
          <cell r="B2356" t="str">
            <v>DETERSIL INDUSTRIAL 1FUX</v>
          </cell>
          <cell r="C2356" t="str">
            <v>FU</v>
          </cell>
          <cell r="D2356">
            <v>1.2E-2</v>
          </cell>
          <cell r="E2356" t="str">
            <v>TM</v>
          </cell>
        </row>
        <row r="2357">
          <cell r="A2357" t="str">
            <v>10201</v>
          </cell>
          <cell r="B2357" t="str">
            <v>DEJA MAQUINA 4FUX3000GR</v>
          </cell>
          <cell r="C2357" t="str">
            <v>FU</v>
          </cell>
          <cell r="D2357">
            <v>1.2E-2</v>
          </cell>
          <cell r="E2357" t="str">
            <v>TM</v>
          </cell>
        </row>
        <row r="2358">
          <cell r="A2358" t="str">
            <v>10223</v>
          </cell>
          <cell r="B2358" t="str">
            <v>BIC CLORO 50FUX200GR NUE</v>
          </cell>
          <cell r="C2358" t="str">
            <v>FU</v>
          </cell>
          <cell r="D2358">
            <v>0.01</v>
          </cell>
          <cell r="E2358" t="str">
            <v>TM</v>
          </cell>
        </row>
        <row r="2359">
          <cell r="A2359" t="str">
            <v>10224</v>
          </cell>
          <cell r="B2359" t="str">
            <v>BIC LIMON 50FUX200GR NUE</v>
          </cell>
          <cell r="C2359" t="str">
            <v>FU</v>
          </cell>
          <cell r="D2359">
            <v>0.01</v>
          </cell>
          <cell r="E2359" t="str">
            <v>TM</v>
          </cell>
        </row>
        <row r="2360">
          <cell r="A2360" t="str">
            <v>10245</v>
          </cell>
          <cell r="B2360" t="str">
            <v>DETERSIL FAMILIAR 6FUX20</v>
          </cell>
          <cell r="C2360" t="str">
            <v>FU</v>
          </cell>
          <cell r="D2360">
            <v>1.2E-2</v>
          </cell>
          <cell r="E2360" t="str">
            <v>TM</v>
          </cell>
        </row>
        <row r="2361">
          <cell r="A2361" t="str">
            <v>10248</v>
          </cell>
          <cell r="B2361" t="str">
            <v>DETERSIL GIGANTE 12FUX10</v>
          </cell>
          <cell r="C2361" t="str">
            <v>FU</v>
          </cell>
          <cell r="D2361">
            <v>1.2E-2</v>
          </cell>
          <cell r="E2361" t="str">
            <v>TM</v>
          </cell>
        </row>
        <row r="2362">
          <cell r="A2362" t="str">
            <v>10250</v>
          </cell>
          <cell r="B2362" t="str">
            <v>DEJA MAQUINA 12FUX1000GR</v>
          </cell>
          <cell r="C2362" t="str">
            <v>FU</v>
          </cell>
          <cell r="D2362">
            <v>1.2E-2</v>
          </cell>
          <cell r="E2362" t="str">
            <v>TM</v>
          </cell>
        </row>
        <row r="2363">
          <cell r="A2363" t="str">
            <v>10252</v>
          </cell>
          <cell r="B2363" t="str">
            <v>DEJA MAQUINA 6FUX2000GR</v>
          </cell>
          <cell r="C2363" t="str">
            <v>FU</v>
          </cell>
          <cell r="D2363">
            <v>1.2E-2</v>
          </cell>
          <cell r="E2363" t="str">
            <v>TM</v>
          </cell>
        </row>
        <row r="2364">
          <cell r="A2364" t="str">
            <v>10254</v>
          </cell>
          <cell r="B2364" t="str">
            <v>VIVA GIGANTE 12FUX1000GR</v>
          </cell>
          <cell r="C2364" t="str">
            <v>FU</v>
          </cell>
          <cell r="D2364">
            <v>1.2E-2</v>
          </cell>
          <cell r="E2364" t="str">
            <v>TM</v>
          </cell>
        </row>
        <row r="2365">
          <cell r="A2365" t="str">
            <v>10355</v>
          </cell>
          <cell r="B2365" t="str">
            <v>OMO DA. FLO BB 1K  1000X</v>
          </cell>
          <cell r="C2365" t="str">
            <v>FU</v>
          </cell>
          <cell r="D2365">
            <v>1.2E-2</v>
          </cell>
          <cell r="E2365" t="str">
            <v>TM</v>
          </cell>
        </row>
        <row r="2366">
          <cell r="A2366" t="str">
            <v>10388</v>
          </cell>
          <cell r="B2366" t="str">
            <v>OMO DA FLORAL BB 2K 2000</v>
          </cell>
          <cell r="C2366" t="str">
            <v>FU</v>
          </cell>
          <cell r="D2366">
            <v>1.2E-2</v>
          </cell>
          <cell r="E2366" t="str">
            <v>TM</v>
          </cell>
        </row>
        <row r="2367">
          <cell r="A2367" t="str">
            <v>10392</v>
          </cell>
          <cell r="B2367" t="str">
            <v>OMO DA LIMËN BB 1K 1000X</v>
          </cell>
          <cell r="C2367" t="str">
            <v>FU</v>
          </cell>
          <cell r="D2367">
            <v>1.2E-2</v>
          </cell>
          <cell r="E2367" t="str">
            <v>TM</v>
          </cell>
        </row>
        <row r="2368">
          <cell r="A2368" t="str">
            <v>10393</v>
          </cell>
          <cell r="B2368" t="str">
            <v>OMO DA LIMËN BB 2K 2000X</v>
          </cell>
          <cell r="C2368" t="str">
            <v>FU</v>
          </cell>
          <cell r="D2368">
            <v>1.2E-2</v>
          </cell>
          <cell r="E2368" t="str">
            <v>TM</v>
          </cell>
        </row>
        <row r="2369">
          <cell r="A2369" t="str">
            <v>10394</v>
          </cell>
          <cell r="B2369" t="str">
            <v>VIVA LIMON 50FUX200GR</v>
          </cell>
          <cell r="C2369" t="str">
            <v>FU</v>
          </cell>
          <cell r="D2369">
            <v>0.01</v>
          </cell>
          <cell r="E2369" t="str">
            <v>TM</v>
          </cell>
        </row>
        <row r="2370">
          <cell r="A2370" t="str">
            <v>10395</v>
          </cell>
          <cell r="B2370" t="str">
            <v>VIVA LIMON 24FU X 500GR</v>
          </cell>
          <cell r="C2370" t="str">
            <v>FU</v>
          </cell>
          <cell r="D2370">
            <v>1.2E-2</v>
          </cell>
          <cell r="E2370" t="str">
            <v>TM</v>
          </cell>
        </row>
        <row r="2371">
          <cell r="A2371" t="str">
            <v>10396</v>
          </cell>
          <cell r="B2371" t="str">
            <v>VIVA LIMON 12FU X 1000GR</v>
          </cell>
          <cell r="C2371" t="str">
            <v>FU</v>
          </cell>
          <cell r="D2371">
            <v>1.2E-2</v>
          </cell>
          <cell r="E2371" t="str">
            <v>TM</v>
          </cell>
        </row>
        <row r="2372">
          <cell r="A2372" t="str">
            <v>10466</v>
          </cell>
          <cell r="B2372" t="str">
            <v>DEJA BLANQUEADOR 6FUX150</v>
          </cell>
          <cell r="C2372" t="str">
            <v>FU</v>
          </cell>
          <cell r="D2372">
            <v>8.9999999999999993E-3</v>
          </cell>
          <cell r="E2372" t="str">
            <v>TM</v>
          </cell>
        </row>
        <row r="2373">
          <cell r="A2373" t="str">
            <v>10467</v>
          </cell>
          <cell r="B2373" t="str">
            <v>DEJA BLANQUEADOR 12FUX75</v>
          </cell>
          <cell r="C2373" t="str">
            <v>FU</v>
          </cell>
          <cell r="D2373">
            <v>8.9999999999999993E-3</v>
          </cell>
          <cell r="E2373" t="str">
            <v>TM</v>
          </cell>
        </row>
        <row r="2374">
          <cell r="A2374" t="str">
            <v>10468</v>
          </cell>
          <cell r="B2374" t="str">
            <v>DEJA BLANQUEADOR 24FUX37</v>
          </cell>
          <cell r="C2374" t="str">
            <v>FU</v>
          </cell>
          <cell r="D2374">
            <v>8.9999999999999993E-3</v>
          </cell>
          <cell r="E2374" t="str">
            <v>TM</v>
          </cell>
        </row>
        <row r="2375">
          <cell r="A2375" t="str">
            <v>10469</v>
          </cell>
          <cell r="B2375" t="str">
            <v>DEJA BLANQUEADOR 50FUX15</v>
          </cell>
          <cell r="C2375" t="str">
            <v>FU</v>
          </cell>
          <cell r="D2375">
            <v>7.4999999999999997E-3</v>
          </cell>
          <cell r="E2375" t="str">
            <v>TM</v>
          </cell>
        </row>
        <row r="2376">
          <cell r="A2376" t="str">
            <v>10470</v>
          </cell>
          <cell r="B2376" t="str">
            <v>DEJA BLANQUEADOR 100FUX7</v>
          </cell>
          <cell r="C2376" t="str">
            <v>FU</v>
          </cell>
          <cell r="D2376">
            <v>7.4999999999999997E-3</v>
          </cell>
          <cell r="E2376" t="str">
            <v>TM</v>
          </cell>
        </row>
        <row r="2377">
          <cell r="A2377" t="str">
            <v>10557</v>
          </cell>
          <cell r="B2377" t="str">
            <v>OMO BLANQUEAD BB 900 X12</v>
          </cell>
          <cell r="C2377" t="str">
            <v>FU</v>
          </cell>
          <cell r="D2377">
            <v>1.0800000000000001E-2</v>
          </cell>
          <cell r="E2377" t="str">
            <v>TM</v>
          </cell>
        </row>
        <row r="2378">
          <cell r="A2378" t="str">
            <v>10558</v>
          </cell>
          <cell r="B2378" t="str">
            <v>OMO BLANQUEADOR 50Fx180g</v>
          </cell>
          <cell r="C2378" t="str">
            <v>FU</v>
          </cell>
          <cell r="D2378">
            <v>8.9999999999999993E-3</v>
          </cell>
          <cell r="E2378" t="str">
            <v>TM</v>
          </cell>
        </row>
        <row r="2379">
          <cell r="A2379" t="str">
            <v>10559</v>
          </cell>
          <cell r="B2379" t="str">
            <v>OMO BLANQUEADOR SAMP 75</v>
          </cell>
          <cell r="C2379" t="str">
            <v>FU</v>
          </cell>
          <cell r="D2379">
            <v>7.4999999999999997E-3</v>
          </cell>
          <cell r="E2379" t="str">
            <v>TM</v>
          </cell>
        </row>
        <row r="2380">
          <cell r="A2380" t="str">
            <v>10611</v>
          </cell>
          <cell r="B2380" t="str">
            <v>DEJA MA FLORAL NUEVO DIS</v>
          </cell>
          <cell r="C2380" t="str">
            <v>FU</v>
          </cell>
          <cell r="D2380">
            <v>0.01</v>
          </cell>
          <cell r="E2380" t="str">
            <v>TM</v>
          </cell>
        </row>
        <row r="2381">
          <cell r="A2381" t="str">
            <v>10619</v>
          </cell>
          <cell r="B2381" t="str">
            <v>DEJA MA FLORAL NUEVO DIS</v>
          </cell>
          <cell r="C2381" t="str">
            <v>FU</v>
          </cell>
          <cell r="D2381">
            <v>0.01</v>
          </cell>
          <cell r="E2381" t="str">
            <v>TM</v>
          </cell>
        </row>
        <row r="2382">
          <cell r="A2382" t="str">
            <v>10629</v>
          </cell>
          <cell r="B2382" t="str">
            <v>BBV 12FU X 1KG</v>
          </cell>
          <cell r="C2382" t="str">
            <v>FU</v>
          </cell>
          <cell r="D2382">
            <v>1.2E-2</v>
          </cell>
          <cell r="E2382" t="str">
            <v>TM</v>
          </cell>
        </row>
        <row r="2383">
          <cell r="A2383" t="str">
            <v>10678</v>
          </cell>
          <cell r="B2383" t="str">
            <v>DEJA MA LIMON NUEVO DIS.</v>
          </cell>
          <cell r="C2383" t="str">
            <v>FU</v>
          </cell>
          <cell r="D2383">
            <v>0.01</v>
          </cell>
          <cell r="E2383" t="str">
            <v>TM</v>
          </cell>
        </row>
        <row r="2384">
          <cell r="A2384" t="str">
            <v>10682</v>
          </cell>
          <cell r="B2384" t="str">
            <v>DEJA BLANQUEADOR 4FDA X</v>
          </cell>
          <cell r="C2384" t="str">
            <v>FU</v>
          </cell>
          <cell r="D2384">
            <v>8.9999999999999993E-3</v>
          </cell>
          <cell r="E2384" t="str">
            <v>TM</v>
          </cell>
        </row>
        <row r="2385">
          <cell r="A2385" t="str">
            <v>10700</v>
          </cell>
          <cell r="B2385" t="str">
            <v>DEJA MS.F.ND. 100FX125G</v>
          </cell>
          <cell r="C2385" t="str">
            <v>FU</v>
          </cell>
          <cell r="D2385">
            <v>1.2500000000000001E-2</v>
          </cell>
          <cell r="E2385" t="str">
            <v>TM</v>
          </cell>
        </row>
        <row r="2386">
          <cell r="A2386" t="str">
            <v>10711</v>
          </cell>
          <cell r="B2386" t="str">
            <v>DEJA MA.L.ND. 50FX250G</v>
          </cell>
          <cell r="C2386" t="str">
            <v>FU</v>
          </cell>
          <cell r="D2386">
            <v>1.2500000000000001E-2</v>
          </cell>
          <cell r="E2386" t="str">
            <v>TM</v>
          </cell>
        </row>
        <row r="2387">
          <cell r="A2387" t="str">
            <v>10719</v>
          </cell>
          <cell r="B2387" t="str">
            <v>OMO A.BACT 180 G NUE 180</v>
          </cell>
          <cell r="C2387" t="str">
            <v>FU</v>
          </cell>
          <cell r="D2387">
            <v>8.9999999999999993E-3</v>
          </cell>
          <cell r="E2387" t="str">
            <v>TM</v>
          </cell>
        </row>
        <row r="2388">
          <cell r="A2388" t="str">
            <v>10734</v>
          </cell>
          <cell r="B2388" t="str">
            <v>DEJA BS FL 100Gx100UN</v>
          </cell>
          <cell r="C2388" t="str">
            <v>FU</v>
          </cell>
          <cell r="D2388">
            <v>0.01</v>
          </cell>
          <cell r="E2388" t="str">
            <v>TM</v>
          </cell>
        </row>
        <row r="2389">
          <cell r="A2389" t="str">
            <v>10735</v>
          </cell>
          <cell r="B2389" t="str">
            <v>DEJA BS FL 200Gx50UN</v>
          </cell>
          <cell r="C2389" t="str">
            <v>FU</v>
          </cell>
          <cell r="D2389">
            <v>0.01</v>
          </cell>
          <cell r="E2389" t="str">
            <v>TM</v>
          </cell>
        </row>
        <row r="2390">
          <cell r="A2390" t="str">
            <v>10736</v>
          </cell>
          <cell r="B2390" t="str">
            <v>DEJA BS FL 1000Gx12UN</v>
          </cell>
          <cell r="C2390" t="str">
            <v>FU</v>
          </cell>
          <cell r="D2390">
            <v>1.2E-2</v>
          </cell>
          <cell r="E2390" t="str">
            <v>TM</v>
          </cell>
        </row>
        <row r="2391">
          <cell r="A2391" t="str">
            <v>10737</v>
          </cell>
          <cell r="B2391" t="str">
            <v>DEJA BS FL 2000Gx6UN</v>
          </cell>
          <cell r="C2391" t="str">
            <v>FU</v>
          </cell>
          <cell r="D2391">
            <v>1.2E-2</v>
          </cell>
          <cell r="E2391" t="str">
            <v>TM</v>
          </cell>
        </row>
        <row r="2392">
          <cell r="A2392" t="str">
            <v>10738</v>
          </cell>
          <cell r="B2392" t="str">
            <v>DEJA BS LM 200Gx50UN</v>
          </cell>
          <cell r="C2392" t="str">
            <v>FU</v>
          </cell>
          <cell r="D2392">
            <v>0.01</v>
          </cell>
          <cell r="E2392" t="str">
            <v>TM</v>
          </cell>
        </row>
        <row r="2393">
          <cell r="A2393" t="str">
            <v>10739</v>
          </cell>
          <cell r="B2393" t="str">
            <v>DEJA BS LM 1000Gx12UN</v>
          </cell>
          <cell r="C2393" t="str">
            <v>FU</v>
          </cell>
          <cell r="D2393">
            <v>1.2E-2</v>
          </cell>
          <cell r="E2393" t="str">
            <v>TM</v>
          </cell>
        </row>
        <row r="2394">
          <cell r="A2394" t="str">
            <v>10777</v>
          </cell>
          <cell r="B2394" t="str">
            <v>DEJA QUITAGRASA 4FUX3000</v>
          </cell>
          <cell r="C2394" t="str">
            <v>FU</v>
          </cell>
          <cell r="D2394">
            <v>1.2E-2</v>
          </cell>
          <cell r="E2394" t="str">
            <v>TM</v>
          </cell>
        </row>
        <row r="2395">
          <cell r="A2395" t="str">
            <v>10778</v>
          </cell>
          <cell r="B2395" t="str">
            <v>DEJA QUITAGRASA 6FUX2000</v>
          </cell>
          <cell r="C2395" t="str">
            <v>FU</v>
          </cell>
          <cell r="D2395">
            <v>1.2E-2</v>
          </cell>
          <cell r="E2395" t="str">
            <v>TM</v>
          </cell>
        </row>
        <row r="2396">
          <cell r="A2396" t="str">
            <v>10779</v>
          </cell>
          <cell r="B2396" t="str">
            <v>DEJA QUITAGRASA 12FUX100</v>
          </cell>
          <cell r="C2396" t="str">
            <v>FU</v>
          </cell>
          <cell r="D2396">
            <v>1.2E-2</v>
          </cell>
          <cell r="E2396" t="str">
            <v>TM</v>
          </cell>
        </row>
        <row r="2397">
          <cell r="A2397" t="str">
            <v>10780</v>
          </cell>
          <cell r="B2397" t="str">
            <v>DEJA QUITAGRASA 24FUX500</v>
          </cell>
          <cell r="C2397" t="str">
            <v>FU</v>
          </cell>
          <cell r="D2397">
            <v>1.2E-2</v>
          </cell>
          <cell r="E2397" t="str">
            <v>TM</v>
          </cell>
        </row>
        <row r="2398">
          <cell r="A2398" t="str">
            <v>10781</v>
          </cell>
          <cell r="B2398" t="str">
            <v>DEJA QUITAGRASA 50FUX200</v>
          </cell>
          <cell r="C2398" t="str">
            <v>FU</v>
          </cell>
          <cell r="D2398">
            <v>0.01</v>
          </cell>
          <cell r="E2398" t="str">
            <v>TM</v>
          </cell>
        </row>
        <row r="2399">
          <cell r="A2399" t="str">
            <v>10783</v>
          </cell>
          <cell r="B2399" t="str">
            <v>DEJA QUITAGRASA FLORAL</v>
          </cell>
          <cell r="C2399" t="str">
            <v>FU</v>
          </cell>
          <cell r="D2399">
            <v>0.01</v>
          </cell>
          <cell r="E2399" t="str">
            <v>TM</v>
          </cell>
        </row>
        <row r="2400">
          <cell r="A2400" t="str">
            <v>10834</v>
          </cell>
          <cell r="B2400" t="str">
            <v>OMO MAXIMA LIMPIEZA 180G</v>
          </cell>
          <cell r="C2400" t="str">
            <v>FU</v>
          </cell>
          <cell r="D2400">
            <v>8.9999999999999993E-3</v>
          </cell>
          <cell r="E2400" t="str">
            <v>TM</v>
          </cell>
        </row>
        <row r="2401">
          <cell r="A2401" t="str">
            <v>10837</v>
          </cell>
          <cell r="B2401" t="str">
            <v>OMO MAXIMA LIMPIEZA 900G</v>
          </cell>
          <cell r="C2401" t="str">
            <v>FU</v>
          </cell>
          <cell r="D2401">
            <v>1.0800000000000001E-2</v>
          </cell>
          <cell r="E2401" t="str">
            <v>TM</v>
          </cell>
        </row>
        <row r="2402">
          <cell r="A2402" t="str">
            <v>10860</v>
          </cell>
          <cell r="B2402" t="str">
            <v>DEJA QUITAGRA LIMON 4FUX</v>
          </cell>
          <cell r="C2402" t="str">
            <v>FU</v>
          </cell>
          <cell r="D2402">
            <v>1.2E-2</v>
          </cell>
          <cell r="E2402" t="str">
            <v>TM</v>
          </cell>
        </row>
        <row r="2403">
          <cell r="A2403" t="str">
            <v>10861</v>
          </cell>
          <cell r="B2403" t="str">
            <v>DEJA QUITAGRA LIMON 6FUX</v>
          </cell>
          <cell r="C2403" t="str">
            <v>FU</v>
          </cell>
          <cell r="D2403">
            <v>1.2E-2</v>
          </cell>
          <cell r="E2403" t="str">
            <v>TM</v>
          </cell>
        </row>
        <row r="2404">
          <cell r="A2404" t="str">
            <v>10862</v>
          </cell>
          <cell r="B2404" t="str">
            <v>DEJA QUITAGRA LIMON 12FU</v>
          </cell>
          <cell r="C2404" t="str">
            <v>FU</v>
          </cell>
          <cell r="D2404">
            <v>1.2E-2</v>
          </cell>
          <cell r="E2404" t="str">
            <v>TM</v>
          </cell>
        </row>
        <row r="2405">
          <cell r="A2405" t="str">
            <v>10864</v>
          </cell>
          <cell r="B2405" t="str">
            <v>DEJA QUITAGRA LIMON 24FU</v>
          </cell>
          <cell r="C2405" t="str">
            <v>FU</v>
          </cell>
          <cell r="D2405">
            <v>1.2E-2</v>
          </cell>
          <cell r="E2405" t="str">
            <v>TM</v>
          </cell>
        </row>
        <row r="2406">
          <cell r="A2406" t="str">
            <v>10865</v>
          </cell>
          <cell r="B2406" t="str">
            <v>DEJA QUITAGRA LIMON 50FU</v>
          </cell>
          <cell r="C2406" t="str">
            <v>FU</v>
          </cell>
          <cell r="D2406">
            <v>0.01</v>
          </cell>
          <cell r="E2406" t="str">
            <v>TM</v>
          </cell>
        </row>
        <row r="2407">
          <cell r="A2407" t="str">
            <v>10866</v>
          </cell>
          <cell r="B2407" t="str">
            <v>DEJA QUITAGRA LIMON 100F</v>
          </cell>
          <cell r="C2407" t="str">
            <v>FU</v>
          </cell>
          <cell r="D2407">
            <v>0.01</v>
          </cell>
          <cell r="E2407" t="str">
            <v>TM</v>
          </cell>
        </row>
        <row r="2408">
          <cell r="A2408" t="str">
            <v>10879</v>
          </cell>
          <cell r="B2408" t="str">
            <v>ESP DEJA CBS FLORAL 50 F</v>
          </cell>
          <cell r="C2408" t="str">
            <v>FU</v>
          </cell>
          <cell r="D2408">
            <v>0.01</v>
          </cell>
          <cell r="E2408" t="str">
            <v>TM</v>
          </cell>
        </row>
        <row r="2409">
          <cell r="A2409" t="str">
            <v>10911</v>
          </cell>
          <cell r="B2409" t="str">
            <v>VIVA LIMON 48FUX250GR</v>
          </cell>
          <cell r="C2409" t="str">
            <v>FU</v>
          </cell>
          <cell r="D2409">
            <v>1.2E-2</v>
          </cell>
          <cell r="E2409" t="str">
            <v>TM</v>
          </cell>
        </row>
        <row r="2410">
          <cell r="A2410" t="str">
            <v>11032</v>
          </cell>
          <cell r="B2410" t="str">
            <v>DEJA QUITAGRASA COLOR 50</v>
          </cell>
          <cell r="C2410" t="str">
            <v>FU</v>
          </cell>
          <cell r="D2410">
            <v>0.01</v>
          </cell>
          <cell r="E2410" t="str">
            <v>TM</v>
          </cell>
        </row>
        <row r="2411">
          <cell r="A2411" t="str">
            <v>11033</v>
          </cell>
          <cell r="B2411" t="str">
            <v>DEJA QUITAGRASA COLOR12F</v>
          </cell>
          <cell r="C2411" t="str">
            <v>FU</v>
          </cell>
          <cell r="D2411">
            <v>1.2E-2</v>
          </cell>
          <cell r="E2411" t="str">
            <v>TM</v>
          </cell>
        </row>
        <row r="2412">
          <cell r="A2412" t="str">
            <v>11034</v>
          </cell>
          <cell r="B2412" t="str">
            <v>DEJA QUITAGRASA COLOR 6F</v>
          </cell>
          <cell r="C2412" t="str">
            <v>FU</v>
          </cell>
          <cell r="D2412">
            <v>1.2E-2</v>
          </cell>
          <cell r="E2412" t="str">
            <v>TM</v>
          </cell>
        </row>
        <row r="2413">
          <cell r="A2413" t="str">
            <v>11035</v>
          </cell>
          <cell r="B2413" t="str">
            <v>DEJA QUITAGRASA COLOR100</v>
          </cell>
          <cell r="C2413" t="str">
            <v>FU</v>
          </cell>
          <cell r="D2413">
            <v>0.01</v>
          </cell>
          <cell r="E2413" t="str">
            <v>TM</v>
          </cell>
        </row>
        <row r="2414">
          <cell r="A2414" t="str">
            <v>11057</v>
          </cell>
          <cell r="B2414" t="str">
            <v>DEJA QUITAGRASA LIMON 52</v>
          </cell>
          <cell r="C2414" t="str">
            <v>FU</v>
          </cell>
          <cell r="D2414">
            <v>1.04E-2</v>
          </cell>
          <cell r="E2414" t="str">
            <v>TM</v>
          </cell>
        </row>
        <row r="2415">
          <cell r="A2415" t="str">
            <v>11058</v>
          </cell>
          <cell r="B2415" t="str">
            <v>DEJA QUIT.LIMON</v>
          </cell>
          <cell r="C2415" t="str">
            <v>FU</v>
          </cell>
          <cell r="D2415">
            <v>1.04E-2</v>
          </cell>
          <cell r="E2415" t="str">
            <v>TM</v>
          </cell>
        </row>
        <row r="2416">
          <cell r="A2416" t="str">
            <v>11083</v>
          </cell>
          <cell r="B2416" t="str">
            <v>DEJA QUITAGRASA PROTECC.</v>
          </cell>
          <cell r="C2416" t="str">
            <v>FU</v>
          </cell>
          <cell r="D2416">
            <v>1.04E-2</v>
          </cell>
          <cell r="E2416" t="str">
            <v>TM</v>
          </cell>
        </row>
        <row r="2417">
          <cell r="A2417" t="str">
            <v>11084</v>
          </cell>
          <cell r="B2417" t="str">
            <v>DEJA QUITAGRASA COLOR 10</v>
          </cell>
          <cell r="C2417" t="str">
            <v>FU</v>
          </cell>
          <cell r="D2417">
            <v>1.04E-2</v>
          </cell>
          <cell r="E2417" t="str">
            <v>TM</v>
          </cell>
        </row>
        <row r="2418">
          <cell r="A2418" t="str">
            <v>11102</v>
          </cell>
          <cell r="B2418" t="str">
            <v>DEJA QUITAGRASA 50FUX300</v>
          </cell>
          <cell r="C2418" t="str">
            <v>FU</v>
          </cell>
          <cell r="D2418">
            <v>1.4999999999999999E-2</v>
          </cell>
          <cell r="E2418" t="str">
            <v>TM</v>
          </cell>
        </row>
        <row r="2419">
          <cell r="A2419" t="str">
            <v>11106</v>
          </cell>
          <cell r="B2419" t="str">
            <v>OMO 100FUX100GR</v>
          </cell>
          <cell r="C2419" t="str">
            <v>FU</v>
          </cell>
          <cell r="D2419">
            <v>0.01</v>
          </cell>
          <cell r="E2419" t="str">
            <v>TM</v>
          </cell>
        </row>
        <row r="2420">
          <cell r="A2420" t="str">
            <v>11107</v>
          </cell>
          <cell r="B2420" t="str">
            <v>OMO 50FUX200GR</v>
          </cell>
          <cell r="C2420" t="str">
            <v>FU</v>
          </cell>
          <cell r="D2420">
            <v>0.01</v>
          </cell>
          <cell r="E2420" t="str">
            <v>TM</v>
          </cell>
        </row>
        <row r="2421">
          <cell r="A2421" t="str">
            <v>11108</v>
          </cell>
          <cell r="B2421" t="str">
            <v>OMO 6FUX2000GR</v>
          </cell>
          <cell r="C2421" t="str">
            <v>FU</v>
          </cell>
          <cell r="D2421">
            <v>1.2E-2</v>
          </cell>
          <cell r="E2421" t="str">
            <v>TM</v>
          </cell>
        </row>
        <row r="2422">
          <cell r="A2422" t="str">
            <v>11109</v>
          </cell>
          <cell r="B2422" t="str">
            <v>OMO 12FUX1000GR</v>
          </cell>
          <cell r="C2422" t="str">
            <v>FU</v>
          </cell>
          <cell r="D2422">
            <v>1.2E-2</v>
          </cell>
          <cell r="E2422" t="str">
            <v>TM</v>
          </cell>
        </row>
        <row r="2423">
          <cell r="A2423" t="str">
            <v>11119</v>
          </cell>
          <cell r="B2423" t="str">
            <v>VIVA LIMON 12FUX1000GR E</v>
          </cell>
          <cell r="C2423" t="str">
            <v>FU</v>
          </cell>
          <cell r="D2423">
            <v>1.2E-2</v>
          </cell>
          <cell r="E2423" t="str">
            <v>TM</v>
          </cell>
        </row>
        <row r="2424">
          <cell r="A2424" t="str">
            <v>11174</v>
          </cell>
          <cell r="B2424" t="str">
            <v>DEJA QUITAGRASA LIMON 8F</v>
          </cell>
          <cell r="C2424" t="str">
            <v>FU</v>
          </cell>
          <cell r="D2424">
            <v>1.2E-2</v>
          </cell>
          <cell r="E2424" t="str">
            <v>TM</v>
          </cell>
        </row>
        <row r="2425">
          <cell r="A2425" t="str">
            <v>11175</v>
          </cell>
          <cell r="B2425" t="str">
            <v>DEJA QUITAGRASA COLOR 8F</v>
          </cell>
          <cell r="C2425" t="str">
            <v>FU</v>
          </cell>
          <cell r="D2425">
            <v>1.2E-2</v>
          </cell>
          <cell r="E2425" t="str">
            <v>TM</v>
          </cell>
        </row>
        <row r="2426">
          <cell r="A2426" t="str">
            <v>11181</v>
          </cell>
          <cell r="B2426" t="str">
            <v>OMO INT. FL. 125 G 125X1</v>
          </cell>
          <cell r="C2426" t="str">
            <v>FU</v>
          </cell>
          <cell r="D2426">
            <v>1.2500000000000001E-2</v>
          </cell>
          <cell r="E2426" t="str">
            <v>TM</v>
          </cell>
        </row>
        <row r="2427">
          <cell r="A2427" t="str">
            <v>11213</v>
          </cell>
          <cell r="B2427" t="str">
            <v>OMO INT. FL 250 G 250X50</v>
          </cell>
          <cell r="C2427" t="str">
            <v>FU</v>
          </cell>
          <cell r="D2427">
            <v>1.2500000000000001E-2</v>
          </cell>
          <cell r="E2427" t="str">
            <v>TM</v>
          </cell>
        </row>
        <row r="2428">
          <cell r="A2428" t="str">
            <v>11241</v>
          </cell>
          <cell r="B2428" t="str">
            <v>DEJA QUITAGRASA LIM 48X2</v>
          </cell>
          <cell r="C2428" t="str">
            <v>FU</v>
          </cell>
          <cell r="D2428">
            <v>1.2E-2</v>
          </cell>
          <cell r="E2428" t="str">
            <v>TM</v>
          </cell>
        </row>
        <row r="2429">
          <cell r="A2429" t="str">
            <v>11251</v>
          </cell>
          <cell r="B2429" t="str">
            <v>OMO M.ACTIVO FL 1500GX10</v>
          </cell>
          <cell r="C2429" t="str">
            <v>FU</v>
          </cell>
          <cell r="D2429">
            <v>1.4999999999999999E-2</v>
          </cell>
          <cell r="E2429" t="str">
            <v>TM</v>
          </cell>
        </row>
        <row r="2430">
          <cell r="A2430" t="str">
            <v>11261</v>
          </cell>
          <cell r="B2430" t="str">
            <v>OMO INT LIM 250 G 250X50</v>
          </cell>
          <cell r="C2430" t="str">
            <v>FU</v>
          </cell>
          <cell r="D2430">
            <v>1.2500000000000001E-2</v>
          </cell>
          <cell r="E2430" t="str">
            <v>TM</v>
          </cell>
        </row>
        <row r="2431">
          <cell r="A2431" t="str">
            <v>11265</v>
          </cell>
          <cell r="B2431" t="str">
            <v>DEJA MAQUINA 1000G NUEVA</v>
          </cell>
          <cell r="C2431" t="str">
            <v>FU</v>
          </cell>
          <cell r="D2431">
            <v>1.2E-2</v>
          </cell>
          <cell r="E2431" t="str">
            <v>TM</v>
          </cell>
        </row>
        <row r="2432">
          <cell r="A2432" t="str">
            <v>11287</v>
          </cell>
          <cell r="B2432" t="str">
            <v>DEJA ACBSFL 250G GRATIS</v>
          </cell>
          <cell r="C2432" t="str">
            <v>FU</v>
          </cell>
          <cell r="D2432">
            <v>1.2500000000000001E-2</v>
          </cell>
          <cell r="E2432" t="str">
            <v>TM</v>
          </cell>
        </row>
        <row r="2433">
          <cell r="A2433" t="str">
            <v>11288</v>
          </cell>
          <cell r="B2433" t="str">
            <v>OMO M.ACTIVO FL 125GX100</v>
          </cell>
          <cell r="C2433" t="str">
            <v>FU</v>
          </cell>
          <cell r="D2433">
            <v>1.2500000000000001E-2</v>
          </cell>
          <cell r="E2433" t="str">
            <v>TM</v>
          </cell>
        </row>
        <row r="2434">
          <cell r="A2434" t="str">
            <v>11289</v>
          </cell>
          <cell r="B2434" t="str">
            <v>DEJA ACBSFL 50G GRATIS</v>
          </cell>
          <cell r="C2434" t="str">
            <v>FU</v>
          </cell>
          <cell r="D2434">
            <v>1.2500000000000001E-2</v>
          </cell>
          <cell r="E2434" t="str">
            <v>TM</v>
          </cell>
        </row>
        <row r="2435">
          <cell r="A2435" t="str">
            <v>11291</v>
          </cell>
          <cell r="B2435" t="str">
            <v>OMO MAX LIM 1350 G 1350X</v>
          </cell>
          <cell r="C2435" t="str">
            <v>FU</v>
          </cell>
          <cell r="D2435">
            <v>1.35E-2</v>
          </cell>
          <cell r="E2435" t="str">
            <v>TM</v>
          </cell>
        </row>
        <row r="2436">
          <cell r="A2436" t="str">
            <v>11292</v>
          </cell>
          <cell r="B2436" t="str">
            <v>DEJA ACBSLM 50G GRATIS</v>
          </cell>
          <cell r="C2436" t="str">
            <v>FU</v>
          </cell>
          <cell r="D2436">
            <v>1.2500000000000001E-2</v>
          </cell>
          <cell r="E2436" t="str">
            <v>TM</v>
          </cell>
        </row>
        <row r="2437">
          <cell r="A2437" t="str">
            <v>11293</v>
          </cell>
          <cell r="B2437" t="str">
            <v>DEJA BS/AC/LM 12x1500G</v>
          </cell>
          <cell r="C2437" t="str">
            <v>FU</v>
          </cell>
          <cell r="D2437">
            <v>1.4999999999999999E-2</v>
          </cell>
          <cell r="E2437" t="str">
            <v>TM</v>
          </cell>
        </row>
        <row r="2438">
          <cell r="A2438" t="str">
            <v>11332</v>
          </cell>
          <cell r="B2438" t="str">
            <v>OMO M.ACTIVO LM 1250GX12</v>
          </cell>
          <cell r="C2438" t="str">
            <v>FU</v>
          </cell>
          <cell r="D2438">
            <v>1.4999999999999999E-2</v>
          </cell>
          <cell r="E2438" t="str">
            <v>TM</v>
          </cell>
        </row>
        <row r="2439">
          <cell r="A2439" t="str">
            <v>11395</v>
          </cell>
          <cell r="B2439" t="str">
            <v>DEJA QUITA COLOR 1000GR</v>
          </cell>
          <cell r="C2439" t="str">
            <v>FU</v>
          </cell>
          <cell r="D2439">
            <v>1.2E-2</v>
          </cell>
          <cell r="E2439" t="str">
            <v>TM</v>
          </cell>
        </row>
        <row r="2440">
          <cell r="A2440" t="str">
            <v>11396</v>
          </cell>
          <cell r="B2440" t="str">
            <v>DEJA QUITA FLORAL 1000GR</v>
          </cell>
          <cell r="C2440" t="str">
            <v>FU</v>
          </cell>
          <cell r="D2440">
            <v>1.2E-2</v>
          </cell>
          <cell r="E2440" t="str">
            <v>TM</v>
          </cell>
        </row>
        <row r="2441">
          <cell r="A2441" t="str">
            <v>11397</v>
          </cell>
          <cell r="B2441" t="str">
            <v>DEJA QUITA LIMON 1000GR</v>
          </cell>
          <cell r="C2441" t="str">
            <v>FU</v>
          </cell>
          <cell r="D2441">
            <v>1.2E-2</v>
          </cell>
          <cell r="E2441" t="str">
            <v>TM</v>
          </cell>
        </row>
        <row r="2442">
          <cell r="A2442" t="str">
            <v>11433</v>
          </cell>
          <cell r="B2442" t="str">
            <v>DEJA QUIT FLORAL 200+OMO</v>
          </cell>
          <cell r="C2442" t="str">
            <v>FU</v>
          </cell>
          <cell r="D2442">
            <v>0.01</v>
          </cell>
          <cell r="E2442" t="str">
            <v>TM</v>
          </cell>
        </row>
        <row r="2443">
          <cell r="A2443" t="str">
            <v>11434</v>
          </cell>
          <cell r="B2443" t="str">
            <v>DEJA QUIT FLORAL</v>
          </cell>
          <cell r="C2443" t="str">
            <v>FU</v>
          </cell>
          <cell r="D2443">
            <v>0.01</v>
          </cell>
          <cell r="E2443" t="str">
            <v>TM</v>
          </cell>
        </row>
        <row r="2444">
          <cell r="A2444" t="str">
            <v>11438</v>
          </cell>
          <cell r="B2444" t="str">
            <v>DEJA BARRA L 200G+DEJA L</v>
          </cell>
          <cell r="C2444" t="str">
            <v>FU</v>
          </cell>
          <cell r="D2444">
            <v>1.2E-2</v>
          </cell>
          <cell r="E2444" t="str">
            <v>TM</v>
          </cell>
        </row>
        <row r="2445">
          <cell r="A2445" t="str">
            <v>11439</v>
          </cell>
          <cell r="B2445" t="str">
            <v>DEJA BARRA LIMON 2X300G</v>
          </cell>
          <cell r="C2445" t="str">
            <v>FU</v>
          </cell>
          <cell r="D2445">
            <v>1.2800000000000001E-2</v>
          </cell>
          <cell r="E2445" t="str">
            <v>TM</v>
          </cell>
        </row>
        <row r="2446">
          <cell r="A2446" t="str">
            <v>11440</v>
          </cell>
          <cell r="B2446" t="str">
            <v>DEJA BARRA FLORAL 2X200G</v>
          </cell>
          <cell r="C2446" t="str">
            <v>FU</v>
          </cell>
          <cell r="D2446">
            <v>1.2E-2</v>
          </cell>
          <cell r="E2446" t="str">
            <v>TM</v>
          </cell>
        </row>
        <row r="2447">
          <cell r="A2447" t="str">
            <v>11446</v>
          </cell>
          <cell r="B2447" t="str">
            <v>DEJA ACBSFL 100G GRATIS</v>
          </cell>
          <cell r="C2447" t="str">
            <v>FU</v>
          </cell>
          <cell r="D2447">
            <v>1.4999999999999999E-2</v>
          </cell>
          <cell r="E2447" t="str">
            <v>TM</v>
          </cell>
        </row>
        <row r="2448">
          <cell r="A2448" t="str">
            <v>11540</v>
          </cell>
          <cell r="B2448" t="str">
            <v>OMO 1000G+"JOROBADO DE</v>
          </cell>
          <cell r="C2448" t="str">
            <v>FU</v>
          </cell>
          <cell r="D2448">
            <v>1.2E-2</v>
          </cell>
          <cell r="E2448" t="str">
            <v>TM</v>
          </cell>
        </row>
        <row r="2449">
          <cell r="A2449" t="str">
            <v>11542</v>
          </cell>
          <cell r="B2449" t="str">
            <v>OMO 2000G PROM"JOROBADO</v>
          </cell>
          <cell r="C2449" t="str">
            <v>FU</v>
          </cell>
          <cell r="D2449">
            <v>1.2E-2</v>
          </cell>
          <cell r="E2449" t="str">
            <v>TM</v>
          </cell>
        </row>
        <row r="2450">
          <cell r="A2450" t="str">
            <v>11543</v>
          </cell>
          <cell r="B2450" t="str">
            <v>DEJA QUIT PROTECCION</v>
          </cell>
          <cell r="C2450" t="str">
            <v>FU</v>
          </cell>
          <cell r="D2450">
            <v>1.5599999999999999E-2</v>
          </cell>
          <cell r="E2450" t="str">
            <v>TM</v>
          </cell>
        </row>
        <row r="2451">
          <cell r="A2451" t="str">
            <v>11544</v>
          </cell>
          <cell r="B2451" t="str">
            <v>DEJA QUIT.PROTECCION</v>
          </cell>
          <cell r="C2451" t="str">
            <v>FU</v>
          </cell>
          <cell r="D2451">
            <v>1.5599999999999999E-2</v>
          </cell>
          <cell r="E2451" t="str">
            <v>TM</v>
          </cell>
        </row>
        <row r="2452">
          <cell r="A2452" t="str">
            <v>11545</v>
          </cell>
          <cell r="B2452" t="str">
            <v>DEJA QUITAGRASA LIMON</v>
          </cell>
          <cell r="C2452" t="str">
            <v>FU</v>
          </cell>
          <cell r="D2452">
            <v>1.5599999999999999E-2</v>
          </cell>
          <cell r="E2452" t="str">
            <v>TM</v>
          </cell>
        </row>
        <row r="2453">
          <cell r="A2453" t="str">
            <v>11546</v>
          </cell>
          <cell r="B2453" t="str">
            <v>DEJA QUITAGRASA LIMON</v>
          </cell>
          <cell r="C2453" t="str">
            <v>FU</v>
          </cell>
          <cell r="D2453">
            <v>1.5599999999999999E-2</v>
          </cell>
          <cell r="E2453" t="str">
            <v>TM</v>
          </cell>
        </row>
        <row r="2454">
          <cell r="A2454" t="str">
            <v>11548</v>
          </cell>
          <cell r="B2454" t="str">
            <v>ESTRELLA BARRA 2X400G</v>
          </cell>
          <cell r="C2454" t="str">
            <v>FU</v>
          </cell>
          <cell r="D2454">
            <v>1.4598E-2</v>
          </cell>
          <cell r="E2454" t="str">
            <v>TM</v>
          </cell>
        </row>
        <row r="2455">
          <cell r="A2455" t="str">
            <v>11632</v>
          </cell>
          <cell r="B2455" t="str">
            <v>PROY.DOS EN UNO 1K. 1000</v>
          </cell>
          <cell r="C2455" t="str">
            <v>FU</v>
          </cell>
          <cell r="D2455">
            <v>1.2E-2</v>
          </cell>
          <cell r="E2455" t="str">
            <v>TM</v>
          </cell>
        </row>
        <row r="2456">
          <cell r="A2456" t="str">
            <v>11650</v>
          </cell>
          <cell r="B2456" t="str">
            <v>OMO LIMON 100FUX100GR</v>
          </cell>
          <cell r="C2456" t="str">
            <v>FU</v>
          </cell>
          <cell r="D2456">
            <v>0.01</v>
          </cell>
          <cell r="E2456" t="str">
            <v>TM</v>
          </cell>
        </row>
        <row r="2457">
          <cell r="A2457" t="str">
            <v>11651</v>
          </cell>
          <cell r="B2457" t="str">
            <v>OMO LIMON 50FUX200G</v>
          </cell>
          <cell r="C2457" t="str">
            <v>FU</v>
          </cell>
          <cell r="D2457">
            <v>0.01</v>
          </cell>
          <cell r="E2457" t="str">
            <v>TM</v>
          </cell>
        </row>
        <row r="2458">
          <cell r="A2458" t="str">
            <v>11652</v>
          </cell>
          <cell r="B2458" t="str">
            <v>OMO LIMON 12FUX1000G</v>
          </cell>
          <cell r="C2458" t="str">
            <v>FU</v>
          </cell>
          <cell r="D2458">
            <v>1.2E-2</v>
          </cell>
          <cell r="E2458" t="str">
            <v>TM</v>
          </cell>
        </row>
        <row r="2459">
          <cell r="A2459" t="str">
            <v>11653</v>
          </cell>
          <cell r="B2459" t="str">
            <v>OMO LIMON 6FUX2000G</v>
          </cell>
          <cell r="C2459" t="str">
            <v>FU</v>
          </cell>
          <cell r="D2459">
            <v>1.2E-2</v>
          </cell>
          <cell r="E2459" t="str">
            <v>TM</v>
          </cell>
        </row>
        <row r="2460">
          <cell r="A2460" t="str">
            <v>11656</v>
          </cell>
          <cell r="B2460" t="str">
            <v>DEJA QUITAGRASA LIMON 1F</v>
          </cell>
          <cell r="C2460" t="str">
            <v>FU</v>
          </cell>
          <cell r="D2460">
            <v>1.2E-2</v>
          </cell>
          <cell r="E2460" t="str">
            <v>TM</v>
          </cell>
        </row>
        <row r="2461">
          <cell r="A2461" t="str">
            <v>11685</v>
          </cell>
          <cell r="B2461" t="str">
            <v>DETERGENTE INDUSTRIAL 1F</v>
          </cell>
          <cell r="C2461" t="str">
            <v>FU</v>
          </cell>
          <cell r="D2461">
            <v>0.02</v>
          </cell>
          <cell r="E2461" t="str">
            <v>TM</v>
          </cell>
        </row>
        <row r="2462">
          <cell r="A2462" t="str">
            <v>11686</v>
          </cell>
          <cell r="B2462" t="str">
            <v>DETERGENTE INDUSTRIAL 1F</v>
          </cell>
          <cell r="C2462" t="str">
            <v>FU</v>
          </cell>
          <cell r="D2462">
            <v>0.02</v>
          </cell>
          <cell r="E2462" t="str">
            <v>TM</v>
          </cell>
        </row>
        <row r="2463">
          <cell r="A2463" t="str">
            <v>11706</v>
          </cell>
          <cell r="B2463" t="str">
            <v>OMO M.ACTIVO FL 50GX100U</v>
          </cell>
          <cell r="C2463" t="str">
            <v>FU</v>
          </cell>
          <cell r="D2463">
            <v>5.0000000000000001E-3</v>
          </cell>
          <cell r="E2463" t="str">
            <v>TM</v>
          </cell>
        </row>
        <row r="2464">
          <cell r="A2464" t="str">
            <v>11735</v>
          </cell>
          <cell r="B2464" t="str">
            <v>DEJA QUITAGRASA 50FUX200</v>
          </cell>
          <cell r="C2464" t="str">
            <v>FU</v>
          </cell>
          <cell r="D2464">
            <v>0.01</v>
          </cell>
          <cell r="E2464" t="str">
            <v>TM</v>
          </cell>
        </row>
        <row r="2465">
          <cell r="A2465" t="str">
            <v>11736</v>
          </cell>
          <cell r="B2465" t="str">
            <v>DEJA QUITAGRASA 24FUX500</v>
          </cell>
          <cell r="C2465" t="str">
            <v>FU</v>
          </cell>
          <cell r="D2465">
            <v>1.2E-2</v>
          </cell>
          <cell r="E2465" t="str">
            <v>TM</v>
          </cell>
        </row>
        <row r="2466">
          <cell r="A2466" t="str">
            <v>11737</v>
          </cell>
          <cell r="B2466" t="str">
            <v>DEJA QUITAGRASA 12FUX100</v>
          </cell>
          <cell r="C2466" t="str">
            <v>FU</v>
          </cell>
          <cell r="D2466">
            <v>1.2E-2</v>
          </cell>
          <cell r="E2466" t="str">
            <v>TM</v>
          </cell>
        </row>
        <row r="2467">
          <cell r="A2467" t="str">
            <v>11739</v>
          </cell>
          <cell r="B2467" t="str">
            <v>DEJA QUITAGRASA 6FUX2000</v>
          </cell>
          <cell r="C2467" t="str">
            <v>FU</v>
          </cell>
          <cell r="D2467">
            <v>1.2E-2</v>
          </cell>
          <cell r="E2467" t="str">
            <v>TM</v>
          </cell>
        </row>
        <row r="2468">
          <cell r="A2468" t="str">
            <v>11740</v>
          </cell>
          <cell r="B2468" t="str">
            <v>CLAX 1000 1FUX25KG</v>
          </cell>
          <cell r="C2468" t="str">
            <v>FU</v>
          </cell>
          <cell r="D2468">
            <v>2.5000000000000001E-2</v>
          </cell>
          <cell r="E2468" t="str">
            <v>TM</v>
          </cell>
        </row>
        <row r="2469">
          <cell r="A2469" t="str">
            <v>11764</v>
          </cell>
          <cell r="B2469" t="str">
            <v>DEJA QUITAGRASA FLORAL</v>
          </cell>
          <cell r="C2469" t="str">
            <v>FU</v>
          </cell>
          <cell r="D2469">
            <v>1.2E-2</v>
          </cell>
          <cell r="E2469" t="str">
            <v>TM</v>
          </cell>
        </row>
        <row r="2470">
          <cell r="A2470" t="str">
            <v>11765</v>
          </cell>
          <cell r="B2470" t="str">
            <v>DEJA QUIT COLOR 50FDAX30</v>
          </cell>
          <cell r="C2470" t="str">
            <v>FU</v>
          </cell>
          <cell r="D2470">
            <v>1.4999999999999999E-2</v>
          </cell>
          <cell r="E2470" t="str">
            <v>TM</v>
          </cell>
        </row>
        <row r="2471">
          <cell r="A2471" t="str">
            <v>11766</v>
          </cell>
          <cell r="B2471" t="str">
            <v>DEJA QUITAGRASA LIMON</v>
          </cell>
          <cell r="C2471" t="str">
            <v>FU</v>
          </cell>
          <cell r="D2471">
            <v>1.4999999999999999E-2</v>
          </cell>
          <cell r="E2471" t="str">
            <v>TM</v>
          </cell>
        </row>
        <row r="2472">
          <cell r="A2472" t="str">
            <v>11782</v>
          </cell>
          <cell r="C2472" t="str">
            <v>FU</v>
          </cell>
          <cell r="D2472">
            <v>0.01</v>
          </cell>
          <cell r="E2472" t="str">
            <v>TM</v>
          </cell>
        </row>
        <row r="2473">
          <cell r="A2473" t="str">
            <v>11786</v>
          </cell>
          <cell r="B2473" t="str">
            <v>DEJA QUIT FLORAL</v>
          </cell>
          <cell r="C2473" t="str">
            <v>FU</v>
          </cell>
          <cell r="D2473">
            <v>0.01</v>
          </cell>
          <cell r="E2473" t="str">
            <v>TM</v>
          </cell>
        </row>
        <row r="2474">
          <cell r="A2474" t="str">
            <v>11787</v>
          </cell>
          <cell r="B2474" t="str">
            <v>DEJA QUIT FLORAL</v>
          </cell>
          <cell r="C2474" t="str">
            <v>FU</v>
          </cell>
          <cell r="D2474">
            <v>0.01</v>
          </cell>
          <cell r="E2474" t="str">
            <v>TM</v>
          </cell>
        </row>
        <row r="2475">
          <cell r="A2475" t="str">
            <v>11839</v>
          </cell>
          <cell r="B2475" t="str">
            <v>DEJA QUITAGRASA FLORAL 2</v>
          </cell>
          <cell r="C2475" t="str">
            <v>FU</v>
          </cell>
          <cell r="D2475">
            <v>1.2E-2</v>
          </cell>
          <cell r="E2475" t="str">
            <v>TM</v>
          </cell>
        </row>
        <row r="2476">
          <cell r="A2476" t="str">
            <v>11840</v>
          </cell>
          <cell r="B2476" t="str">
            <v>DEJA QUITAGRASA LIMON 2</v>
          </cell>
          <cell r="C2476" t="str">
            <v>FU</v>
          </cell>
          <cell r="D2476">
            <v>1.2E-2</v>
          </cell>
          <cell r="E2476" t="str">
            <v>TM</v>
          </cell>
        </row>
        <row r="2477">
          <cell r="A2477" t="str">
            <v>11857</v>
          </cell>
          <cell r="B2477" t="str">
            <v>VIVA VIGOR 12FUX1000GR</v>
          </cell>
          <cell r="C2477" t="str">
            <v>FU</v>
          </cell>
          <cell r="D2477">
            <v>1.2E-2</v>
          </cell>
          <cell r="E2477" t="str">
            <v>TM</v>
          </cell>
        </row>
        <row r="2478">
          <cell r="A2478" t="str">
            <v>11858</v>
          </cell>
          <cell r="B2478" t="str">
            <v>VIVA VIGOR 18FUX500GR</v>
          </cell>
          <cell r="C2478" t="str">
            <v>FU</v>
          </cell>
          <cell r="D2478">
            <v>8.9999999999999993E-3</v>
          </cell>
          <cell r="E2478" t="str">
            <v>TM</v>
          </cell>
        </row>
        <row r="2479">
          <cell r="A2479" t="str">
            <v>11859</v>
          </cell>
          <cell r="B2479" t="str">
            <v>VIVA VIGOR 36FUX200GR</v>
          </cell>
          <cell r="C2479" t="str">
            <v>FU</v>
          </cell>
          <cell r="D2479">
            <v>7.1999999999999998E-3</v>
          </cell>
          <cell r="E2479" t="str">
            <v>TM</v>
          </cell>
        </row>
        <row r="2480">
          <cell r="A2480" t="str">
            <v>11865</v>
          </cell>
          <cell r="B2480" t="str">
            <v>DETERGENTE DEJA 200GR</v>
          </cell>
          <cell r="C2480" t="str">
            <v>FU</v>
          </cell>
          <cell r="D2480">
            <v>1.2E-2</v>
          </cell>
          <cell r="E2480" t="str">
            <v>TM</v>
          </cell>
        </row>
        <row r="2481">
          <cell r="A2481" t="str">
            <v>11866</v>
          </cell>
          <cell r="B2481" t="str">
            <v>DETERGENTE DEJA 500GR</v>
          </cell>
          <cell r="C2481" t="str">
            <v>FU</v>
          </cell>
          <cell r="D2481">
            <v>1.2E-2</v>
          </cell>
          <cell r="E2481" t="str">
            <v>TM</v>
          </cell>
        </row>
        <row r="2482">
          <cell r="A2482" t="str">
            <v>11867</v>
          </cell>
          <cell r="B2482" t="str">
            <v>DETERGENTE DEJA 1000GR</v>
          </cell>
          <cell r="C2482" t="str">
            <v>FU</v>
          </cell>
          <cell r="D2482">
            <v>1.2E-2</v>
          </cell>
          <cell r="E2482" t="str">
            <v>TM</v>
          </cell>
        </row>
        <row r="2483">
          <cell r="A2483" t="str">
            <v>11868</v>
          </cell>
          <cell r="B2483" t="str">
            <v>VIVA LIMON PROM EXP 250G</v>
          </cell>
          <cell r="C2483" t="str">
            <v>FU</v>
          </cell>
          <cell r="D2483">
            <v>1.44E-2</v>
          </cell>
          <cell r="E2483" t="str">
            <v>TM</v>
          </cell>
        </row>
        <row r="2484">
          <cell r="A2484" t="str">
            <v>11870</v>
          </cell>
          <cell r="B2484" t="str">
            <v>DEJA QUITAGRASA COLOR</v>
          </cell>
          <cell r="C2484" t="str">
            <v>FU</v>
          </cell>
          <cell r="D2484">
            <v>0.01</v>
          </cell>
          <cell r="E2484" t="str">
            <v>TM</v>
          </cell>
        </row>
        <row r="2485">
          <cell r="A2485" t="str">
            <v>11871</v>
          </cell>
          <cell r="B2485" t="str">
            <v>DEJA QUITAGRASA COLOR</v>
          </cell>
          <cell r="C2485" t="str">
            <v>FU</v>
          </cell>
          <cell r="D2485">
            <v>1.2E-2</v>
          </cell>
          <cell r="E2485" t="str">
            <v>TM</v>
          </cell>
        </row>
        <row r="2486">
          <cell r="A2486" t="str">
            <v>11872</v>
          </cell>
          <cell r="B2486" t="str">
            <v>VIVA VIGOR 100FUX100UN</v>
          </cell>
          <cell r="C2486" t="str">
            <v>FU</v>
          </cell>
          <cell r="D2486">
            <v>0.01</v>
          </cell>
          <cell r="E2486" t="str">
            <v>TM</v>
          </cell>
        </row>
        <row r="2487">
          <cell r="A2487" t="str">
            <v>11884</v>
          </cell>
          <cell r="B2487" t="str">
            <v>DEJA QUITAGRASA COLOR</v>
          </cell>
          <cell r="C2487" t="str">
            <v>FU</v>
          </cell>
          <cell r="D2487">
            <v>0.01</v>
          </cell>
          <cell r="E2487" t="str">
            <v>TM</v>
          </cell>
        </row>
        <row r="2488">
          <cell r="A2488" t="str">
            <v>11911</v>
          </cell>
          <cell r="B2488" t="str">
            <v>DEJA QUIT FLORAL</v>
          </cell>
          <cell r="C2488" t="str">
            <v>FU</v>
          </cell>
          <cell r="D2488">
            <v>0.01</v>
          </cell>
          <cell r="E2488" t="str">
            <v>TM</v>
          </cell>
        </row>
        <row r="2489">
          <cell r="A2489" t="str">
            <v>11912</v>
          </cell>
          <cell r="B2489" t="str">
            <v>DEJA QUIT FLORAL</v>
          </cell>
          <cell r="C2489" t="str">
            <v>FU</v>
          </cell>
          <cell r="D2489">
            <v>0.01</v>
          </cell>
          <cell r="E2489" t="str">
            <v>TM</v>
          </cell>
        </row>
        <row r="2490">
          <cell r="A2490" t="str">
            <v>11944</v>
          </cell>
          <cell r="B2490" t="str">
            <v>OMO LIMON 12X1000G+SACHE</v>
          </cell>
          <cell r="C2490" t="str">
            <v>FU</v>
          </cell>
          <cell r="D2490">
            <v>1.2E-2</v>
          </cell>
          <cell r="E2490" t="str">
            <v>TM</v>
          </cell>
        </row>
        <row r="2491">
          <cell r="A2491" t="str">
            <v>11945</v>
          </cell>
          <cell r="B2491" t="str">
            <v>OMO FLORAL12X1000G+SACHE</v>
          </cell>
          <cell r="C2491" t="str">
            <v>FU</v>
          </cell>
          <cell r="D2491">
            <v>1.2E-2</v>
          </cell>
          <cell r="E2491" t="str">
            <v>TM</v>
          </cell>
        </row>
        <row r="2492">
          <cell r="A2492" t="str">
            <v>11957</v>
          </cell>
          <cell r="B2492" t="str">
            <v>DEJA QUIT BLANCURA 12FUX</v>
          </cell>
          <cell r="C2492" t="str">
            <v>FU</v>
          </cell>
          <cell r="D2492">
            <v>1.2E-2</v>
          </cell>
          <cell r="E2492" t="str">
            <v>TM</v>
          </cell>
        </row>
        <row r="2493">
          <cell r="A2493" t="str">
            <v>11958</v>
          </cell>
          <cell r="B2493" t="str">
            <v>DEJA QUIT BLANCURA 50FUX</v>
          </cell>
          <cell r="C2493" t="str">
            <v>FU</v>
          </cell>
          <cell r="D2493">
            <v>0.01</v>
          </cell>
          <cell r="E2493" t="str">
            <v>TM</v>
          </cell>
        </row>
        <row r="2494">
          <cell r="A2494" t="str">
            <v>11965</v>
          </cell>
          <cell r="B2494" t="str">
            <v>DEJA QUIT BLANCURA 100FU</v>
          </cell>
          <cell r="C2494" t="str">
            <v>FU</v>
          </cell>
          <cell r="D2494">
            <v>0.01</v>
          </cell>
          <cell r="E2494" t="str">
            <v>TM</v>
          </cell>
        </row>
        <row r="2495">
          <cell r="A2495" t="str">
            <v>11992</v>
          </cell>
          <cell r="B2495" t="str">
            <v>DEJA QUIT.MAXIMA BLANCUR</v>
          </cell>
          <cell r="C2495" t="str">
            <v>FU</v>
          </cell>
          <cell r="D2495">
            <v>1.04E-2</v>
          </cell>
          <cell r="E2495" t="str">
            <v>TM</v>
          </cell>
        </row>
        <row r="2496">
          <cell r="A2496" t="str">
            <v>11993</v>
          </cell>
          <cell r="B2496" t="str">
            <v>DEJA QUIT.COLOR ANTIPELU</v>
          </cell>
          <cell r="C2496" t="str">
            <v>FU</v>
          </cell>
          <cell r="D2496">
            <v>1.04E-2</v>
          </cell>
          <cell r="E2496" t="str">
            <v>TM</v>
          </cell>
        </row>
        <row r="2497">
          <cell r="A2497" t="str">
            <v>11994</v>
          </cell>
          <cell r="B2497" t="str">
            <v>DEJA QUIT.FLORAL100X100G</v>
          </cell>
          <cell r="C2497" t="str">
            <v>FU</v>
          </cell>
          <cell r="D2497">
            <v>1.120001E-2</v>
          </cell>
          <cell r="E2497" t="str">
            <v>TM</v>
          </cell>
        </row>
        <row r="2498">
          <cell r="A2498" t="str">
            <v>11995</v>
          </cell>
          <cell r="B2498" t="str">
            <v>DEJA QUIT.LIMON 100X100G</v>
          </cell>
          <cell r="C2498" t="str">
            <v>FU</v>
          </cell>
          <cell r="D2498">
            <v>1.12E-2</v>
          </cell>
          <cell r="E2498" t="str">
            <v>TM</v>
          </cell>
        </row>
        <row r="2499">
          <cell r="A2499" t="str">
            <v>11996</v>
          </cell>
          <cell r="B2499" t="str">
            <v>DEJA QUIT.FLORAL50X200G</v>
          </cell>
          <cell r="C2499" t="str">
            <v>FU</v>
          </cell>
          <cell r="D2499">
            <v>1.120002E-2</v>
          </cell>
          <cell r="E2499" t="str">
            <v>TM</v>
          </cell>
        </row>
        <row r="2500">
          <cell r="A2500" t="str">
            <v>11997</v>
          </cell>
          <cell r="B2500" t="str">
            <v>DEJA QUIT.LIMON 50X200G</v>
          </cell>
          <cell r="C2500" t="str">
            <v>FU</v>
          </cell>
          <cell r="D2500">
            <v>1.12E-2</v>
          </cell>
          <cell r="E2500" t="str">
            <v>TM</v>
          </cell>
        </row>
        <row r="2501">
          <cell r="A2501" t="str">
            <v>11998</v>
          </cell>
          <cell r="B2501" t="str">
            <v>DEJA QUIT.COLOR ANTIPELU</v>
          </cell>
          <cell r="C2501" t="str">
            <v>FU</v>
          </cell>
          <cell r="D2501">
            <v>1.12E-2</v>
          </cell>
          <cell r="E2501" t="str">
            <v>TM</v>
          </cell>
        </row>
        <row r="2502">
          <cell r="A2502" t="str">
            <v>11999</v>
          </cell>
          <cell r="B2502" t="str">
            <v>IMPULSE INNOCENSE 48TR X</v>
          </cell>
          <cell r="C2502" t="str">
            <v>FU</v>
          </cell>
          <cell r="D2502">
            <v>89.285714200000001</v>
          </cell>
          <cell r="E2502" t="str">
            <v>TM</v>
          </cell>
        </row>
        <row r="2503">
          <cell r="A2503" t="str">
            <v>12000</v>
          </cell>
          <cell r="B2503" t="str">
            <v>DEJA QUIT.FLORAL100G</v>
          </cell>
          <cell r="C2503" t="str">
            <v>FU</v>
          </cell>
          <cell r="D2503">
            <v>0.01</v>
          </cell>
          <cell r="E2503" t="str">
            <v>TM</v>
          </cell>
        </row>
        <row r="2504">
          <cell r="A2504" t="str">
            <v>12001</v>
          </cell>
          <cell r="B2504" t="str">
            <v>DEJA QUIT.LIMON 100G</v>
          </cell>
          <cell r="C2504" t="str">
            <v>FU</v>
          </cell>
          <cell r="D2504">
            <v>1.12E-2</v>
          </cell>
          <cell r="E2504" t="str">
            <v>TM</v>
          </cell>
        </row>
        <row r="2505">
          <cell r="A2505" t="str">
            <v>12002</v>
          </cell>
          <cell r="B2505" t="str">
            <v>DEJA QUIT.FLORAL200G</v>
          </cell>
          <cell r="C2505" t="str">
            <v>FU</v>
          </cell>
          <cell r="D2505">
            <v>1.12E-2</v>
          </cell>
          <cell r="E2505" t="str">
            <v>TM</v>
          </cell>
        </row>
        <row r="2506">
          <cell r="A2506" t="str">
            <v>12003</v>
          </cell>
          <cell r="B2506" t="str">
            <v>DEJA QUIT.LIMON 200G+</v>
          </cell>
          <cell r="C2506" t="str">
            <v>FU</v>
          </cell>
          <cell r="D2506">
            <v>1.12E-2</v>
          </cell>
          <cell r="E2506" t="str">
            <v>TM</v>
          </cell>
        </row>
        <row r="2507">
          <cell r="A2507" t="str">
            <v>12004</v>
          </cell>
          <cell r="B2507" t="str">
            <v>DEJA QUIT.COLOR ANTP200G</v>
          </cell>
          <cell r="C2507" t="str">
            <v>FU</v>
          </cell>
          <cell r="D2507">
            <v>1.12E-2</v>
          </cell>
          <cell r="E2507" t="str">
            <v>TM</v>
          </cell>
        </row>
        <row r="2508">
          <cell r="A2508" t="str">
            <v>12005</v>
          </cell>
          <cell r="B2508" t="str">
            <v>DEJA QUIT.MAX BLAN 200G</v>
          </cell>
          <cell r="C2508" t="str">
            <v>FU</v>
          </cell>
          <cell r="D2508">
            <v>1.12E-2</v>
          </cell>
          <cell r="E2508" t="str">
            <v>TM</v>
          </cell>
        </row>
        <row r="2509">
          <cell r="A2509" t="str">
            <v>12023</v>
          </cell>
          <cell r="B2509" t="str">
            <v>OMO LIMON 6X2000G+BOLSO</v>
          </cell>
          <cell r="C2509" t="str">
            <v>FU</v>
          </cell>
          <cell r="D2509">
            <v>8.3333329999999997E-2</v>
          </cell>
          <cell r="E2509" t="str">
            <v>TM</v>
          </cell>
        </row>
        <row r="2510">
          <cell r="A2510" t="str">
            <v>12024</v>
          </cell>
          <cell r="B2510" t="str">
            <v>OMO FLORAL 6X2000G+BOLSO</v>
          </cell>
          <cell r="C2510" t="str">
            <v>FU</v>
          </cell>
          <cell r="D2510">
            <v>8.3333329999999997E-2</v>
          </cell>
          <cell r="E2510" t="str">
            <v>TM</v>
          </cell>
        </row>
        <row r="2511">
          <cell r="A2511" t="str">
            <v>12027</v>
          </cell>
          <cell r="B2511" t="str">
            <v>DETERGENTE INDUSTRIAL 1F</v>
          </cell>
          <cell r="C2511" t="str">
            <v>FU</v>
          </cell>
          <cell r="D2511">
            <v>2.5000000000000001E-2</v>
          </cell>
          <cell r="E2511" t="str">
            <v>TM</v>
          </cell>
        </row>
        <row r="2512">
          <cell r="A2512" t="str">
            <v>12034</v>
          </cell>
          <cell r="B2512" t="str">
            <v>DEJA QUIT.FLORAL 1000g+</v>
          </cell>
          <cell r="C2512" t="str">
            <v>FU</v>
          </cell>
          <cell r="D2512">
            <v>1.2E-2</v>
          </cell>
          <cell r="E2512" t="str">
            <v>TM</v>
          </cell>
        </row>
        <row r="2513">
          <cell r="A2513" t="str">
            <v>12035</v>
          </cell>
          <cell r="B2513" t="str">
            <v>DEJA QUIT.LIMON 1000g+</v>
          </cell>
          <cell r="C2513" t="str">
            <v>FU</v>
          </cell>
          <cell r="D2513">
            <v>1.2E-2</v>
          </cell>
          <cell r="E2513" t="str">
            <v>TM</v>
          </cell>
        </row>
        <row r="2514">
          <cell r="A2514" t="str">
            <v>12036</v>
          </cell>
          <cell r="B2514" t="str">
            <v>DEJA QUIT.ANTPEL 1000g+</v>
          </cell>
          <cell r="C2514" t="str">
            <v>FU</v>
          </cell>
          <cell r="D2514">
            <v>1.2E-2</v>
          </cell>
          <cell r="E2514" t="str">
            <v>TM</v>
          </cell>
        </row>
        <row r="2515">
          <cell r="A2515" t="str">
            <v>12037</v>
          </cell>
          <cell r="B2515" t="str">
            <v>DEJA QUIT.MAX BLAN 1000g</v>
          </cell>
          <cell r="C2515" t="str">
            <v>FU</v>
          </cell>
          <cell r="D2515">
            <v>1.2E-2</v>
          </cell>
          <cell r="E2515" t="str">
            <v>TM</v>
          </cell>
        </row>
        <row r="2516">
          <cell r="A2516" t="str">
            <v>12038</v>
          </cell>
          <cell r="B2516" t="str">
            <v>DEJA MAQUINA QUIT.1000 G</v>
          </cell>
          <cell r="C2516" t="str">
            <v>FU</v>
          </cell>
          <cell r="D2516">
            <v>1.2E-2</v>
          </cell>
          <cell r="E2516" t="str">
            <v>TM</v>
          </cell>
        </row>
        <row r="2517">
          <cell r="A2517" t="str">
            <v>12039</v>
          </cell>
          <cell r="B2517" t="str">
            <v>DEJA QUIT FLORAL 2000g</v>
          </cell>
          <cell r="C2517" t="str">
            <v>FU</v>
          </cell>
          <cell r="D2517">
            <v>1.2E-2</v>
          </cell>
          <cell r="E2517" t="str">
            <v>TM</v>
          </cell>
        </row>
        <row r="2518">
          <cell r="A2518" t="str">
            <v>12040</v>
          </cell>
          <cell r="B2518" t="str">
            <v>DEJA QUIT LIMON 2000g</v>
          </cell>
          <cell r="C2518" t="str">
            <v>FU</v>
          </cell>
          <cell r="D2518">
            <v>1.2E-2</v>
          </cell>
          <cell r="E2518" t="str">
            <v>TM</v>
          </cell>
        </row>
        <row r="2519">
          <cell r="A2519" t="str">
            <v>12046</v>
          </cell>
          <cell r="B2519" t="str">
            <v>DETERGENTE INDUSTRIAL</v>
          </cell>
          <cell r="C2519" t="str">
            <v>FU</v>
          </cell>
          <cell r="D2519">
            <v>2.5000000000000001E-2</v>
          </cell>
          <cell r="E2519" t="str">
            <v>TM</v>
          </cell>
        </row>
        <row r="2520">
          <cell r="A2520" t="str">
            <v>12047</v>
          </cell>
          <cell r="B2520" t="str">
            <v>DETERGENTE INDUSTRIAL</v>
          </cell>
          <cell r="C2520" t="str">
            <v>FU</v>
          </cell>
          <cell r="D2520">
            <v>2.5000000000000001E-2</v>
          </cell>
          <cell r="E2520" t="str">
            <v>TM</v>
          </cell>
        </row>
        <row r="2521">
          <cell r="A2521" t="str">
            <v>12104</v>
          </cell>
          <cell r="B2521" t="str">
            <v>OMO MAX.L.ACCION EFERV.</v>
          </cell>
          <cell r="C2521" t="str">
            <v>FU</v>
          </cell>
          <cell r="D2521">
            <v>1.2E-2</v>
          </cell>
          <cell r="E2521" t="str">
            <v>TM</v>
          </cell>
        </row>
        <row r="2522">
          <cell r="A2522" t="str">
            <v>12120</v>
          </cell>
          <cell r="B2522" t="str">
            <v>DEJA MULTIACCION FLORAL</v>
          </cell>
          <cell r="C2522" t="str">
            <v>FU</v>
          </cell>
          <cell r="D2522">
            <v>0.01</v>
          </cell>
          <cell r="E2522" t="str">
            <v>TM</v>
          </cell>
        </row>
        <row r="2523">
          <cell r="A2523" t="str">
            <v>12121</v>
          </cell>
          <cell r="B2523" t="str">
            <v>DEJA MULTIACCION FLORAL</v>
          </cell>
          <cell r="C2523" t="str">
            <v>FU</v>
          </cell>
          <cell r="D2523">
            <v>0.01</v>
          </cell>
          <cell r="E2523" t="str">
            <v>TM</v>
          </cell>
        </row>
        <row r="2524">
          <cell r="A2524" t="str">
            <v>12122</v>
          </cell>
          <cell r="B2524" t="str">
            <v>DEJA MULTIACCION FLORAL</v>
          </cell>
          <cell r="C2524" t="str">
            <v>FU</v>
          </cell>
          <cell r="D2524">
            <v>1.2E-2</v>
          </cell>
          <cell r="E2524" t="str">
            <v>TM</v>
          </cell>
        </row>
        <row r="2525">
          <cell r="A2525" t="str">
            <v>12123</v>
          </cell>
          <cell r="B2525" t="str">
            <v>DEJA MULTIACCION FLORAL</v>
          </cell>
          <cell r="C2525" t="str">
            <v>FU</v>
          </cell>
          <cell r="D2525">
            <v>1.2E-2</v>
          </cell>
          <cell r="E2525" t="str">
            <v>TM</v>
          </cell>
        </row>
        <row r="2526">
          <cell r="A2526" t="str">
            <v>12124</v>
          </cell>
          <cell r="B2526" t="str">
            <v>DEJA MULTIACCION FLORAL</v>
          </cell>
          <cell r="C2526" t="str">
            <v>FU</v>
          </cell>
          <cell r="D2526">
            <v>1.2E-2</v>
          </cell>
          <cell r="E2526" t="str">
            <v>TM</v>
          </cell>
        </row>
        <row r="2527">
          <cell r="A2527" t="str">
            <v>12125</v>
          </cell>
          <cell r="B2527" t="str">
            <v>DEJA MULTIACCION LIMON</v>
          </cell>
          <cell r="C2527" t="str">
            <v>FU</v>
          </cell>
          <cell r="D2527">
            <v>0.01</v>
          </cell>
          <cell r="E2527" t="str">
            <v>TM</v>
          </cell>
        </row>
        <row r="2528">
          <cell r="A2528" t="str">
            <v>12126</v>
          </cell>
          <cell r="B2528" t="str">
            <v>DEJA MULTIACCION LIMON</v>
          </cell>
          <cell r="C2528" t="str">
            <v>FU</v>
          </cell>
          <cell r="D2528">
            <v>0.01</v>
          </cell>
          <cell r="E2528" t="str">
            <v>TM</v>
          </cell>
        </row>
        <row r="2529">
          <cell r="A2529" t="str">
            <v>12127</v>
          </cell>
          <cell r="B2529" t="str">
            <v>DEJA MULTIACCION LIMON</v>
          </cell>
          <cell r="C2529" t="str">
            <v>FU</v>
          </cell>
          <cell r="D2529">
            <v>1.2E-2</v>
          </cell>
          <cell r="E2529" t="str">
            <v>TM</v>
          </cell>
        </row>
        <row r="2530">
          <cell r="A2530" t="str">
            <v>12128</v>
          </cell>
          <cell r="B2530" t="str">
            <v>DEJA MULTIACCION LIMON</v>
          </cell>
          <cell r="C2530" t="str">
            <v>FU</v>
          </cell>
          <cell r="D2530">
            <v>1.2E-2</v>
          </cell>
          <cell r="E2530" t="str">
            <v>TM</v>
          </cell>
        </row>
        <row r="2531">
          <cell r="A2531" t="str">
            <v>12129</v>
          </cell>
          <cell r="B2531" t="str">
            <v>DEJA MULTIACCION LIMON</v>
          </cell>
          <cell r="C2531" t="str">
            <v>FU</v>
          </cell>
          <cell r="D2531">
            <v>1.2E-2</v>
          </cell>
          <cell r="E2531" t="str">
            <v>TM</v>
          </cell>
        </row>
        <row r="2532">
          <cell r="A2532" t="str">
            <v>12130</v>
          </cell>
          <cell r="B2532" t="str">
            <v>DEJA PC ANTIPELUSAS 50X2</v>
          </cell>
          <cell r="C2532" t="str">
            <v>FU</v>
          </cell>
          <cell r="D2532">
            <v>0.01</v>
          </cell>
          <cell r="E2532" t="str">
            <v>TM</v>
          </cell>
        </row>
        <row r="2533">
          <cell r="A2533" t="str">
            <v>12131</v>
          </cell>
          <cell r="B2533" t="str">
            <v>DEJA PC ANTIPELUSAS 12FU</v>
          </cell>
          <cell r="C2533" t="str">
            <v>FU</v>
          </cell>
          <cell r="D2533">
            <v>1.2E-2</v>
          </cell>
          <cell r="E2533" t="str">
            <v>TM</v>
          </cell>
        </row>
        <row r="2534">
          <cell r="A2534" t="str">
            <v>12132</v>
          </cell>
          <cell r="B2534" t="str">
            <v>DEJA MAX BLANCURA 50FUX</v>
          </cell>
          <cell r="C2534" t="str">
            <v>FU</v>
          </cell>
          <cell r="D2534">
            <v>0.01</v>
          </cell>
          <cell r="E2534" t="str">
            <v>TM</v>
          </cell>
        </row>
        <row r="2535">
          <cell r="A2535" t="str">
            <v>12133</v>
          </cell>
          <cell r="B2535" t="str">
            <v>DEJA MAX BLANCURA 12FUX</v>
          </cell>
          <cell r="C2535" t="str">
            <v>FU</v>
          </cell>
          <cell r="D2535">
            <v>1.2E-2</v>
          </cell>
          <cell r="E2535" t="str">
            <v>TM</v>
          </cell>
        </row>
        <row r="2536">
          <cell r="A2536" t="str">
            <v>12137</v>
          </cell>
          <cell r="B2536" t="str">
            <v>DEJA MA FLORAL 104X100(4</v>
          </cell>
          <cell r="C2536" t="str">
            <v>FU</v>
          </cell>
          <cell r="D2536">
            <v>1.04E-2</v>
          </cell>
          <cell r="E2536" t="str">
            <v>TM</v>
          </cell>
        </row>
        <row r="2537">
          <cell r="A2537" t="str">
            <v>12138</v>
          </cell>
          <cell r="B2537" t="str">
            <v>DEJA MA LIMON 104X100(4</v>
          </cell>
          <cell r="C2537" t="str">
            <v>FU</v>
          </cell>
          <cell r="D2537">
            <v>1.04E-2</v>
          </cell>
          <cell r="E2537" t="str">
            <v>TM</v>
          </cell>
        </row>
        <row r="2538">
          <cell r="A2538" t="str">
            <v>12139</v>
          </cell>
          <cell r="B2538" t="str">
            <v>DEJA MA FLORAL 52X200G</v>
          </cell>
          <cell r="C2538" t="str">
            <v>FU</v>
          </cell>
          <cell r="D2538">
            <v>1.04E-2</v>
          </cell>
          <cell r="E2538" t="str">
            <v>TM</v>
          </cell>
        </row>
        <row r="2539">
          <cell r="A2539" t="str">
            <v>12140</v>
          </cell>
          <cell r="B2539" t="str">
            <v>DEJA MA LIMON  52X200G</v>
          </cell>
          <cell r="C2539" t="str">
            <v>FU</v>
          </cell>
          <cell r="D2539">
            <v>1.04E-2</v>
          </cell>
          <cell r="E2539" t="str">
            <v>TM</v>
          </cell>
        </row>
        <row r="2540">
          <cell r="A2540" t="str">
            <v>12163</v>
          </cell>
          <cell r="B2540" t="str">
            <v>BIC CLORO 50FUX200GR NUE</v>
          </cell>
          <cell r="C2540" t="str">
            <v>FU</v>
          </cell>
          <cell r="D2540">
            <v>0.01</v>
          </cell>
          <cell r="E2540" t="str">
            <v>TM</v>
          </cell>
        </row>
        <row r="2541">
          <cell r="A2541" t="str">
            <v>12164</v>
          </cell>
          <cell r="B2541" t="str">
            <v>BIC LIMON 50FUX200GR NUE</v>
          </cell>
          <cell r="C2541" t="str">
            <v>FU</v>
          </cell>
          <cell r="D2541">
            <v>0.01</v>
          </cell>
          <cell r="E2541" t="str">
            <v>TM</v>
          </cell>
        </row>
        <row r="2542">
          <cell r="A2542" t="str">
            <v>12198</v>
          </cell>
          <cell r="B2542" t="str">
            <v>OMO MAX.LIM.C/ACC.EFERV.</v>
          </cell>
          <cell r="C2542" t="str">
            <v>FU</v>
          </cell>
          <cell r="D2542">
            <v>1.2E-2</v>
          </cell>
          <cell r="E2542" t="str">
            <v>TM</v>
          </cell>
        </row>
        <row r="2543">
          <cell r="A2543" t="str">
            <v>12207</v>
          </cell>
          <cell r="B2543" t="str">
            <v>DEJA BS FL AC 100Gx100UN</v>
          </cell>
          <cell r="C2543" t="str">
            <v>FU</v>
          </cell>
          <cell r="D2543">
            <v>0.01</v>
          </cell>
          <cell r="E2543" t="str">
            <v>TM</v>
          </cell>
        </row>
        <row r="2544">
          <cell r="A2544" t="str">
            <v>12230</v>
          </cell>
          <cell r="B2544" t="str">
            <v>OMO FLORAL 1KILO+BARRA</v>
          </cell>
          <cell r="C2544" t="str">
            <v>FU</v>
          </cell>
          <cell r="D2544">
            <v>1.38E-2</v>
          </cell>
          <cell r="E2544" t="str">
            <v>TM</v>
          </cell>
        </row>
        <row r="2545">
          <cell r="A2545" t="str">
            <v>12232</v>
          </cell>
          <cell r="B2545" t="str">
            <v>OMO LIMON  2KILO+BARRA</v>
          </cell>
          <cell r="C2545" t="str">
            <v>FU</v>
          </cell>
          <cell r="D2545">
            <v>1.29E-2</v>
          </cell>
          <cell r="E2545" t="str">
            <v>TM</v>
          </cell>
        </row>
        <row r="2546">
          <cell r="A2546" t="str">
            <v>12234</v>
          </cell>
          <cell r="B2546" t="str">
            <v>DEJA FLORAL 50x200G EXP</v>
          </cell>
          <cell r="C2546" t="str">
            <v>FU</v>
          </cell>
          <cell r="D2546">
            <v>0.01</v>
          </cell>
          <cell r="E2546" t="str">
            <v>TM</v>
          </cell>
        </row>
        <row r="2547">
          <cell r="A2547" t="str">
            <v>12235</v>
          </cell>
          <cell r="B2547" t="str">
            <v>DEJA FLORAL 24FUX500</v>
          </cell>
          <cell r="C2547" t="str">
            <v>FU</v>
          </cell>
          <cell r="D2547">
            <v>1.2E-2</v>
          </cell>
          <cell r="E2547" t="str">
            <v>TM</v>
          </cell>
        </row>
        <row r="2548">
          <cell r="A2548" t="str">
            <v>12236</v>
          </cell>
          <cell r="B2548" t="str">
            <v>DEJA FLORAL 12FUX1000GR</v>
          </cell>
          <cell r="C2548" t="str">
            <v>FU</v>
          </cell>
          <cell r="D2548">
            <v>1.2E-2</v>
          </cell>
          <cell r="E2548" t="str">
            <v>TM</v>
          </cell>
        </row>
        <row r="2549">
          <cell r="A2549" t="str">
            <v>12239</v>
          </cell>
          <cell r="B2549" t="str">
            <v>OMO FLORAL 1000G+ OMO</v>
          </cell>
          <cell r="C2549" t="str">
            <v>FU</v>
          </cell>
          <cell r="D2549">
            <v>1.38E-2</v>
          </cell>
          <cell r="E2549" t="str">
            <v>TM</v>
          </cell>
        </row>
        <row r="2550">
          <cell r="A2550" t="str">
            <v>12240</v>
          </cell>
          <cell r="B2550" t="str">
            <v>OMO LIMON  1000G+ OMO</v>
          </cell>
          <cell r="C2550" t="str">
            <v>FU</v>
          </cell>
          <cell r="D2550">
            <v>1.38E-2</v>
          </cell>
          <cell r="E2550" t="str">
            <v>TM</v>
          </cell>
        </row>
        <row r="2551">
          <cell r="A2551" t="str">
            <v>12241</v>
          </cell>
          <cell r="B2551" t="str">
            <v>OMO FLORAL 2000G+ OMO</v>
          </cell>
          <cell r="C2551" t="str">
            <v>FU</v>
          </cell>
          <cell r="D2551">
            <v>1.29E-2</v>
          </cell>
          <cell r="E2551" t="str">
            <v>TM</v>
          </cell>
        </row>
        <row r="2552">
          <cell r="A2552" t="str">
            <v>12242</v>
          </cell>
          <cell r="B2552" t="str">
            <v>OMO LIMON 2000G+ OMO</v>
          </cell>
          <cell r="C2552" t="str">
            <v>FU</v>
          </cell>
          <cell r="D2552">
            <v>1.29E-2</v>
          </cell>
          <cell r="E2552" t="str">
            <v>TM</v>
          </cell>
        </row>
        <row r="2553">
          <cell r="A2553" t="str">
            <v>12243</v>
          </cell>
          <cell r="B2553" t="str">
            <v>OMO LIMON 200G+ OMO</v>
          </cell>
          <cell r="C2553" t="str">
            <v>FU</v>
          </cell>
          <cell r="D2553">
            <v>1.0699999999999999E-2</v>
          </cell>
          <cell r="E2553" t="str">
            <v>TM</v>
          </cell>
        </row>
        <row r="2554">
          <cell r="A2554" t="str">
            <v>12244</v>
          </cell>
          <cell r="B2554" t="str">
            <v>OMO FLORAL200G+ OMO</v>
          </cell>
          <cell r="C2554" t="str">
            <v>FU</v>
          </cell>
          <cell r="D2554">
            <v>1.0699999999999999E-2</v>
          </cell>
          <cell r="E2554" t="str">
            <v>TM</v>
          </cell>
        </row>
        <row r="2555">
          <cell r="A2555" t="str">
            <v>12245</v>
          </cell>
          <cell r="B2555" t="str">
            <v>OMO LIMON 100G+ OMO</v>
          </cell>
          <cell r="C2555" t="str">
            <v>FU</v>
          </cell>
          <cell r="D2555">
            <v>1.0699999999999999E-2</v>
          </cell>
          <cell r="E2555" t="str">
            <v>TM</v>
          </cell>
        </row>
        <row r="2556">
          <cell r="A2556" t="str">
            <v>12247</v>
          </cell>
          <cell r="B2556" t="str">
            <v>OMO FLORAL 100G+OMO BARR</v>
          </cell>
          <cell r="C2556" t="str">
            <v>FU</v>
          </cell>
          <cell r="D2556">
            <v>1.0699999999999999E-2</v>
          </cell>
          <cell r="E2556" t="str">
            <v>TM</v>
          </cell>
        </row>
        <row r="2557">
          <cell r="A2557" t="str">
            <v>12248</v>
          </cell>
          <cell r="B2557" t="str">
            <v>OMO LIMON 1 KILO+UTILES</v>
          </cell>
          <cell r="C2557" t="str">
            <v>FU</v>
          </cell>
          <cell r="D2557">
            <v>1.2E-2</v>
          </cell>
          <cell r="E2557" t="str">
            <v>TM</v>
          </cell>
        </row>
        <row r="2558">
          <cell r="A2558" t="str">
            <v>12249</v>
          </cell>
          <cell r="B2558" t="str">
            <v>OMO FLORAL1 KILO+UTILES</v>
          </cell>
          <cell r="C2558" t="str">
            <v>FU</v>
          </cell>
          <cell r="D2558">
            <v>1.2E-2</v>
          </cell>
          <cell r="E2558" t="str">
            <v>TM</v>
          </cell>
        </row>
        <row r="2559">
          <cell r="A2559" t="str">
            <v>12250</v>
          </cell>
          <cell r="B2559" t="str">
            <v>OMO LIMON 2 KILOS+UTILES</v>
          </cell>
          <cell r="C2559" t="str">
            <v>FU</v>
          </cell>
          <cell r="D2559">
            <v>1.2E-2</v>
          </cell>
          <cell r="E2559" t="str">
            <v>TM</v>
          </cell>
        </row>
        <row r="2560">
          <cell r="A2560" t="str">
            <v>12251</v>
          </cell>
          <cell r="B2560" t="str">
            <v>OMO FLORAL2 KILOS+UTILES</v>
          </cell>
          <cell r="C2560" t="str">
            <v>FU</v>
          </cell>
          <cell r="D2560">
            <v>1.2E-2</v>
          </cell>
          <cell r="E2560" t="str">
            <v>TM</v>
          </cell>
        </row>
        <row r="2561">
          <cell r="A2561" t="str">
            <v>12263</v>
          </cell>
          <cell r="B2561" t="str">
            <v>DEJA MA FLORAL 20X750 G</v>
          </cell>
          <cell r="C2561" t="str">
            <v>FU</v>
          </cell>
          <cell r="D2561">
            <v>1.4999999999999999E-2</v>
          </cell>
          <cell r="E2561" t="str">
            <v>TM</v>
          </cell>
        </row>
        <row r="2562">
          <cell r="A2562" t="str">
            <v>12264</v>
          </cell>
          <cell r="B2562" t="str">
            <v>DEJA MA FLORAL 10X1500G</v>
          </cell>
          <cell r="C2562" t="str">
            <v>FU</v>
          </cell>
          <cell r="D2562">
            <v>1.4999999999999999E-2</v>
          </cell>
          <cell r="E2562" t="str">
            <v>TM</v>
          </cell>
        </row>
        <row r="2563">
          <cell r="A2563" t="str">
            <v>12265</v>
          </cell>
          <cell r="B2563" t="str">
            <v>DEJA MA FLORAL 5X3000G</v>
          </cell>
          <cell r="C2563" t="str">
            <v>FU</v>
          </cell>
          <cell r="D2563">
            <v>1.4999999999999999E-2</v>
          </cell>
          <cell r="E2563" t="str">
            <v>TM</v>
          </cell>
        </row>
        <row r="2564">
          <cell r="A2564" t="str">
            <v>12266</v>
          </cell>
          <cell r="B2564" t="str">
            <v>DEJA MA LIMON  20X750G</v>
          </cell>
          <cell r="C2564" t="str">
            <v>FU</v>
          </cell>
          <cell r="D2564">
            <v>1.7999999999999999E-2</v>
          </cell>
          <cell r="E2564" t="str">
            <v>TM</v>
          </cell>
        </row>
        <row r="2565">
          <cell r="A2565" t="str">
            <v>12267</v>
          </cell>
          <cell r="B2565" t="str">
            <v>DEJA MA LIMON  10X1500G</v>
          </cell>
          <cell r="C2565" t="str">
            <v>FU</v>
          </cell>
          <cell r="D2565">
            <v>1.4999999999999999E-2</v>
          </cell>
          <cell r="E2565" t="str">
            <v>TM</v>
          </cell>
        </row>
        <row r="2566">
          <cell r="A2566" t="str">
            <v>12268</v>
          </cell>
          <cell r="B2566" t="str">
            <v>DEJA MA LIMON  5X3000G</v>
          </cell>
          <cell r="C2566" t="str">
            <v>FU</v>
          </cell>
          <cell r="D2566">
            <v>1.4999999999999999E-2</v>
          </cell>
          <cell r="E2566" t="str">
            <v>TM</v>
          </cell>
        </row>
        <row r="2567">
          <cell r="A2567" t="str">
            <v>12269</v>
          </cell>
          <cell r="B2567" t="str">
            <v>DEJA PC ANTP  10X1500G</v>
          </cell>
          <cell r="C2567" t="str">
            <v>FU</v>
          </cell>
          <cell r="D2567">
            <v>1.4999999999999999E-2</v>
          </cell>
          <cell r="E2567" t="str">
            <v>TM</v>
          </cell>
        </row>
        <row r="2568">
          <cell r="A2568" t="str">
            <v>12270</v>
          </cell>
          <cell r="B2568" t="str">
            <v>DEJA MAX BLANC 10X1500G</v>
          </cell>
          <cell r="C2568" t="str">
            <v>FU</v>
          </cell>
          <cell r="D2568">
            <v>1.4999999999999999E-2</v>
          </cell>
          <cell r="E2568" t="str">
            <v>TM</v>
          </cell>
        </row>
        <row r="2569">
          <cell r="A2569" t="str">
            <v>12271</v>
          </cell>
          <cell r="B2569" t="str">
            <v>DEJA PC ANTPEL 52X200"2</v>
          </cell>
          <cell r="C2569" t="str">
            <v>FU</v>
          </cell>
          <cell r="D2569">
            <v>1.04E-2</v>
          </cell>
          <cell r="E2569" t="str">
            <v>TM</v>
          </cell>
        </row>
        <row r="2570">
          <cell r="A2570" t="str">
            <v>12272</v>
          </cell>
          <cell r="B2570" t="str">
            <v>DEJA MAX BLAN 52X200"2</v>
          </cell>
          <cell r="C2570" t="str">
            <v>FU</v>
          </cell>
          <cell r="D2570">
            <v>1.04E-2</v>
          </cell>
          <cell r="E2570" t="str">
            <v>TM</v>
          </cell>
        </row>
        <row r="2571">
          <cell r="A2571" t="str">
            <v>12309</v>
          </cell>
          <cell r="B2571" t="str">
            <v>DETERGENTE NOBLA C/P 20x</v>
          </cell>
          <cell r="C2571" t="str">
            <v>FU</v>
          </cell>
          <cell r="D2571">
            <v>0.01</v>
          </cell>
          <cell r="E2571" t="str">
            <v>TM</v>
          </cell>
        </row>
        <row r="2572">
          <cell r="A2572" t="str">
            <v>12310</v>
          </cell>
          <cell r="B2572" t="str">
            <v>DET.NOBLA S/P 20x500G</v>
          </cell>
          <cell r="C2572" t="str">
            <v>FU</v>
          </cell>
          <cell r="D2572">
            <v>0.01</v>
          </cell>
          <cell r="E2572" t="str">
            <v>TM</v>
          </cell>
        </row>
        <row r="2573">
          <cell r="A2573" t="str">
            <v>12311</v>
          </cell>
          <cell r="B2573" t="str">
            <v>DETERGENTE NOBLA C/P 20K</v>
          </cell>
          <cell r="C2573" t="str">
            <v>FU</v>
          </cell>
          <cell r="D2573">
            <v>0.02</v>
          </cell>
          <cell r="E2573" t="str">
            <v>TM</v>
          </cell>
        </row>
        <row r="2574">
          <cell r="A2574" t="str">
            <v>12312</v>
          </cell>
          <cell r="B2574" t="str">
            <v>DET.NOBLA S/P 20KG</v>
          </cell>
          <cell r="C2574" t="str">
            <v>FU</v>
          </cell>
          <cell r="D2574">
            <v>0.02</v>
          </cell>
          <cell r="E2574" t="str">
            <v>TM</v>
          </cell>
        </row>
        <row r="2575">
          <cell r="A2575" t="str">
            <v>12328</v>
          </cell>
          <cell r="B2575" t="str">
            <v>OMO MA FL 200Gx50UN</v>
          </cell>
          <cell r="C2575" t="str">
            <v>FU</v>
          </cell>
          <cell r="D2575">
            <v>0.01</v>
          </cell>
          <cell r="E2575" t="str">
            <v>TM</v>
          </cell>
        </row>
        <row r="2576">
          <cell r="A2576" t="str">
            <v>12336</v>
          </cell>
          <cell r="B2576" t="str">
            <v>VIRUTA JABON 1FUx600KG</v>
          </cell>
          <cell r="C2576" t="str">
            <v>FU</v>
          </cell>
          <cell r="D2576">
            <v>0.6</v>
          </cell>
          <cell r="E2576" t="str">
            <v>TM</v>
          </cell>
        </row>
        <row r="2577">
          <cell r="A2577" t="str">
            <v>12347</v>
          </cell>
          <cell r="B2577" t="str">
            <v>VIVA FLORAL 12 X1000G</v>
          </cell>
          <cell r="C2577" t="str">
            <v>FU</v>
          </cell>
          <cell r="D2577">
            <v>1.2E-2</v>
          </cell>
          <cell r="E2577" t="str">
            <v>TM</v>
          </cell>
        </row>
        <row r="2578">
          <cell r="A2578" t="str">
            <v>12391</v>
          </cell>
          <cell r="B2578" t="str">
            <v>DEJA MA FLORAL 100X125G</v>
          </cell>
          <cell r="C2578" t="str">
            <v>FU</v>
          </cell>
          <cell r="D2578">
            <v>1.2500000000000001E-2</v>
          </cell>
          <cell r="E2578" t="str">
            <v>TM</v>
          </cell>
        </row>
        <row r="2579">
          <cell r="A2579" t="str">
            <v>12392</v>
          </cell>
          <cell r="B2579" t="str">
            <v>DEJA MA LIMON 100X125G</v>
          </cell>
          <cell r="C2579" t="str">
            <v>FU</v>
          </cell>
          <cell r="D2579">
            <v>1.2500000000000001E-2</v>
          </cell>
          <cell r="E2579" t="str">
            <v>TM</v>
          </cell>
        </row>
        <row r="2580">
          <cell r="A2580" t="str">
            <v>12430</v>
          </cell>
          <cell r="B2580" t="str">
            <v>DEJA MA FLORAL NAVIDAD</v>
          </cell>
          <cell r="C2580" t="str">
            <v>FU</v>
          </cell>
          <cell r="D2580">
            <v>0.01</v>
          </cell>
          <cell r="E2580" t="str">
            <v>TM</v>
          </cell>
        </row>
        <row r="2581">
          <cell r="A2581" t="str">
            <v>12431</v>
          </cell>
          <cell r="B2581" t="str">
            <v>DEJA MA FLORAL NAVIDAD</v>
          </cell>
          <cell r="C2581" t="str">
            <v>FU</v>
          </cell>
          <cell r="D2581">
            <v>1.2E-2</v>
          </cell>
          <cell r="E2581" t="str">
            <v>TM</v>
          </cell>
        </row>
        <row r="2582">
          <cell r="A2582" t="str">
            <v>12432</v>
          </cell>
          <cell r="B2582" t="str">
            <v>DEJA MA FLORAL NAVIDAD</v>
          </cell>
          <cell r="C2582" t="str">
            <v>FU</v>
          </cell>
          <cell r="D2582">
            <v>1.2E-2</v>
          </cell>
          <cell r="E2582" t="str">
            <v>TM</v>
          </cell>
        </row>
        <row r="2583">
          <cell r="A2583" t="str">
            <v>12433</v>
          </cell>
          <cell r="B2583" t="str">
            <v>DEJA MA FLORAL NAVIDAD 6</v>
          </cell>
          <cell r="C2583" t="str">
            <v>FU</v>
          </cell>
          <cell r="D2583">
            <v>1.2E-2</v>
          </cell>
          <cell r="E2583" t="str">
            <v>TM</v>
          </cell>
        </row>
        <row r="2584">
          <cell r="A2584" t="str">
            <v>12460</v>
          </cell>
          <cell r="B2584" t="str">
            <v>DEJA MA LIMON NAVIDAD 50</v>
          </cell>
          <cell r="C2584" t="str">
            <v>FU</v>
          </cell>
          <cell r="D2584">
            <v>0.01</v>
          </cell>
          <cell r="E2584" t="str">
            <v>TM</v>
          </cell>
        </row>
        <row r="2585">
          <cell r="A2585" t="str">
            <v>12461</v>
          </cell>
          <cell r="B2585" t="str">
            <v>DEJA MA LIMON NAVIDAD 24</v>
          </cell>
          <cell r="C2585" t="str">
            <v>FU</v>
          </cell>
          <cell r="D2585">
            <v>1.2E-2</v>
          </cell>
          <cell r="E2585" t="str">
            <v>TM</v>
          </cell>
        </row>
        <row r="2586">
          <cell r="A2586" t="str">
            <v>12462</v>
          </cell>
          <cell r="B2586" t="str">
            <v>DEJA MA LIMON NAVIDAD 12</v>
          </cell>
          <cell r="C2586" t="str">
            <v>FU</v>
          </cell>
          <cell r="D2586">
            <v>1.2E-2</v>
          </cell>
          <cell r="E2586" t="str">
            <v>TM</v>
          </cell>
        </row>
        <row r="2587">
          <cell r="A2587" t="str">
            <v>12463</v>
          </cell>
          <cell r="B2587" t="str">
            <v>DEJA MA LIMON NAVIDAD 6</v>
          </cell>
          <cell r="C2587" t="str">
            <v>FU</v>
          </cell>
          <cell r="D2587">
            <v>1.2E-2</v>
          </cell>
          <cell r="E2587" t="str">
            <v>TM</v>
          </cell>
        </row>
        <row r="2588">
          <cell r="A2588" t="str">
            <v>12513</v>
          </cell>
          <cell r="B2588" t="str">
            <v>VIRUTA JABON 1FUx40KG</v>
          </cell>
          <cell r="C2588" t="str">
            <v>FU</v>
          </cell>
          <cell r="D2588">
            <v>0.04</v>
          </cell>
          <cell r="E2588" t="str">
            <v>TM</v>
          </cell>
        </row>
        <row r="2589">
          <cell r="A2589" t="str">
            <v>12518</v>
          </cell>
          <cell r="B2589" t="str">
            <v>IGUAZU 1000G X 12FU</v>
          </cell>
          <cell r="C2589" t="str">
            <v>FU</v>
          </cell>
          <cell r="D2589">
            <v>1.2E-2</v>
          </cell>
          <cell r="E2589" t="str">
            <v>TM</v>
          </cell>
        </row>
        <row r="2590">
          <cell r="A2590" t="str">
            <v>12566</v>
          </cell>
          <cell r="B2590" t="str">
            <v>DETERGENTE NOBLA S/P20KG</v>
          </cell>
          <cell r="C2590" t="str">
            <v>FU</v>
          </cell>
          <cell r="D2590">
            <v>0.02</v>
          </cell>
          <cell r="E2590" t="str">
            <v>TM</v>
          </cell>
        </row>
        <row r="2591">
          <cell r="A2591" t="str">
            <v>12569</v>
          </cell>
          <cell r="B2591" t="str">
            <v>DEJA MA FLORAL 150X50G</v>
          </cell>
          <cell r="C2591" t="str">
            <v>FU</v>
          </cell>
          <cell r="D2591">
            <v>7.4999999999999997E-3</v>
          </cell>
          <cell r="E2591" t="str">
            <v>TM</v>
          </cell>
        </row>
        <row r="2592">
          <cell r="A2592" t="str">
            <v>12606</v>
          </cell>
          <cell r="B2592" t="str">
            <v>DEJA BS FL 50Gx100UN</v>
          </cell>
          <cell r="C2592" t="str">
            <v>FU</v>
          </cell>
          <cell r="D2592">
            <v>5.0000000000000001E-3</v>
          </cell>
          <cell r="E2592" t="str">
            <v>TM</v>
          </cell>
        </row>
        <row r="2593">
          <cell r="A2593" t="str">
            <v>12616</v>
          </cell>
          <cell r="B2593" t="str">
            <v>IGUAZU 200G X 50 UN.</v>
          </cell>
          <cell r="C2593" t="str">
            <v>FU</v>
          </cell>
          <cell r="D2593">
            <v>0.01</v>
          </cell>
          <cell r="E2593" t="str">
            <v>TM</v>
          </cell>
        </row>
        <row r="2594">
          <cell r="A2594" t="str">
            <v>12650</v>
          </cell>
          <cell r="B2594" t="str">
            <v>OMO INTEL FL 100GX100UND</v>
          </cell>
          <cell r="C2594" t="str">
            <v>FU</v>
          </cell>
          <cell r="D2594">
            <v>0.01</v>
          </cell>
          <cell r="E2594" t="str">
            <v>TM</v>
          </cell>
        </row>
        <row r="2595">
          <cell r="A2595" t="str">
            <v>12652</v>
          </cell>
          <cell r="B2595" t="str">
            <v>OMO INTEL FL 200GX50UND</v>
          </cell>
          <cell r="C2595" t="str">
            <v>FU</v>
          </cell>
          <cell r="D2595">
            <v>0.01</v>
          </cell>
          <cell r="E2595" t="str">
            <v>TM</v>
          </cell>
        </row>
        <row r="2596">
          <cell r="A2596" t="str">
            <v>12653</v>
          </cell>
          <cell r="B2596" t="str">
            <v>OMO INTEL LI 200GX50UND</v>
          </cell>
          <cell r="C2596" t="str">
            <v>FU</v>
          </cell>
          <cell r="D2596">
            <v>0.01</v>
          </cell>
          <cell r="E2596" t="str">
            <v>TM</v>
          </cell>
        </row>
        <row r="2597">
          <cell r="A2597" t="str">
            <v>12656</v>
          </cell>
          <cell r="B2597" t="str">
            <v>LAGARTO INDUSTRIAL 12KG</v>
          </cell>
          <cell r="C2597" t="str">
            <v>FU</v>
          </cell>
          <cell r="D2597">
            <v>1.2E-2</v>
          </cell>
          <cell r="E2597" t="str">
            <v>TM</v>
          </cell>
        </row>
        <row r="2598">
          <cell r="A2598" t="str">
            <v>12665</v>
          </cell>
          <cell r="B2598" t="str">
            <v>OMO INTEL FL 1KGX12UND</v>
          </cell>
          <cell r="C2598" t="str">
            <v>FU</v>
          </cell>
          <cell r="D2598">
            <v>1.2E-2</v>
          </cell>
          <cell r="E2598" t="str">
            <v>TM</v>
          </cell>
        </row>
        <row r="2599">
          <cell r="A2599" t="str">
            <v>12666</v>
          </cell>
          <cell r="B2599" t="str">
            <v>OMO INTEL LIM 1KGX12UND</v>
          </cell>
          <cell r="C2599" t="str">
            <v>FU</v>
          </cell>
          <cell r="D2599">
            <v>1.2E-2</v>
          </cell>
          <cell r="E2599" t="str">
            <v>TM</v>
          </cell>
        </row>
        <row r="2600">
          <cell r="A2600" t="str">
            <v>12667</v>
          </cell>
          <cell r="B2600" t="str">
            <v>OMO INTEL LIM 2KGX6UND</v>
          </cell>
          <cell r="C2600" t="str">
            <v>FU</v>
          </cell>
          <cell r="D2600">
            <v>1.2E-2</v>
          </cell>
          <cell r="E2600" t="str">
            <v>TM</v>
          </cell>
        </row>
        <row r="2601">
          <cell r="A2601" t="str">
            <v>12668</v>
          </cell>
          <cell r="B2601" t="str">
            <v>OMO INTEL FL 2KGX6UND</v>
          </cell>
          <cell r="C2601" t="str">
            <v>FU</v>
          </cell>
          <cell r="D2601">
            <v>1.2E-2</v>
          </cell>
          <cell r="E2601" t="str">
            <v>TM</v>
          </cell>
        </row>
        <row r="2602">
          <cell r="A2602" t="str">
            <v>12670</v>
          </cell>
          <cell r="B2602" t="str">
            <v>DEJA MA FLORAL 1000G BB</v>
          </cell>
          <cell r="C2602" t="str">
            <v>FU</v>
          </cell>
          <cell r="D2602">
            <v>1.2E-2</v>
          </cell>
          <cell r="E2602" t="str">
            <v>TM</v>
          </cell>
        </row>
        <row r="2603">
          <cell r="A2603" t="str">
            <v>12671</v>
          </cell>
          <cell r="B2603" t="str">
            <v>DEJA MA FLORAL 2000G BB</v>
          </cell>
          <cell r="C2603" t="str">
            <v>FU</v>
          </cell>
          <cell r="D2603">
            <v>1.2E-2</v>
          </cell>
          <cell r="E2603" t="str">
            <v>TM</v>
          </cell>
        </row>
        <row r="2604">
          <cell r="A2604" t="str">
            <v>12672</v>
          </cell>
          <cell r="B2604" t="str">
            <v>DEJA MA LIMON 1000G BB X</v>
          </cell>
          <cell r="C2604" t="str">
            <v>FU</v>
          </cell>
          <cell r="D2604">
            <v>1.2E-2</v>
          </cell>
          <cell r="E2604" t="str">
            <v>TM</v>
          </cell>
        </row>
        <row r="2605">
          <cell r="A2605" t="str">
            <v>12673</v>
          </cell>
          <cell r="B2605" t="str">
            <v>DEJA MA FL EXP 100GX100U</v>
          </cell>
          <cell r="C2605" t="str">
            <v>FU</v>
          </cell>
          <cell r="D2605">
            <v>0.01</v>
          </cell>
          <cell r="E2605" t="str">
            <v>TM</v>
          </cell>
        </row>
        <row r="2606">
          <cell r="A2606" t="str">
            <v>12691</v>
          </cell>
          <cell r="B2606" t="str">
            <v>ALKOSTO 5KGx4UN</v>
          </cell>
          <cell r="C2606" t="str">
            <v>FU</v>
          </cell>
          <cell r="D2606">
            <v>0.02</v>
          </cell>
          <cell r="E2606" t="str">
            <v>TM</v>
          </cell>
        </row>
        <row r="2607">
          <cell r="A2607" t="str">
            <v>12692</v>
          </cell>
          <cell r="B2607" t="str">
            <v>OMO MULTIACTIVO FL 1000G</v>
          </cell>
          <cell r="C2607" t="str">
            <v>FU</v>
          </cell>
          <cell r="D2607">
            <v>1.2E-2</v>
          </cell>
          <cell r="E2607" t="str">
            <v>TM</v>
          </cell>
        </row>
        <row r="2608">
          <cell r="A2608" t="str">
            <v>12693</v>
          </cell>
          <cell r="B2608" t="str">
            <v>OMO MULTIACTIVO FL 2000G</v>
          </cell>
          <cell r="C2608" t="str">
            <v>FU</v>
          </cell>
          <cell r="D2608">
            <v>1.2E-2</v>
          </cell>
          <cell r="E2608" t="str">
            <v>TM</v>
          </cell>
        </row>
        <row r="2609">
          <cell r="A2609" t="str">
            <v>12694</v>
          </cell>
          <cell r="B2609" t="str">
            <v>OMO MA LM 200Gx50UN</v>
          </cell>
          <cell r="C2609" t="str">
            <v>FU</v>
          </cell>
          <cell r="D2609">
            <v>0.01</v>
          </cell>
          <cell r="E2609" t="str">
            <v>TM</v>
          </cell>
        </row>
        <row r="2610">
          <cell r="A2610" t="str">
            <v>12695</v>
          </cell>
          <cell r="B2610" t="str">
            <v>OMO MULTIACTIVO LM 1000G</v>
          </cell>
          <cell r="C2610" t="str">
            <v>FU</v>
          </cell>
          <cell r="D2610">
            <v>1.2E-2</v>
          </cell>
          <cell r="E2610" t="str">
            <v>TM</v>
          </cell>
        </row>
        <row r="2611">
          <cell r="A2611" t="str">
            <v>12696</v>
          </cell>
          <cell r="B2611" t="str">
            <v>OMO MULTIACTIVO LM 2000G</v>
          </cell>
          <cell r="C2611" t="str">
            <v>FU</v>
          </cell>
          <cell r="D2611">
            <v>1.2E-2</v>
          </cell>
          <cell r="E2611" t="str">
            <v>TM</v>
          </cell>
        </row>
        <row r="2612">
          <cell r="A2612" t="str">
            <v>12697</v>
          </cell>
          <cell r="B2612" t="str">
            <v>OMO MA FL 100Gx100UN</v>
          </cell>
          <cell r="C2612" t="str">
            <v>FU</v>
          </cell>
          <cell r="D2612">
            <v>0.01</v>
          </cell>
          <cell r="E2612" t="str">
            <v>TM</v>
          </cell>
        </row>
        <row r="2613">
          <cell r="A2613" t="str">
            <v>12700</v>
          </cell>
          <cell r="B2613" t="str">
            <v>DEJA BS FL AC 200Gx50UN</v>
          </cell>
          <cell r="C2613" t="str">
            <v>FU</v>
          </cell>
          <cell r="D2613">
            <v>0.01</v>
          </cell>
          <cell r="E2613" t="str">
            <v>TM</v>
          </cell>
        </row>
        <row r="2614">
          <cell r="A2614" t="str">
            <v>12701</v>
          </cell>
          <cell r="B2614" t="str">
            <v>DEJA BS FL AC 1000Gx12UN</v>
          </cell>
          <cell r="C2614" t="str">
            <v>FU</v>
          </cell>
          <cell r="D2614">
            <v>1.2E-2</v>
          </cell>
          <cell r="E2614" t="str">
            <v>TM</v>
          </cell>
        </row>
        <row r="2615">
          <cell r="A2615" t="str">
            <v>12702</v>
          </cell>
          <cell r="B2615" t="str">
            <v>DEJA BS FL AC 2000Gx6UN</v>
          </cell>
          <cell r="C2615" t="str">
            <v>FU</v>
          </cell>
          <cell r="D2615">
            <v>1.2E-2</v>
          </cell>
          <cell r="E2615" t="str">
            <v>TM</v>
          </cell>
        </row>
        <row r="2616">
          <cell r="A2616" t="str">
            <v>12703</v>
          </cell>
          <cell r="B2616" t="str">
            <v>DEJA BS LM AC 200Gx50UN</v>
          </cell>
          <cell r="C2616" t="str">
            <v>FU</v>
          </cell>
          <cell r="D2616">
            <v>0.01</v>
          </cell>
          <cell r="E2616" t="str">
            <v>TM</v>
          </cell>
        </row>
        <row r="2617">
          <cell r="A2617" t="str">
            <v>12704</v>
          </cell>
          <cell r="B2617" t="str">
            <v>DEJA BS LM AC 1000Gx12UN</v>
          </cell>
          <cell r="C2617" t="str">
            <v>FU</v>
          </cell>
          <cell r="D2617">
            <v>1.2E-2</v>
          </cell>
          <cell r="E2617" t="str">
            <v>TM</v>
          </cell>
        </row>
        <row r="2618">
          <cell r="A2618" t="str">
            <v>12731</v>
          </cell>
          <cell r="B2618" t="str">
            <v>OMO MAX.LIM.C/ACC.EFERV.</v>
          </cell>
          <cell r="C2618" t="str">
            <v>FU</v>
          </cell>
          <cell r="D2618">
            <v>0.01</v>
          </cell>
          <cell r="E2618" t="str">
            <v>TM</v>
          </cell>
        </row>
        <row r="2619">
          <cell r="A2619" t="str">
            <v>12748</v>
          </cell>
          <cell r="B2619" t="str">
            <v>OMO MA LM 100Gx100UN</v>
          </cell>
          <cell r="C2619" t="str">
            <v>FU</v>
          </cell>
          <cell r="D2619">
            <v>0.01</v>
          </cell>
          <cell r="E2619" t="str">
            <v>TM</v>
          </cell>
        </row>
        <row r="2620">
          <cell r="A2620" t="str">
            <v>12761</v>
          </cell>
          <cell r="B2620" t="str">
            <v>OMO M.ACTIVO FL 100GX104</v>
          </cell>
          <cell r="C2620" t="str">
            <v>FU</v>
          </cell>
          <cell r="D2620">
            <v>1.04E-2</v>
          </cell>
          <cell r="E2620" t="str">
            <v>TM</v>
          </cell>
        </row>
        <row r="2621">
          <cell r="A2621" t="str">
            <v>12763</v>
          </cell>
          <cell r="B2621" t="str">
            <v>OMO M.ACTIVO LM 200GX52U</v>
          </cell>
          <cell r="C2621" t="str">
            <v>FU</v>
          </cell>
          <cell r="D2621">
            <v>1.04E-2</v>
          </cell>
          <cell r="E2621" t="str">
            <v>TM</v>
          </cell>
        </row>
        <row r="2622">
          <cell r="A2622" t="str">
            <v>12764</v>
          </cell>
          <cell r="B2622" t="str">
            <v>OMO M.ACTIVO LM 100GX104</v>
          </cell>
          <cell r="C2622" t="str">
            <v>FU</v>
          </cell>
          <cell r="D2622">
            <v>1.04E-2</v>
          </cell>
          <cell r="E2622" t="str">
            <v>TM</v>
          </cell>
        </row>
        <row r="2623">
          <cell r="A2623" t="str">
            <v>12781</v>
          </cell>
          <cell r="B2623" t="str">
            <v>OMO M.ACTIVO LM 125GX100</v>
          </cell>
          <cell r="C2623" t="str">
            <v>FU</v>
          </cell>
          <cell r="D2623">
            <v>1.2500000000000001E-2</v>
          </cell>
          <cell r="E2623" t="str">
            <v>TM</v>
          </cell>
        </row>
        <row r="2624">
          <cell r="A2624" t="str">
            <v>12782</v>
          </cell>
          <cell r="B2624" t="str">
            <v>OMO M.ACTIVO FL 250GX50U</v>
          </cell>
          <cell r="C2624" t="str">
            <v>FU</v>
          </cell>
          <cell r="D2624">
            <v>1.2500000000000001E-2</v>
          </cell>
          <cell r="E2624" t="str">
            <v>TM</v>
          </cell>
        </row>
        <row r="2625">
          <cell r="A2625" t="str">
            <v>12783</v>
          </cell>
          <cell r="B2625" t="str">
            <v>OMO M.ACTIVO LM 250GX50U</v>
          </cell>
          <cell r="C2625" t="str">
            <v>FU</v>
          </cell>
          <cell r="D2625">
            <v>1.2500000000000001E-2</v>
          </cell>
          <cell r="E2625" t="str">
            <v>TM</v>
          </cell>
        </row>
        <row r="2626">
          <cell r="A2626" t="str">
            <v>12793</v>
          </cell>
          <cell r="B2626" t="str">
            <v>OMO MA FL 50Gx100UN</v>
          </cell>
          <cell r="C2626" t="str">
            <v>FU</v>
          </cell>
          <cell r="D2626">
            <v>5.0000000000000001E-3</v>
          </cell>
          <cell r="E2626" t="str">
            <v>TM</v>
          </cell>
        </row>
        <row r="2627">
          <cell r="A2627" t="str">
            <v>12801</v>
          </cell>
          <cell r="B2627" t="str">
            <v>DEJA AC BS LM 1250GX12UN</v>
          </cell>
          <cell r="C2627" t="str">
            <v>FU</v>
          </cell>
          <cell r="D2627">
            <v>1.4999999999999999E-2</v>
          </cell>
          <cell r="E2627" t="str">
            <v>TM</v>
          </cell>
        </row>
        <row r="2628">
          <cell r="A2628" t="str">
            <v>12803</v>
          </cell>
          <cell r="B2628" t="str">
            <v>OMO MAX.LIM.C/ACC.EFERV.</v>
          </cell>
          <cell r="C2628" t="str">
            <v>FU</v>
          </cell>
          <cell r="D2628">
            <v>0.01</v>
          </cell>
          <cell r="E2628" t="str">
            <v>TM</v>
          </cell>
        </row>
        <row r="2629">
          <cell r="A2629" t="str">
            <v>12832</v>
          </cell>
          <cell r="B2629" t="str">
            <v>DEJA FRESH 200Gx50UN</v>
          </cell>
          <cell r="C2629" t="str">
            <v>FU</v>
          </cell>
          <cell r="D2629">
            <v>0.01</v>
          </cell>
          <cell r="E2629" t="str">
            <v>TM</v>
          </cell>
        </row>
        <row r="2630">
          <cell r="A2630" t="str">
            <v>12833</v>
          </cell>
          <cell r="B2630" t="str">
            <v>DEJA FRESH 1000Gx12UN</v>
          </cell>
          <cell r="C2630" t="str">
            <v>FU</v>
          </cell>
          <cell r="D2630">
            <v>1.2E-2</v>
          </cell>
          <cell r="E2630" t="str">
            <v>TM</v>
          </cell>
        </row>
        <row r="2631">
          <cell r="A2631" t="str">
            <v>12834</v>
          </cell>
          <cell r="B2631" t="str">
            <v>DEJA FRESH 100Gx100UN</v>
          </cell>
          <cell r="C2631" t="str">
            <v>FU</v>
          </cell>
          <cell r="D2631">
            <v>0.01</v>
          </cell>
          <cell r="E2631" t="str">
            <v>TM</v>
          </cell>
        </row>
        <row r="2632">
          <cell r="A2632" t="str">
            <v>12844</v>
          </cell>
          <cell r="B2632" t="str">
            <v>OMO MA FL C/SELLO 1KGx12</v>
          </cell>
          <cell r="C2632" t="str">
            <v>FU</v>
          </cell>
          <cell r="D2632">
            <v>1.2E-2</v>
          </cell>
          <cell r="E2632" t="str">
            <v>TM</v>
          </cell>
        </row>
        <row r="2633">
          <cell r="A2633" t="str">
            <v>12849</v>
          </cell>
          <cell r="B2633" t="str">
            <v>OMO MA LM C/SELLO 1KGx12</v>
          </cell>
          <cell r="C2633" t="str">
            <v>FU</v>
          </cell>
          <cell r="D2633">
            <v>1.2E-2</v>
          </cell>
          <cell r="E2633" t="str">
            <v>TM</v>
          </cell>
        </row>
        <row r="2634">
          <cell r="A2634" t="str">
            <v>12851</v>
          </cell>
          <cell r="B2634" t="str">
            <v>OMO MAX.LIM.AE C/SELLO 1</v>
          </cell>
          <cell r="C2634" t="str">
            <v>FU</v>
          </cell>
          <cell r="D2634">
            <v>1.2E-2</v>
          </cell>
          <cell r="E2634" t="str">
            <v>TM</v>
          </cell>
        </row>
        <row r="2635">
          <cell r="A2635" t="str">
            <v>12852</v>
          </cell>
          <cell r="B2635" t="str">
            <v>OMO MA FL C/SELLO 2KGx6U</v>
          </cell>
          <cell r="C2635" t="str">
            <v>FU</v>
          </cell>
          <cell r="D2635">
            <v>1.2E-2</v>
          </cell>
          <cell r="E2635" t="str">
            <v>TM</v>
          </cell>
        </row>
        <row r="2636">
          <cell r="A2636" t="str">
            <v>12853</v>
          </cell>
          <cell r="B2636" t="str">
            <v>OMO MA LM C/SELLO 2KGx6U</v>
          </cell>
          <cell r="C2636" t="str">
            <v>FU</v>
          </cell>
          <cell r="D2636">
            <v>1.2E-2</v>
          </cell>
          <cell r="E2636" t="str">
            <v>TM</v>
          </cell>
        </row>
        <row r="2637">
          <cell r="A2637" t="str">
            <v>12857</v>
          </cell>
          <cell r="B2637" t="str">
            <v>DEJA AC BS FL 50Gx100UN</v>
          </cell>
          <cell r="C2637" t="str">
            <v>FU</v>
          </cell>
          <cell r="D2637">
            <v>5.0000000000000001E-3</v>
          </cell>
          <cell r="E2637" t="str">
            <v>TM</v>
          </cell>
        </row>
        <row r="2638">
          <cell r="A2638" t="str">
            <v>12859</v>
          </cell>
          <cell r="B2638" t="str">
            <v>DEJA AC BS FL SELLO 1KGx</v>
          </cell>
          <cell r="C2638" t="str">
            <v>FU</v>
          </cell>
          <cell r="D2638">
            <v>1.2E-2</v>
          </cell>
          <cell r="E2638" t="str">
            <v>TM</v>
          </cell>
        </row>
        <row r="2639">
          <cell r="A2639" t="str">
            <v>12860</v>
          </cell>
          <cell r="B2639" t="str">
            <v>DEJA AC BS FL SELLO 2KGx</v>
          </cell>
          <cell r="C2639" t="str">
            <v>FU</v>
          </cell>
          <cell r="D2639">
            <v>1.2E-2</v>
          </cell>
          <cell r="E2639" t="str">
            <v>TM</v>
          </cell>
        </row>
        <row r="2640">
          <cell r="A2640" t="str">
            <v>12861</v>
          </cell>
          <cell r="B2640" t="str">
            <v>DEJA AC BS LM SELLO 1KGx</v>
          </cell>
          <cell r="C2640" t="str">
            <v>FU</v>
          </cell>
          <cell r="D2640">
            <v>1.2E-2</v>
          </cell>
          <cell r="E2640" t="str">
            <v>TM</v>
          </cell>
        </row>
        <row r="2641">
          <cell r="A2641" t="str">
            <v>12862</v>
          </cell>
          <cell r="B2641" t="str">
            <v>OMO MAX LIMP 1250GX12UN</v>
          </cell>
          <cell r="C2641" t="str">
            <v>FU</v>
          </cell>
          <cell r="D2641">
            <v>1.4999999999999999E-2</v>
          </cell>
          <cell r="E2641" t="str">
            <v>TM</v>
          </cell>
        </row>
        <row r="2642">
          <cell r="A2642" t="str">
            <v>12898</v>
          </cell>
          <cell r="B2642" t="str">
            <v>OMO MAX LIMP.</v>
          </cell>
          <cell r="C2642" t="str">
            <v>FU</v>
          </cell>
          <cell r="D2642">
            <v>1.4999999999999999E-2</v>
          </cell>
          <cell r="E2642" t="str">
            <v>TM</v>
          </cell>
        </row>
        <row r="2643">
          <cell r="A2643" t="str">
            <v>12921</v>
          </cell>
          <cell r="B2643" t="str">
            <v>OMO BA FL 6x3KG(GRATIS 1</v>
          </cell>
          <cell r="C2643" t="str">
            <v>FU</v>
          </cell>
          <cell r="D2643">
            <v>1.7999999999999999E-2</v>
          </cell>
          <cell r="E2643" t="str">
            <v>TM</v>
          </cell>
        </row>
        <row r="2644">
          <cell r="A2644" t="str">
            <v>12922</v>
          </cell>
          <cell r="B2644" t="str">
            <v>OMO BA LM 6x3KG(GRATIS 1</v>
          </cell>
          <cell r="C2644" t="str">
            <v>FU</v>
          </cell>
          <cell r="D2644">
            <v>1.7999999999999999E-2</v>
          </cell>
          <cell r="E2644" t="str">
            <v>TM</v>
          </cell>
        </row>
        <row r="2645">
          <cell r="A2645" t="str">
            <v>12923</v>
          </cell>
          <cell r="B2645" t="str">
            <v>OMO BA FL 12x1500G</v>
          </cell>
          <cell r="C2645" t="str">
            <v>FU</v>
          </cell>
          <cell r="D2645">
            <v>1.7999999999999999E-2</v>
          </cell>
          <cell r="E2645" t="str">
            <v>TM</v>
          </cell>
        </row>
        <row r="2646">
          <cell r="A2646" t="str">
            <v>12924</v>
          </cell>
          <cell r="B2646" t="str">
            <v>OMO BA LM 12x1500G</v>
          </cell>
          <cell r="C2646" t="str">
            <v>FU</v>
          </cell>
          <cell r="D2646">
            <v>1.7999999999999999E-2</v>
          </cell>
          <cell r="E2646" t="str">
            <v>TM</v>
          </cell>
        </row>
        <row r="2647">
          <cell r="A2647" t="str">
            <v>12925</v>
          </cell>
          <cell r="B2647" t="str">
            <v>OMO MAX.LIMP 1500Gx12UN</v>
          </cell>
          <cell r="C2647" t="str">
            <v>FU</v>
          </cell>
          <cell r="D2647">
            <v>1.7999999999999999E-2</v>
          </cell>
          <cell r="E2647" t="str">
            <v>TM</v>
          </cell>
        </row>
        <row r="2648">
          <cell r="A2648" t="str">
            <v>12934</v>
          </cell>
          <cell r="B2648" t="str">
            <v>DEJA FRESH 1KGx12UN C/SE</v>
          </cell>
          <cell r="C2648" t="str">
            <v>FU</v>
          </cell>
          <cell r="D2648">
            <v>1.2E-2</v>
          </cell>
          <cell r="E2648" t="str">
            <v>TM</v>
          </cell>
        </row>
        <row r="2649">
          <cell r="A2649" t="str">
            <v>12935</v>
          </cell>
          <cell r="B2649" t="str">
            <v>OMO BA FLORAL 100Gx100UN</v>
          </cell>
          <cell r="C2649" t="str">
            <v>FU</v>
          </cell>
          <cell r="D2649">
            <v>0.01</v>
          </cell>
          <cell r="E2649" t="str">
            <v>TM</v>
          </cell>
        </row>
        <row r="2650">
          <cell r="A2650" t="str">
            <v>12936</v>
          </cell>
          <cell r="B2650" t="str">
            <v>OMO BA FLORAL 200Gx50UN</v>
          </cell>
          <cell r="C2650" t="str">
            <v>FU</v>
          </cell>
          <cell r="D2650">
            <v>0.01</v>
          </cell>
          <cell r="E2650" t="str">
            <v>TM</v>
          </cell>
        </row>
        <row r="2651">
          <cell r="A2651" t="str">
            <v>12937</v>
          </cell>
          <cell r="B2651" t="str">
            <v>OMO BA FLORAL 1KGx12UN</v>
          </cell>
          <cell r="C2651" t="str">
            <v>FU</v>
          </cell>
          <cell r="D2651">
            <v>1.2E-2</v>
          </cell>
          <cell r="E2651" t="str">
            <v>TM</v>
          </cell>
        </row>
        <row r="2652">
          <cell r="A2652" t="str">
            <v>12938</v>
          </cell>
          <cell r="B2652" t="str">
            <v>OMO BA FLORAL 2KGx6UN</v>
          </cell>
          <cell r="C2652" t="str">
            <v>FU</v>
          </cell>
          <cell r="D2652">
            <v>1.2E-2</v>
          </cell>
          <cell r="E2652" t="str">
            <v>TM</v>
          </cell>
        </row>
        <row r="2653">
          <cell r="A2653" t="str">
            <v>12939</v>
          </cell>
          <cell r="B2653" t="str">
            <v>OMO BA LIMON 200Gx50UN</v>
          </cell>
          <cell r="C2653" t="str">
            <v>FU</v>
          </cell>
          <cell r="D2653">
            <v>0.01</v>
          </cell>
          <cell r="E2653" t="str">
            <v>TM</v>
          </cell>
        </row>
        <row r="2654">
          <cell r="A2654" t="str">
            <v>12940</v>
          </cell>
          <cell r="B2654" t="str">
            <v>OMO BA LIMON 1KGx12UN</v>
          </cell>
          <cell r="C2654" t="str">
            <v>FU</v>
          </cell>
          <cell r="D2654">
            <v>1.2E-2</v>
          </cell>
          <cell r="E2654" t="str">
            <v>TM</v>
          </cell>
        </row>
        <row r="2655">
          <cell r="A2655" t="str">
            <v>12941</v>
          </cell>
          <cell r="B2655" t="str">
            <v>OMO BA LIMON 2KGx6UN</v>
          </cell>
          <cell r="C2655" t="str">
            <v>FU</v>
          </cell>
          <cell r="D2655">
            <v>1.2E-2</v>
          </cell>
          <cell r="E2655" t="str">
            <v>TM</v>
          </cell>
        </row>
        <row r="2656">
          <cell r="A2656" t="str">
            <v>12942</v>
          </cell>
          <cell r="B2656" t="str">
            <v>OMO BA LIMON 100Gx100UN</v>
          </cell>
          <cell r="C2656" t="str">
            <v>FU</v>
          </cell>
          <cell r="D2656">
            <v>0.01</v>
          </cell>
          <cell r="E2656" t="str">
            <v>TM</v>
          </cell>
        </row>
        <row r="2657">
          <cell r="A2657" t="str">
            <v>12946</v>
          </cell>
          <cell r="B2657" t="str">
            <v>DEJA BS/AC/FL 3KGx6UN</v>
          </cell>
          <cell r="C2657" t="str">
            <v>FU</v>
          </cell>
          <cell r="D2657">
            <v>1.7999999999999999E-2</v>
          </cell>
          <cell r="E2657" t="str">
            <v>TM</v>
          </cell>
        </row>
        <row r="2658">
          <cell r="A2658" t="str">
            <v>12950</v>
          </cell>
          <cell r="B2658" t="str">
            <v>OPAL FLORAL 72FUx50G</v>
          </cell>
          <cell r="C2658" t="str">
            <v>FU</v>
          </cell>
          <cell r="D2658">
            <v>3.5999999999999999E-3</v>
          </cell>
          <cell r="E2658" t="str">
            <v>TM</v>
          </cell>
        </row>
        <row r="2659">
          <cell r="A2659" t="str">
            <v>12951</v>
          </cell>
          <cell r="B2659" t="str">
            <v>OPAL FLORAL 60FUx100G</v>
          </cell>
          <cell r="C2659" t="str">
            <v>FU</v>
          </cell>
          <cell r="D2659">
            <v>6.0000000000000001E-3</v>
          </cell>
          <cell r="E2659" t="str">
            <v>TM</v>
          </cell>
        </row>
        <row r="2660">
          <cell r="A2660" t="str">
            <v>12952</v>
          </cell>
          <cell r="B2660" t="str">
            <v>OPAL FLORAL 60FUx225G</v>
          </cell>
          <cell r="C2660" t="str">
            <v>FU</v>
          </cell>
          <cell r="D2660">
            <v>1.35E-2</v>
          </cell>
          <cell r="E2660" t="str">
            <v>TM</v>
          </cell>
        </row>
        <row r="2661">
          <cell r="A2661" t="str">
            <v>12953</v>
          </cell>
          <cell r="B2661" t="str">
            <v>OPAL FLORAL 15FUx900G</v>
          </cell>
          <cell r="C2661" t="str">
            <v>FU</v>
          </cell>
          <cell r="D2661">
            <v>1.35E-2</v>
          </cell>
          <cell r="E2661" t="str">
            <v>TM</v>
          </cell>
        </row>
        <row r="2662">
          <cell r="A2662" t="str">
            <v>12954</v>
          </cell>
          <cell r="B2662" t="str">
            <v>OPAL LIMON 72FUx50G</v>
          </cell>
          <cell r="C2662" t="str">
            <v>FU</v>
          </cell>
          <cell r="D2662">
            <v>3.5999999999999999E-3</v>
          </cell>
          <cell r="E2662" t="str">
            <v>TM</v>
          </cell>
        </row>
        <row r="2663">
          <cell r="A2663" t="str">
            <v>12956</v>
          </cell>
          <cell r="B2663" t="str">
            <v>OPAL LIMON 60FUx100G</v>
          </cell>
          <cell r="C2663" t="str">
            <v>FU</v>
          </cell>
          <cell r="D2663">
            <v>6.0000000000000001E-3</v>
          </cell>
          <cell r="E2663" t="str">
            <v>TM</v>
          </cell>
        </row>
        <row r="2664">
          <cell r="A2664" t="str">
            <v>12957</v>
          </cell>
          <cell r="B2664" t="str">
            <v>OPAL LIMON 60FUx225G</v>
          </cell>
          <cell r="C2664" t="str">
            <v>FU</v>
          </cell>
          <cell r="D2664">
            <v>1.35E-2</v>
          </cell>
          <cell r="E2664" t="str">
            <v>TM</v>
          </cell>
        </row>
        <row r="2665">
          <cell r="A2665" t="str">
            <v>12958</v>
          </cell>
          <cell r="B2665" t="str">
            <v>OPAL LIMON 15FUx900G</v>
          </cell>
          <cell r="C2665" t="str">
            <v>FU</v>
          </cell>
          <cell r="D2665">
            <v>1.35E-2</v>
          </cell>
          <cell r="E2665" t="str">
            <v>TM</v>
          </cell>
        </row>
        <row r="2666">
          <cell r="A2666" t="str">
            <v>12959</v>
          </cell>
          <cell r="B2666" t="str">
            <v>OPAL BLANCURA 72FUx50G</v>
          </cell>
          <cell r="C2666" t="str">
            <v>FU</v>
          </cell>
          <cell r="D2666">
            <v>3.5999999999999999E-3</v>
          </cell>
          <cell r="E2666" t="str">
            <v>TM</v>
          </cell>
        </row>
        <row r="2667">
          <cell r="A2667" t="str">
            <v>12960</v>
          </cell>
          <cell r="B2667" t="str">
            <v>OPAL BLANCURA 60FUx100G</v>
          </cell>
          <cell r="C2667" t="str">
            <v>FU</v>
          </cell>
          <cell r="D2667">
            <v>6.0000000000000001E-3</v>
          </cell>
          <cell r="E2667" t="str">
            <v>TM</v>
          </cell>
        </row>
        <row r="2668">
          <cell r="A2668" t="str">
            <v>12961</v>
          </cell>
          <cell r="B2668" t="str">
            <v>OPAL BLANCURA 60FUx225G</v>
          </cell>
          <cell r="C2668" t="str">
            <v>FU</v>
          </cell>
          <cell r="D2668">
            <v>1.35E-2</v>
          </cell>
          <cell r="E2668" t="str">
            <v>TM</v>
          </cell>
        </row>
        <row r="2669">
          <cell r="A2669" t="str">
            <v>12962</v>
          </cell>
          <cell r="B2669" t="str">
            <v>OPAL BLANCURA 15FUx900G</v>
          </cell>
          <cell r="C2669" t="str">
            <v>FU</v>
          </cell>
          <cell r="D2669">
            <v>1.35E-2</v>
          </cell>
          <cell r="E2669" t="str">
            <v>TM</v>
          </cell>
        </row>
        <row r="2670">
          <cell r="A2670" t="str">
            <v>12964</v>
          </cell>
          <cell r="B2670" t="str">
            <v>OPAL AVANCE 60FUx200G</v>
          </cell>
          <cell r="C2670" t="str">
            <v>FU</v>
          </cell>
          <cell r="D2670">
            <v>1.2E-2</v>
          </cell>
          <cell r="E2670" t="str">
            <v>TM</v>
          </cell>
        </row>
        <row r="2671">
          <cell r="A2671" t="str">
            <v>12965</v>
          </cell>
          <cell r="B2671" t="str">
            <v>OPAL AVANCE 15FUx850G</v>
          </cell>
          <cell r="C2671" t="str">
            <v>FU</v>
          </cell>
          <cell r="D2671">
            <v>1.2749999999999999E-2</v>
          </cell>
          <cell r="E2671" t="str">
            <v>TM</v>
          </cell>
        </row>
        <row r="2672">
          <cell r="A2672" t="str">
            <v>12966</v>
          </cell>
          <cell r="B2672" t="str">
            <v>AMIGO GRANEL 15KG X1FD</v>
          </cell>
          <cell r="C2672" t="str">
            <v>FU</v>
          </cell>
          <cell r="D2672">
            <v>1.4999999999999999E-2</v>
          </cell>
          <cell r="E2672" t="str">
            <v>TM</v>
          </cell>
        </row>
        <row r="2673">
          <cell r="A2673" t="str">
            <v>12967</v>
          </cell>
          <cell r="B2673" t="str">
            <v>AMIGO LIMON 48FUx180G</v>
          </cell>
          <cell r="C2673" t="str">
            <v>FU</v>
          </cell>
          <cell r="D2673">
            <v>8.6400000000000001E-3</v>
          </cell>
          <cell r="E2673" t="str">
            <v>TM</v>
          </cell>
        </row>
        <row r="2674">
          <cell r="A2674" t="str">
            <v>12969</v>
          </cell>
          <cell r="B2674" t="str">
            <v>OMO BA FLORAL 50Gx100UN</v>
          </cell>
          <cell r="C2674" t="str">
            <v>FU</v>
          </cell>
          <cell r="D2674">
            <v>5.0000000000000001E-3</v>
          </cell>
          <cell r="E2674" t="str">
            <v>TM</v>
          </cell>
        </row>
        <row r="2675">
          <cell r="A2675" t="str">
            <v>12977</v>
          </cell>
          <cell r="B2675" t="str">
            <v>DEJA RM FLORAL 100Gx100U</v>
          </cell>
          <cell r="C2675" t="str">
            <v>FU</v>
          </cell>
          <cell r="D2675">
            <v>0.01</v>
          </cell>
          <cell r="E2675" t="str">
            <v>TM</v>
          </cell>
        </row>
        <row r="2676">
          <cell r="A2676" t="str">
            <v>12978</v>
          </cell>
          <cell r="B2676" t="str">
            <v>DEJA RM FLORAL 200Gx50UN</v>
          </cell>
          <cell r="C2676" t="str">
            <v>FU</v>
          </cell>
          <cell r="D2676">
            <v>0.01</v>
          </cell>
          <cell r="E2676" t="str">
            <v>TM</v>
          </cell>
        </row>
        <row r="2677">
          <cell r="A2677" t="str">
            <v>12979</v>
          </cell>
          <cell r="B2677" t="str">
            <v>DEJA RM FLORAL 1KGx12UN</v>
          </cell>
          <cell r="C2677" t="str">
            <v>FU</v>
          </cell>
          <cell r="D2677">
            <v>1.2E-2</v>
          </cell>
          <cell r="E2677" t="str">
            <v>TM</v>
          </cell>
        </row>
        <row r="2678">
          <cell r="A2678" t="str">
            <v>12980</v>
          </cell>
          <cell r="B2678" t="str">
            <v>DEJA RM FLORAL 2KGx6UN</v>
          </cell>
          <cell r="C2678" t="str">
            <v>FU</v>
          </cell>
          <cell r="D2678">
            <v>1.2E-2</v>
          </cell>
          <cell r="E2678" t="str">
            <v>TM</v>
          </cell>
        </row>
        <row r="2679">
          <cell r="A2679" t="str">
            <v>12981</v>
          </cell>
          <cell r="B2679" t="str">
            <v>DEJA RM FLORAL 50Gx100UN</v>
          </cell>
          <cell r="C2679" t="str">
            <v>FU</v>
          </cell>
          <cell r="D2679">
            <v>5.0000000000000001E-3</v>
          </cell>
          <cell r="E2679" t="str">
            <v>TM</v>
          </cell>
        </row>
        <row r="2680">
          <cell r="A2680" t="str">
            <v>12982</v>
          </cell>
          <cell r="B2680" t="str">
            <v>DEJA RM LIMON 1KGx12UN</v>
          </cell>
          <cell r="C2680" t="str">
            <v>FU</v>
          </cell>
          <cell r="D2680">
            <v>1.2E-2</v>
          </cell>
          <cell r="E2680" t="str">
            <v>TM</v>
          </cell>
        </row>
        <row r="2681">
          <cell r="A2681" t="str">
            <v>12983</v>
          </cell>
          <cell r="B2681" t="str">
            <v>DEJA RM FRESH 200Gx50UN</v>
          </cell>
          <cell r="C2681" t="str">
            <v>FU</v>
          </cell>
          <cell r="D2681">
            <v>0.01</v>
          </cell>
          <cell r="E2681" t="str">
            <v>TM</v>
          </cell>
        </row>
        <row r="2682">
          <cell r="A2682" t="str">
            <v>12984</v>
          </cell>
          <cell r="B2682" t="str">
            <v>DEJA RM FRESH 1KGx12UN</v>
          </cell>
          <cell r="C2682" t="str">
            <v>FU</v>
          </cell>
          <cell r="D2682">
            <v>1.2E-2</v>
          </cell>
          <cell r="E2682" t="str">
            <v>TM</v>
          </cell>
        </row>
        <row r="2683">
          <cell r="A2683" t="str">
            <v>12991</v>
          </cell>
          <cell r="B2683" t="str">
            <v>DET.LAGARTO 50Gx100UN</v>
          </cell>
          <cell r="C2683" t="str">
            <v>FU</v>
          </cell>
          <cell r="D2683">
            <v>5.0000000000000001E-3</v>
          </cell>
          <cell r="E2683" t="str">
            <v>TM</v>
          </cell>
        </row>
        <row r="2684">
          <cell r="A2684" t="str">
            <v>12993</v>
          </cell>
          <cell r="B2684" t="str">
            <v>DET.LAGARTO 200Gx50UN</v>
          </cell>
          <cell r="C2684" t="str">
            <v>FU</v>
          </cell>
          <cell r="D2684">
            <v>0.01</v>
          </cell>
          <cell r="E2684" t="str">
            <v>TM</v>
          </cell>
        </row>
        <row r="2685">
          <cell r="A2685" t="str">
            <v>12994</v>
          </cell>
          <cell r="B2685" t="str">
            <v>DET.LAGARTO 1KGx12UN</v>
          </cell>
          <cell r="C2685" t="str">
            <v>FU</v>
          </cell>
          <cell r="D2685">
            <v>1.2E-2</v>
          </cell>
          <cell r="E2685" t="str">
            <v>TM</v>
          </cell>
        </row>
        <row r="2686">
          <cell r="A2686" t="str">
            <v>13000</v>
          </cell>
          <cell r="B2686" t="str">
            <v>DET.LAGARTO 100Gx100UN</v>
          </cell>
          <cell r="C2686" t="str">
            <v>FU</v>
          </cell>
          <cell r="D2686">
            <v>0.01</v>
          </cell>
          <cell r="E2686" t="str">
            <v>TM</v>
          </cell>
        </row>
        <row r="2687">
          <cell r="A2687" t="str">
            <v>13001</v>
          </cell>
          <cell r="B2687" t="str">
            <v>OMO PROGRESS 12x950G</v>
          </cell>
          <cell r="C2687" t="str">
            <v>FU</v>
          </cell>
          <cell r="D2687">
            <v>1.14E-2</v>
          </cell>
          <cell r="E2687" t="str">
            <v>TM</v>
          </cell>
        </row>
        <row r="2688">
          <cell r="A2688" t="str">
            <v>13006</v>
          </cell>
          <cell r="B2688" t="str">
            <v>OMO PROGRESS 100x100G</v>
          </cell>
          <cell r="C2688" t="str">
            <v>FU</v>
          </cell>
          <cell r="D2688">
            <v>0.01</v>
          </cell>
          <cell r="E2688" t="str">
            <v>TM</v>
          </cell>
        </row>
        <row r="2689">
          <cell r="A2689" t="str">
            <v>13020</v>
          </cell>
          <cell r="B2689" t="str">
            <v>OMO BA FL E.T. 50x200G</v>
          </cell>
          <cell r="C2689" t="str">
            <v>FU</v>
          </cell>
          <cell r="D2689">
            <v>0.01</v>
          </cell>
          <cell r="E2689" t="str">
            <v>TM</v>
          </cell>
        </row>
        <row r="2690">
          <cell r="A2690" t="str">
            <v>13026</v>
          </cell>
          <cell r="B2690" t="str">
            <v>OMO BA FL E.T. 12x1KG</v>
          </cell>
          <cell r="C2690" t="str">
            <v>FU</v>
          </cell>
          <cell r="D2690">
            <v>1.2E-2</v>
          </cell>
          <cell r="E2690" t="str">
            <v>TM</v>
          </cell>
        </row>
        <row r="2691">
          <cell r="A2691" t="str">
            <v>13027</v>
          </cell>
          <cell r="B2691" t="str">
            <v>OMO BA FL E.T. 6x2KG</v>
          </cell>
          <cell r="C2691" t="str">
            <v>FU</v>
          </cell>
          <cell r="D2691">
            <v>1.2E-2</v>
          </cell>
          <cell r="E2691" t="str">
            <v>TM</v>
          </cell>
        </row>
        <row r="2692">
          <cell r="A2692" t="str">
            <v>13028</v>
          </cell>
          <cell r="B2692" t="str">
            <v>OMO BA LM E.T. 50x200G</v>
          </cell>
          <cell r="C2692" t="str">
            <v>FU</v>
          </cell>
          <cell r="D2692">
            <v>0.01</v>
          </cell>
          <cell r="E2692" t="str">
            <v>TM</v>
          </cell>
        </row>
        <row r="2693">
          <cell r="A2693" t="str">
            <v>13029</v>
          </cell>
          <cell r="B2693" t="str">
            <v>OMO BA LM E.T. 12x1KG</v>
          </cell>
          <cell r="C2693" t="str">
            <v>FU</v>
          </cell>
          <cell r="D2693">
            <v>1.2E-2</v>
          </cell>
          <cell r="E2693" t="str">
            <v>TM</v>
          </cell>
        </row>
        <row r="2694">
          <cell r="A2694" t="str">
            <v>13030</v>
          </cell>
          <cell r="B2694" t="str">
            <v>OMO BA LM E.T. 6x2KG</v>
          </cell>
          <cell r="C2694" t="str">
            <v>FU</v>
          </cell>
          <cell r="D2694">
            <v>1.2E-2</v>
          </cell>
          <cell r="E2694" t="str">
            <v>TM</v>
          </cell>
        </row>
        <row r="2695">
          <cell r="A2695" t="str">
            <v>13031</v>
          </cell>
          <cell r="B2695" t="str">
            <v>OMO MAX.LIM.E.T. 12x1KG</v>
          </cell>
          <cell r="C2695" t="str">
            <v>FU</v>
          </cell>
          <cell r="D2695">
            <v>1.2E-2</v>
          </cell>
          <cell r="E2695" t="str">
            <v>TM</v>
          </cell>
        </row>
        <row r="2696">
          <cell r="A2696" t="str">
            <v>13071</v>
          </cell>
          <cell r="B2696" t="str">
            <v>OMO BA FL 100x150G PROM.</v>
          </cell>
          <cell r="C2696" t="str">
            <v>FU</v>
          </cell>
          <cell r="D2696">
            <v>1.4999999999999999E-2</v>
          </cell>
          <cell r="E2696" t="str">
            <v>TM</v>
          </cell>
        </row>
        <row r="2697">
          <cell r="A2697" t="str">
            <v>13073</v>
          </cell>
          <cell r="B2697" t="str">
            <v>OMO BA FL 50x300G PROMO.</v>
          </cell>
          <cell r="C2697" t="str">
            <v>FU</v>
          </cell>
          <cell r="D2697">
            <v>1.4999999999999999E-2</v>
          </cell>
          <cell r="E2697" t="str">
            <v>TM</v>
          </cell>
        </row>
        <row r="2698">
          <cell r="A2698" t="str">
            <v>13074</v>
          </cell>
          <cell r="B2698" t="str">
            <v>OMO BA LM 50x300G PROMO.</v>
          </cell>
          <cell r="C2698" t="str">
            <v>FU</v>
          </cell>
          <cell r="D2698">
            <v>1.4999999999999999E-2</v>
          </cell>
          <cell r="E2698" t="str">
            <v>TM</v>
          </cell>
        </row>
        <row r="2699">
          <cell r="A2699" t="str">
            <v>13075</v>
          </cell>
          <cell r="B2699" t="str">
            <v>DET.LAGARTO 100x125G</v>
          </cell>
          <cell r="C2699" t="str">
            <v>FU</v>
          </cell>
          <cell r="D2699">
            <v>1.2500000000000001E-2</v>
          </cell>
          <cell r="E2699" t="str">
            <v>TM</v>
          </cell>
        </row>
        <row r="2700">
          <cell r="A2700" t="str">
            <v>13076</v>
          </cell>
          <cell r="B2700" t="str">
            <v>DET.LAGARTO 50x250G</v>
          </cell>
          <cell r="C2700" t="str">
            <v>FU</v>
          </cell>
          <cell r="D2700">
            <v>1.2500000000000001E-2</v>
          </cell>
          <cell r="E2700" t="str">
            <v>TM</v>
          </cell>
        </row>
        <row r="2701">
          <cell r="A2701" t="str">
            <v>13077</v>
          </cell>
          <cell r="B2701" t="str">
            <v>DET.LAGARTO 12x1250G</v>
          </cell>
          <cell r="C2701" t="str">
            <v>FU</v>
          </cell>
          <cell r="D2701">
            <v>1.4999999999999999E-2</v>
          </cell>
          <cell r="E2701" t="str">
            <v>TM</v>
          </cell>
        </row>
        <row r="2702">
          <cell r="A2702" t="str">
            <v>13080</v>
          </cell>
          <cell r="B2702" t="str">
            <v>OPAL LIMON INS 225Gx60UN</v>
          </cell>
          <cell r="C2702" t="str">
            <v>FU</v>
          </cell>
          <cell r="D2702">
            <v>1.35E-2</v>
          </cell>
          <cell r="E2702" t="str">
            <v>TM</v>
          </cell>
        </row>
        <row r="2703">
          <cell r="A2703" t="str">
            <v>13081</v>
          </cell>
          <cell r="B2703" t="str">
            <v>OPAL FLORAL INS 225Gx60U</v>
          </cell>
          <cell r="C2703" t="str">
            <v>FU</v>
          </cell>
          <cell r="D2703">
            <v>1.35E-2</v>
          </cell>
          <cell r="E2703" t="str">
            <v>TM</v>
          </cell>
        </row>
        <row r="2704">
          <cell r="A2704" t="str">
            <v>13082</v>
          </cell>
          <cell r="B2704" t="str">
            <v>OPAL BLANCU INS 225Gx60U</v>
          </cell>
          <cell r="C2704" t="str">
            <v>FU</v>
          </cell>
          <cell r="D2704">
            <v>1.35E-2</v>
          </cell>
          <cell r="E2704" t="str">
            <v>TM</v>
          </cell>
        </row>
        <row r="2705">
          <cell r="A2705" t="str">
            <v>13083</v>
          </cell>
          <cell r="B2705" t="str">
            <v>OPAL AVANCE INS 200Gx60U</v>
          </cell>
          <cell r="C2705" t="str">
            <v>FU</v>
          </cell>
          <cell r="D2705">
            <v>1.2E-2</v>
          </cell>
          <cell r="E2705" t="str">
            <v>TM</v>
          </cell>
        </row>
        <row r="2706">
          <cell r="A2706" t="str">
            <v>13084</v>
          </cell>
          <cell r="B2706" t="str">
            <v>DEJA RM FLORAL 12x1500G</v>
          </cell>
          <cell r="C2706" t="str">
            <v>FU</v>
          </cell>
          <cell r="D2706">
            <v>1.7999999999999999E-2</v>
          </cell>
          <cell r="E2706" t="str">
            <v>TM</v>
          </cell>
        </row>
        <row r="2707">
          <cell r="A2707" t="str">
            <v>13085</v>
          </cell>
          <cell r="B2707" t="str">
            <v>DEJA RM LIMON 12x1500G</v>
          </cell>
          <cell r="C2707" t="str">
            <v>FU</v>
          </cell>
          <cell r="D2707">
            <v>1.7999999999999999E-2</v>
          </cell>
          <cell r="E2707" t="str">
            <v>TM</v>
          </cell>
        </row>
        <row r="2708">
          <cell r="A2708" t="str">
            <v>13090</v>
          </cell>
          <cell r="B2708" t="str">
            <v>OPAL LIMON PROM 110Gx60U</v>
          </cell>
          <cell r="C2708" t="str">
            <v>FU</v>
          </cell>
          <cell r="D2708">
            <v>6.6E-3</v>
          </cell>
          <cell r="E2708" t="str">
            <v>TM</v>
          </cell>
        </row>
        <row r="2709">
          <cell r="A2709" t="str">
            <v>13091</v>
          </cell>
          <cell r="B2709" t="str">
            <v>OPAL FLORAL PRO 110Gx60U</v>
          </cell>
          <cell r="C2709" t="str">
            <v>FU</v>
          </cell>
          <cell r="D2709">
            <v>6.6E-3</v>
          </cell>
          <cell r="E2709" t="str">
            <v>TM</v>
          </cell>
        </row>
        <row r="2710">
          <cell r="A2710" t="str">
            <v>13092</v>
          </cell>
          <cell r="B2710" t="str">
            <v>OPAL BLANCU PRO 110Gx60U</v>
          </cell>
          <cell r="C2710" t="str">
            <v>FU</v>
          </cell>
          <cell r="D2710">
            <v>6.6E-3</v>
          </cell>
          <cell r="E2710" t="str">
            <v>TM</v>
          </cell>
        </row>
        <row r="2711">
          <cell r="A2711" t="str">
            <v>13095</v>
          </cell>
          <cell r="B2711" t="str">
            <v>DEJA RM FRESH 52x200G</v>
          </cell>
          <cell r="C2711" t="str">
            <v>FU</v>
          </cell>
          <cell r="D2711">
            <v>1.04E-2</v>
          </cell>
          <cell r="E2711" t="str">
            <v>TM</v>
          </cell>
        </row>
        <row r="2712">
          <cell r="A2712" t="str">
            <v>13101</v>
          </cell>
          <cell r="B2712" t="str">
            <v>DEJA NAVIDAD FL 50x200G</v>
          </cell>
          <cell r="C2712" t="str">
            <v>FU</v>
          </cell>
          <cell r="D2712">
            <v>0.01</v>
          </cell>
          <cell r="E2712" t="str">
            <v>TM</v>
          </cell>
        </row>
        <row r="2713">
          <cell r="A2713" t="str">
            <v>13102</v>
          </cell>
          <cell r="B2713" t="str">
            <v>DEJA NAVIDAD FLO 12x1KG</v>
          </cell>
          <cell r="C2713" t="str">
            <v>FU</v>
          </cell>
          <cell r="D2713">
            <v>1.2E-2</v>
          </cell>
          <cell r="E2713" t="str">
            <v>TM</v>
          </cell>
        </row>
        <row r="2714">
          <cell r="A2714" t="str">
            <v>13103</v>
          </cell>
          <cell r="B2714" t="str">
            <v>DEJA NAVIDAD LIM 12x1KG</v>
          </cell>
          <cell r="C2714" t="str">
            <v>FU</v>
          </cell>
          <cell r="D2714">
            <v>1.2E-2</v>
          </cell>
          <cell r="E2714" t="str">
            <v>TM</v>
          </cell>
        </row>
        <row r="2715">
          <cell r="A2715" t="str">
            <v>13105</v>
          </cell>
          <cell r="B2715" t="str">
            <v>DEJA NAVIDAD FRE 12x1KG</v>
          </cell>
          <cell r="C2715" t="str">
            <v>FU</v>
          </cell>
          <cell r="D2715">
            <v>1.2E-2</v>
          </cell>
          <cell r="E2715" t="str">
            <v>TM</v>
          </cell>
        </row>
        <row r="2716">
          <cell r="A2716" t="str">
            <v>13106</v>
          </cell>
          <cell r="B2716" t="str">
            <v>DEJA FL 3K (1K GRAT) 300</v>
          </cell>
          <cell r="C2716" t="str">
            <v>FU</v>
          </cell>
          <cell r="D2716">
            <v>1.7999999999999999E-2</v>
          </cell>
          <cell r="E2716" t="str">
            <v>TM</v>
          </cell>
        </row>
        <row r="2717">
          <cell r="A2717" t="str">
            <v>13128</v>
          </cell>
          <cell r="B2717" t="str">
            <v>LAGARTO MZNA BG 100x50G</v>
          </cell>
          <cell r="C2717" t="str">
            <v>FU</v>
          </cell>
          <cell r="D2717">
            <v>5.0000000000000001E-3</v>
          </cell>
          <cell r="E2717" t="str">
            <v>TM</v>
          </cell>
        </row>
        <row r="2718">
          <cell r="A2718" t="str">
            <v>13153</v>
          </cell>
          <cell r="B2718" t="str">
            <v>DEJA FRESH MUESTREO  50G</v>
          </cell>
          <cell r="C2718" t="str">
            <v>FU</v>
          </cell>
          <cell r="D2718">
            <v>5.0000000000000001E-3</v>
          </cell>
          <cell r="E2718" t="str">
            <v>TM</v>
          </cell>
        </row>
        <row r="2719">
          <cell r="A2719" t="str">
            <v>13160</v>
          </cell>
          <cell r="B2719" t="str">
            <v>OPAL LIMON 400Gx30FU</v>
          </cell>
          <cell r="C2719" t="str">
            <v>FU</v>
          </cell>
          <cell r="D2719">
            <v>1.2E-2</v>
          </cell>
          <cell r="E2719" t="str">
            <v>TM</v>
          </cell>
        </row>
        <row r="2720">
          <cell r="A2720" t="str">
            <v>13161</v>
          </cell>
          <cell r="B2720" t="str">
            <v>OPAL FLORAL 400Gx30FU</v>
          </cell>
          <cell r="C2720" t="str">
            <v>FU</v>
          </cell>
          <cell r="D2720">
            <v>1.2E-2</v>
          </cell>
          <cell r="E2720" t="str">
            <v>TM</v>
          </cell>
        </row>
        <row r="2721">
          <cell r="A2721" t="str">
            <v>13162</v>
          </cell>
          <cell r="B2721" t="str">
            <v>OPAL BLAN BINGO 110GX60U</v>
          </cell>
          <cell r="C2721" t="str">
            <v>FU</v>
          </cell>
          <cell r="D2721">
            <v>6.6E-3</v>
          </cell>
          <cell r="E2721" t="str">
            <v>TM</v>
          </cell>
        </row>
        <row r="2722">
          <cell r="A2722" t="str">
            <v>13163</v>
          </cell>
          <cell r="B2722" t="str">
            <v>OPAL BLAN BINGO 225GX60U</v>
          </cell>
          <cell r="C2722" t="str">
            <v>FU</v>
          </cell>
          <cell r="D2722">
            <v>1.35E-2</v>
          </cell>
          <cell r="E2722" t="str">
            <v>TM</v>
          </cell>
        </row>
        <row r="2723">
          <cell r="A2723" t="str">
            <v>13164</v>
          </cell>
          <cell r="B2723" t="str">
            <v>OPAL BLAN BINGO 900GX15U</v>
          </cell>
          <cell r="C2723" t="str">
            <v>FU</v>
          </cell>
          <cell r="D2723">
            <v>1.35E-2</v>
          </cell>
          <cell r="E2723" t="str">
            <v>TM</v>
          </cell>
        </row>
        <row r="2724">
          <cell r="A2724" t="str">
            <v>13165</v>
          </cell>
          <cell r="B2724" t="str">
            <v>OPAL FLOR BINGO 110GX60U</v>
          </cell>
          <cell r="C2724" t="str">
            <v>FU</v>
          </cell>
          <cell r="D2724">
            <v>6.6E-3</v>
          </cell>
          <cell r="E2724" t="str">
            <v>TM</v>
          </cell>
        </row>
        <row r="2725">
          <cell r="A2725" t="str">
            <v>13166</v>
          </cell>
          <cell r="B2725" t="str">
            <v>OPAL FLOR BINGO 225GX60U</v>
          </cell>
          <cell r="C2725" t="str">
            <v>FU</v>
          </cell>
          <cell r="D2725">
            <v>1.35E-2</v>
          </cell>
          <cell r="E2725" t="str">
            <v>TM</v>
          </cell>
        </row>
        <row r="2726">
          <cell r="A2726" t="str">
            <v>13167</v>
          </cell>
          <cell r="B2726" t="str">
            <v>OPAL FLOR BINGO 400Gx30U</v>
          </cell>
          <cell r="C2726" t="str">
            <v>FU</v>
          </cell>
          <cell r="D2726">
            <v>1.2E-2</v>
          </cell>
          <cell r="E2726" t="str">
            <v>TM</v>
          </cell>
        </row>
        <row r="2727">
          <cell r="A2727" t="str">
            <v>13168</v>
          </cell>
          <cell r="B2727" t="str">
            <v>OPAL FLOR BINGO 900Gx15U</v>
          </cell>
          <cell r="C2727" t="str">
            <v>FU</v>
          </cell>
          <cell r="D2727">
            <v>1.35E-2</v>
          </cell>
          <cell r="E2727" t="str">
            <v>TM</v>
          </cell>
        </row>
        <row r="2728">
          <cell r="A2728" t="str">
            <v>13169</v>
          </cell>
          <cell r="B2728" t="str">
            <v>OPAL LIMO BINGO 110Gx60U</v>
          </cell>
          <cell r="C2728" t="str">
            <v>FU</v>
          </cell>
          <cell r="D2728">
            <v>6.6E-3</v>
          </cell>
          <cell r="E2728" t="str">
            <v>TM</v>
          </cell>
        </row>
        <row r="2729">
          <cell r="A2729" t="str">
            <v>13170</v>
          </cell>
          <cell r="B2729" t="str">
            <v>OPAL LIMON BINGO 225Gx60</v>
          </cell>
          <cell r="C2729" t="str">
            <v>FU</v>
          </cell>
          <cell r="D2729">
            <v>1.35E-2</v>
          </cell>
          <cell r="E2729" t="str">
            <v>TM</v>
          </cell>
        </row>
        <row r="2730">
          <cell r="A2730" t="str">
            <v>13171</v>
          </cell>
          <cell r="B2730" t="str">
            <v>OPAL LIMON BINGO 400Gx30</v>
          </cell>
          <cell r="C2730" t="str">
            <v>FU</v>
          </cell>
          <cell r="D2730">
            <v>1.2E-2</v>
          </cell>
          <cell r="E2730" t="str">
            <v>TM</v>
          </cell>
        </row>
        <row r="2731">
          <cell r="A2731" t="str">
            <v>13172</v>
          </cell>
          <cell r="B2731" t="str">
            <v>OPAL LIMO BINGO 900Gx15U</v>
          </cell>
          <cell r="C2731" t="str">
            <v>FU</v>
          </cell>
          <cell r="D2731">
            <v>1.35E-2</v>
          </cell>
          <cell r="E2731" t="str">
            <v>TM</v>
          </cell>
        </row>
        <row r="2732">
          <cell r="A2732" t="str">
            <v>13173</v>
          </cell>
          <cell r="B2732" t="str">
            <v>OPAL AVAN BINGO 200Gx60U</v>
          </cell>
          <cell r="C2732" t="str">
            <v>FU</v>
          </cell>
          <cell r="D2732">
            <v>1.2E-2</v>
          </cell>
          <cell r="E2732" t="str">
            <v>TM</v>
          </cell>
        </row>
        <row r="2733">
          <cell r="A2733" t="str">
            <v>13174</v>
          </cell>
          <cell r="B2733" t="str">
            <v>OPAL AVAN BINGO 850Gx15U</v>
          </cell>
          <cell r="C2733" t="str">
            <v>FU</v>
          </cell>
          <cell r="D2733">
            <v>1.2749999999999999E-2</v>
          </cell>
          <cell r="E2733" t="str">
            <v>TM</v>
          </cell>
        </row>
        <row r="2734">
          <cell r="A2734" t="str">
            <v>13175</v>
          </cell>
          <cell r="B2734" t="str">
            <v>OPAL LIMON 60x225G +15G</v>
          </cell>
          <cell r="C2734" t="str">
            <v>FU</v>
          </cell>
          <cell r="D2734">
            <v>1.44E-2</v>
          </cell>
          <cell r="E2734" t="str">
            <v>TM</v>
          </cell>
        </row>
        <row r="2735">
          <cell r="A2735" t="str">
            <v>13177</v>
          </cell>
          <cell r="B2735" t="str">
            <v>OPAL BLANCU 60x225G +15G</v>
          </cell>
          <cell r="C2735" t="str">
            <v>FU</v>
          </cell>
          <cell r="D2735">
            <v>1.44E-2</v>
          </cell>
          <cell r="E2735" t="str">
            <v>TM</v>
          </cell>
        </row>
        <row r="2736">
          <cell r="A2736" t="str">
            <v>13183</v>
          </cell>
          <cell r="B2736" t="str">
            <v>DEJA FL EDI.LTDA 12x1KG</v>
          </cell>
          <cell r="C2736" t="str">
            <v>FU</v>
          </cell>
          <cell r="D2736">
            <v>1.2E-2</v>
          </cell>
          <cell r="E2736" t="str">
            <v>TM</v>
          </cell>
        </row>
        <row r="2737">
          <cell r="A2737" t="str">
            <v>13184</v>
          </cell>
          <cell r="B2737" t="str">
            <v>DEJA LM EDI.LTDA 12x1KG</v>
          </cell>
          <cell r="C2737" t="str">
            <v>FU</v>
          </cell>
          <cell r="D2737">
            <v>1.2E-2</v>
          </cell>
          <cell r="E2737" t="str">
            <v>TM</v>
          </cell>
        </row>
        <row r="2738">
          <cell r="A2738" t="str">
            <v>13185</v>
          </cell>
          <cell r="B2738" t="str">
            <v>DEJA FR EDI.LTDA 12x1KG</v>
          </cell>
          <cell r="C2738" t="str">
            <v>FU</v>
          </cell>
          <cell r="D2738">
            <v>1.2E-2</v>
          </cell>
          <cell r="E2738" t="str">
            <v>TM</v>
          </cell>
        </row>
        <row r="2739">
          <cell r="A2739" t="str">
            <v>13186</v>
          </cell>
          <cell r="B2739" t="str">
            <v>DEJA FL EDI.LTDA 50x200G</v>
          </cell>
          <cell r="C2739" t="str">
            <v>FU</v>
          </cell>
          <cell r="D2739">
            <v>1.2E-2</v>
          </cell>
          <cell r="E2739" t="str">
            <v>TM</v>
          </cell>
        </row>
        <row r="2740">
          <cell r="A2740" t="str">
            <v>13187</v>
          </cell>
          <cell r="B2740" t="str">
            <v>DEJA FR EDI.LTDA 50x200G</v>
          </cell>
          <cell r="C2740" t="str">
            <v>FU</v>
          </cell>
          <cell r="D2740">
            <v>0.01</v>
          </cell>
          <cell r="E2740" t="str">
            <v>TM</v>
          </cell>
        </row>
        <row r="2741">
          <cell r="A2741" t="str">
            <v>13193</v>
          </cell>
          <cell r="B2741" t="str">
            <v>LAGARTO MANZANA 50x200G</v>
          </cell>
          <cell r="C2741" t="str">
            <v>FU</v>
          </cell>
          <cell r="D2741">
            <v>0.01</v>
          </cell>
          <cell r="E2741" t="str">
            <v>TM</v>
          </cell>
        </row>
        <row r="2742">
          <cell r="A2742" t="str">
            <v>13194</v>
          </cell>
          <cell r="B2742" t="str">
            <v>LAGARTO MANZANA 12x1KG</v>
          </cell>
          <cell r="C2742" t="str">
            <v>FU</v>
          </cell>
          <cell r="D2742">
            <v>1.2E-2</v>
          </cell>
          <cell r="E2742" t="str">
            <v>TM</v>
          </cell>
        </row>
        <row r="2743">
          <cell r="A2743" t="str">
            <v>13197</v>
          </cell>
          <cell r="B2743" t="str">
            <v>LAGARTO MANZANA 100x50G</v>
          </cell>
          <cell r="C2743" t="str">
            <v>FU</v>
          </cell>
          <cell r="D2743">
            <v>5.0000000000000001E-3</v>
          </cell>
          <cell r="E2743" t="str">
            <v>TM</v>
          </cell>
        </row>
        <row r="2744">
          <cell r="A2744" t="str">
            <v>13198</v>
          </cell>
          <cell r="B2744" t="str">
            <v>OMO FL MP3 100Gx100UN</v>
          </cell>
          <cell r="C2744" t="str">
            <v>FU</v>
          </cell>
          <cell r="D2744">
            <v>0.01</v>
          </cell>
          <cell r="E2744" t="str">
            <v>TM</v>
          </cell>
        </row>
        <row r="2745">
          <cell r="A2745" t="str">
            <v>13199</v>
          </cell>
          <cell r="B2745" t="str">
            <v>OMO FL MP3 200Gx50UN</v>
          </cell>
          <cell r="C2745" t="str">
            <v>FU</v>
          </cell>
          <cell r="D2745">
            <v>0.01</v>
          </cell>
          <cell r="E2745" t="str">
            <v>TM</v>
          </cell>
        </row>
        <row r="2746">
          <cell r="A2746" t="str">
            <v>13200</v>
          </cell>
          <cell r="B2746" t="str">
            <v>OMO FL MP3 1KGx12UN</v>
          </cell>
          <cell r="C2746" t="str">
            <v>FU</v>
          </cell>
          <cell r="D2746">
            <v>1.2E-2</v>
          </cell>
          <cell r="E2746" t="str">
            <v>TM</v>
          </cell>
        </row>
        <row r="2747">
          <cell r="A2747" t="str">
            <v>13201</v>
          </cell>
          <cell r="B2747" t="str">
            <v>OMO FL MP3 2KGx6UN</v>
          </cell>
          <cell r="C2747" t="str">
            <v>FU</v>
          </cell>
          <cell r="D2747">
            <v>1.2E-2</v>
          </cell>
          <cell r="E2747" t="str">
            <v>TM</v>
          </cell>
        </row>
        <row r="2748">
          <cell r="A2748" t="str">
            <v>13202</v>
          </cell>
          <cell r="B2748" t="str">
            <v>OMO LM MP3 200Gx50UN</v>
          </cell>
          <cell r="C2748" t="str">
            <v>FU</v>
          </cell>
          <cell r="D2748">
            <v>0.01</v>
          </cell>
          <cell r="E2748" t="str">
            <v>TM</v>
          </cell>
        </row>
        <row r="2749">
          <cell r="A2749" t="str">
            <v>13203</v>
          </cell>
          <cell r="B2749" t="str">
            <v>OMO LM MP3 1KGx12UN</v>
          </cell>
          <cell r="C2749" t="str">
            <v>FU</v>
          </cell>
          <cell r="D2749">
            <v>1.2E-2</v>
          </cell>
          <cell r="E2749" t="str">
            <v>TM</v>
          </cell>
        </row>
        <row r="2750">
          <cell r="A2750" t="str">
            <v>13204</v>
          </cell>
          <cell r="B2750" t="str">
            <v>OMO LM MP3 2KGx6UN</v>
          </cell>
          <cell r="C2750" t="str">
            <v>FU</v>
          </cell>
          <cell r="D2750">
            <v>1.2E-2</v>
          </cell>
          <cell r="E2750" t="str">
            <v>TM</v>
          </cell>
        </row>
        <row r="2751">
          <cell r="A2751" t="str">
            <v>13209</v>
          </cell>
          <cell r="B2751" t="str">
            <v>LAGARTO MANZANA 50x200G+</v>
          </cell>
          <cell r="C2751" t="str">
            <v>FU</v>
          </cell>
          <cell r="D2751">
            <v>1.04E-2</v>
          </cell>
          <cell r="E2751" t="str">
            <v>TM</v>
          </cell>
        </row>
        <row r="2752">
          <cell r="A2752" t="str">
            <v>13217</v>
          </cell>
          <cell r="B2752" t="str">
            <v>OMO FL MP3 50Gx100UN</v>
          </cell>
          <cell r="C2752" t="str">
            <v>FU</v>
          </cell>
          <cell r="D2752">
            <v>5.0000000000000001E-3</v>
          </cell>
          <cell r="E2752" t="str">
            <v>TM</v>
          </cell>
        </row>
        <row r="2753">
          <cell r="A2753" t="str">
            <v>13222</v>
          </cell>
          <cell r="B2753" t="str">
            <v>DEJA FLORAL L2 100x100G</v>
          </cell>
          <cell r="C2753" t="str">
            <v>FU</v>
          </cell>
          <cell r="D2753">
            <v>0.01</v>
          </cell>
          <cell r="E2753" t="str">
            <v>TM</v>
          </cell>
        </row>
        <row r="2754">
          <cell r="A2754" t="str">
            <v>13223</v>
          </cell>
          <cell r="B2754" t="str">
            <v>DEJA FLORAL L2 50x200G</v>
          </cell>
          <cell r="C2754" t="str">
            <v>FU</v>
          </cell>
          <cell r="D2754">
            <v>0.01</v>
          </cell>
          <cell r="E2754" t="str">
            <v>TM</v>
          </cell>
        </row>
        <row r="2755">
          <cell r="A2755" t="str">
            <v>13224</v>
          </cell>
          <cell r="B2755" t="str">
            <v>DEJA FLORAL L2  12x1KG</v>
          </cell>
          <cell r="C2755" t="str">
            <v>FU</v>
          </cell>
          <cell r="D2755">
            <v>1.2E-2</v>
          </cell>
          <cell r="E2755" t="str">
            <v>TM</v>
          </cell>
        </row>
        <row r="2756">
          <cell r="A2756" t="str">
            <v>13225</v>
          </cell>
          <cell r="B2756" t="str">
            <v>DEJA FLORAL L2  6x2KG</v>
          </cell>
          <cell r="C2756" t="str">
            <v>FU</v>
          </cell>
          <cell r="D2756">
            <v>1.2E-2</v>
          </cell>
          <cell r="E2756" t="str">
            <v>TM</v>
          </cell>
        </row>
        <row r="2757">
          <cell r="A2757" t="str">
            <v>13226</v>
          </cell>
          <cell r="B2757" t="str">
            <v>DEJA FRESH L2  50x200G</v>
          </cell>
          <cell r="C2757" t="str">
            <v>FU</v>
          </cell>
          <cell r="D2757">
            <v>0.01</v>
          </cell>
          <cell r="E2757" t="str">
            <v>TM</v>
          </cell>
        </row>
        <row r="2758">
          <cell r="A2758" t="str">
            <v>13227</v>
          </cell>
          <cell r="B2758" t="str">
            <v>DEJA FRESH L2  12x1KG</v>
          </cell>
          <cell r="C2758" t="str">
            <v>FU</v>
          </cell>
          <cell r="D2758">
            <v>1.2E-2</v>
          </cell>
          <cell r="E2758" t="str">
            <v>TM</v>
          </cell>
        </row>
        <row r="2759">
          <cell r="A2759" t="str">
            <v>13228</v>
          </cell>
          <cell r="B2759" t="str">
            <v>DEJA FLORAL L2 100x50G</v>
          </cell>
          <cell r="C2759" t="str">
            <v>FU</v>
          </cell>
          <cell r="D2759">
            <v>5.0000000000000001E-3</v>
          </cell>
          <cell r="E2759" t="str">
            <v>TM</v>
          </cell>
        </row>
        <row r="2760">
          <cell r="A2760" t="str">
            <v>13248</v>
          </cell>
          <cell r="B2760" t="str">
            <v>LAGARTO LM BINGO 50x200G</v>
          </cell>
          <cell r="C2760" t="str">
            <v>FU</v>
          </cell>
          <cell r="D2760">
            <v>0.01</v>
          </cell>
          <cell r="E2760" t="str">
            <v>TM</v>
          </cell>
        </row>
        <row r="2761">
          <cell r="A2761" t="str">
            <v>13249</v>
          </cell>
          <cell r="B2761" t="str">
            <v>LAGARTO LM BINGO 12x1KG</v>
          </cell>
          <cell r="C2761" t="str">
            <v>FU</v>
          </cell>
          <cell r="D2761">
            <v>1.2E-2</v>
          </cell>
          <cell r="E2761" t="str">
            <v>TM</v>
          </cell>
        </row>
        <row r="2762">
          <cell r="A2762" t="str">
            <v>13250</v>
          </cell>
          <cell r="B2762" t="str">
            <v>LAGARTO MZNA BG 50x200G</v>
          </cell>
          <cell r="C2762" t="str">
            <v>FU</v>
          </cell>
          <cell r="D2762">
            <v>0.01</v>
          </cell>
          <cell r="E2762" t="str">
            <v>TM</v>
          </cell>
        </row>
        <row r="2763">
          <cell r="A2763" t="str">
            <v>13251</v>
          </cell>
          <cell r="B2763" t="str">
            <v>LAGARTO MZNA BG 12x1KG</v>
          </cell>
          <cell r="C2763" t="str">
            <v>FU</v>
          </cell>
          <cell r="D2763">
            <v>1.2E-2</v>
          </cell>
          <cell r="E2763" t="str">
            <v>TM</v>
          </cell>
        </row>
        <row r="2764">
          <cell r="A2764" t="str">
            <v>13295</v>
          </cell>
          <cell r="B2764" t="str">
            <v>OPAL LIMON BG 60x200G</v>
          </cell>
          <cell r="C2764" t="str">
            <v>FU</v>
          </cell>
          <cell r="D2764">
            <v>1.2E-2</v>
          </cell>
          <cell r="E2764" t="str">
            <v>TM</v>
          </cell>
        </row>
        <row r="2765">
          <cell r="A2765" t="str">
            <v>13297</v>
          </cell>
          <cell r="B2765" t="str">
            <v>OPAL BLANCURA BG 60x200G</v>
          </cell>
          <cell r="C2765" t="str">
            <v>FU</v>
          </cell>
          <cell r="D2765">
            <v>1.2E-2</v>
          </cell>
          <cell r="E2765" t="str">
            <v>TM</v>
          </cell>
        </row>
        <row r="2766">
          <cell r="A2766" t="str">
            <v>13300</v>
          </cell>
          <cell r="B2766" t="str">
            <v>OPAL FL PILLOW 30x400G</v>
          </cell>
          <cell r="C2766" t="str">
            <v>FU</v>
          </cell>
          <cell r="D2766">
            <v>1.2E-2</v>
          </cell>
          <cell r="E2766" t="str">
            <v>TM</v>
          </cell>
        </row>
        <row r="2767">
          <cell r="A2767" t="str">
            <v>13301</v>
          </cell>
          <cell r="B2767" t="str">
            <v>OPAL LM PILLOW 30x400G</v>
          </cell>
          <cell r="C2767" t="str">
            <v>FU</v>
          </cell>
          <cell r="D2767">
            <v>1.2E-2</v>
          </cell>
          <cell r="E2767" t="str">
            <v>TM</v>
          </cell>
        </row>
        <row r="2768">
          <cell r="A2768" t="str">
            <v>13307</v>
          </cell>
          <cell r="B2768" t="str">
            <v>OPAL BLANCURA BG 30x400G</v>
          </cell>
          <cell r="C2768" t="str">
            <v>FU</v>
          </cell>
          <cell r="D2768">
            <v>1.2E-2</v>
          </cell>
          <cell r="E2768" t="str">
            <v>TM</v>
          </cell>
        </row>
        <row r="2769">
          <cell r="A2769" t="str">
            <v>13319</v>
          </cell>
          <cell r="B2769" t="str">
            <v>LAGARTO MNZA ED.LT 6x3KG</v>
          </cell>
          <cell r="C2769" t="str">
            <v>FU</v>
          </cell>
          <cell r="D2769">
            <v>1.7999999999999999E-2</v>
          </cell>
          <cell r="E2769" t="str">
            <v>TM</v>
          </cell>
        </row>
        <row r="2770">
          <cell r="A2770" t="str">
            <v>13321</v>
          </cell>
          <cell r="B2770" t="str">
            <v>OPAL LM BG 60UX100G</v>
          </cell>
          <cell r="C2770" t="str">
            <v>FU</v>
          </cell>
          <cell r="D2770">
            <v>6.0000000000000001E-3</v>
          </cell>
          <cell r="E2770" t="str">
            <v>TM</v>
          </cell>
        </row>
        <row r="2771">
          <cell r="A2771" t="str">
            <v>13323</v>
          </cell>
          <cell r="B2771" t="str">
            <v>OPAL BLANCURA BG 60U X</v>
          </cell>
          <cell r="C2771" t="str">
            <v>FU</v>
          </cell>
          <cell r="D2771">
            <v>6.0000000000000001E-3</v>
          </cell>
          <cell r="E2771" t="str">
            <v>TM</v>
          </cell>
        </row>
        <row r="2772">
          <cell r="A2772" t="str">
            <v>13326</v>
          </cell>
          <cell r="B2772" t="str">
            <v>LAG.LIMON BG 12x1250G</v>
          </cell>
          <cell r="C2772" t="str">
            <v>FU</v>
          </cell>
          <cell r="D2772">
            <v>1.4999999999999999E-2</v>
          </cell>
          <cell r="E2772" t="str">
            <v>TM</v>
          </cell>
        </row>
        <row r="2773">
          <cell r="A2773" t="str">
            <v>14702</v>
          </cell>
          <cell r="B2773" t="str">
            <v>DETERGENTE INDUSTRIAL 1F</v>
          </cell>
          <cell r="C2773" t="str">
            <v>FU</v>
          </cell>
          <cell r="D2773">
            <v>1.2E-2</v>
          </cell>
          <cell r="E2773" t="str">
            <v>TM</v>
          </cell>
        </row>
        <row r="2774">
          <cell r="A2774" t="str">
            <v>19429</v>
          </cell>
          <cell r="C2774" t="str">
            <v>FU</v>
          </cell>
          <cell r="D2774">
            <v>1.2E-2</v>
          </cell>
          <cell r="E2774" t="str">
            <v>TM</v>
          </cell>
        </row>
        <row r="2775">
          <cell r="A2775" t="str">
            <v>19518</v>
          </cell>
          <cell r="C2775" t="str">
            <v>FU</v>
          </cell>
          <cell r="D2775">
            <v>0.01</v>
          </cell>
          <cell r="E2775" t="str">
            <v>TM</v>
          </cell>
        </row>
      </sheetData>
      <sheetData sheetId="2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2Q 02"/>
      <sheetName val="FAV 2Q 02"/>
      <sheetName val="FOOD"/>
      <sheetName val="PESOS"/>
      <sheetName val="LISTA"/>
      <sheetName val="Reference"/>
    </sheetNames>
    <sheetDataSet>
      <sheetData sheetId="0"/>
      <sheetData sheetId="1"/>
      <sheetData sheetId="2" refreshError="1">
        <row r="3">
          <cell r="E3" t="str">
            <v>TM</v>
          </cell>
        </row>
        <row r="5">
          <cell r="E5" t="str">
            <v>F.U.F.  2002</v>
          </cell>
        </row>
        <row r="7">
          <cell r="C7" t="str">
            <v>CODIGO</v>
          </cell>
          <cell r="D7" t="str">
            <v>MANTECAS</v>
          </cell>
        </row>
        <row r="8">
          <cell r="C8" t="str">
            <v>20280</v>
          </cell>
          <cell r="D8" t="str">
            <v>La Favorita Funda  24 x 500 GR</v>
          </cell>
        </row>
        <row r="10">
          <cell r="C10" t="str">
            <v>25968</v>
          </cell>
          <cell r="D10" t="str">
            <v>Porky Bal.                15 KG</v>
          </cell>
        </row>
        <row r="11">
          <cell r="C11" t="str">
            <v>24325</v>
          </cell>
          <cell r="D11" t="str">
            <v>Porky Bal.            4 x 3 KG</v>
          </cell>
        </row>
        <row r="12">
          <cell r="C12" t="str">
            <v>23698</v>
          </cell>
          <cell r="D12" t="str">
            <v>Porky Blo.            6 x 3 KG</v>
          </cell>
        </row>
        <row r="13">
          <cell r="C13" t="str">
            <v>20057</v>
          </cell>
          <cell r="D13" t="str">
            <v>Porky Front.      12 x 1 KG</v>
          </cell>
        </row>
        <row r="14">
          <cell r="C14" t="str">
            <v>20139</v>
          </cell>
          <cell r="D14" t="str">
            <v>Porky Tarr.  24 x 500 GR</v>
          </cell>
        </row>
        <row r="15">
          <cell r="C15" t="str">
            <v>20187</v>
          </cell>
          <cell r="D15" t="str">
            <v>Porky promocion 24 x 750 GR</v>
          </cell>
        </row>
        <row r="16">
          <cell r="C16" t="str">
            <v>20031</v>
          </cell>
          <cell r="D16" t="str">
            <v>Porky Fda.  30 x 500 GR</v>
          </cell>
        </row>
        <row r="17">
          <cell r="C17" t="str">
            <v>21539</v>
          </cell>
          <cell r="D17" t="str">
            <v>Porky Tarr.  54 x 250 GR</v>
          </cell>
        </row>
        <row r="18">
          <cell r="D18" t="str">
            <v>Total PORKY Meta Ventas</v>
          </cell>
          <cell r="E18">
            <v>0</v>
          </cell>
        </row>
        <row r="19">
          <cell r="E19">
            <v>0</v>
          </cell>
        </row>
        <row r="20">
          <cell r="C20">
            <v>0</v>
          </cell>
          <cell r="D20" t="str">
            <v>TOTAL MANTECA D.T.</v>
          </cell>
          <cell r="E20">
            <v>0</v>
          </cell>
        </row>
        <row r="21">
          <cell r="C21">
            <v>0</v>
          </cell>
          <cell r="E21">
            <v>0</v>
          </cell>
        </row>
        <row r="22">
          <cell r="C22" t="str">
            <v>24198</v>
          </cell>
          <cell r="D22" t="str">
            <v>Especial   B          TQ  55  KG</v>
          </cell>
        </row>
        <row r="23">
          <cell r="C23" t="str">
            <v>26029</v>
          </cell>
          <cell r="D23" t="str">
            <v>Especial   B (U)   TQ  55  KG</v>
          </cell>
        </row>
        <row r="24">
          <cell r="C24" t="str">
            <v>20150</v>
          </cell>
          <cell r="D24" t="str">
            <v>Especial   B          Cartón  55  KG</v>
          </cell>
          <cell r="E24">
            <v>538.51</v>
          </cell>
        </row>
        <row r="25">
          <cell r="C25" t="str">
            <v>20209</v>
          </cell>
          <cell r="D25" t="str">
            <v>Especial B   Blo. 15 KG (SURINDU)</v>
          </cell>
          <cell r="E25">
            <v>263.54000000000002</v>
          </cell>
        </row>
        <row r="26">
          <cell r="C26" t="str">
            <v>20200</v>
          </cell>
          <cell r="D26" t="str">
            <v>Especial BU    Blo. 22 KG</v>
          </cell>
        </row>
        <row r="27">
          <cell r="C27" t="str">
            <v>20080</v>
          </cell>
          <cell r="D27" t="str">
            <v>Especial   B        Blo.  15  KG</v>
          </cell>
        </row>
        <row r="28">
          <cell r="C28" t="str">
            <v>20229</v>
          </cell>
          <cell r="D28" t="str">
            <v>Especial   B (U) Blo.  55  KG CARTON</v>
          </cell>
        </row>
        <row r="29">
          <cell r="C29" t="str">
            <v>26028</v>
          </cell>
          <cell r="D29" t="str">
            <v>Especial   B (U) Blo.  15  KG</v>
          </cell>
        </row>
        <row r="30">
          <cell r="D30" t="str">
            <v>Total ESPECIAL B Meta Ventas</v>
          </cell>
          <cell r="E30">
            <v>802.05</v>
          </cell>
        </row>
        <row r="31">
          <cell r="C31">
            <v>0</v>
          </cell>
          <cell r="E31">
            <v>0</v>
          </cell>
        </row>
        <row r="32">
          <cell r="C32" t="str">
            <v>24139</v>
          </cell>
          <cell r="D32" t="str">
            <v>Especial   C         TQ   55 KG</v>
          </cell>
        </row>
        <row r="33">
          <cell r="C33" t="str">
            <v>20149</v>
          </cell>
          <cell r="D33" t="str">
            <v>Especial   C          Cartón  55  KG</v>
          </cell>
          <cell r="E33">
            <v>651.86</v>
          </cell>
        </row>
        <row r="34">
          <cell r="C34" t="str">
            <v>20090</v>
          </cell>
          <cell r="D34" t="str">
            <v>Especial   C         Blo. 15 KG</v>
          </cell>
          <cell r="E34">
            <v>392.13</v>
          </cell>
        </row>
        <row r="35">
          <cell r="C35" t="str">
            <v>20094</v>
          </cell>
          <cell r="D35" t="str">
            <v>Especial   C    Blo. 6 x 3  KG</v>
          </cell>
        </row>
        <row r="36">
          <cell r="C36" t="str">
            <v xml:space="preserve"> </v>
          </cell>
          <cell r="D36" t="str">
            <v>Total ESPECIAL C Meta Ventas</v>
          </cell>
          <cell r="E36">
            <v>1043.99</v>
          </cell>
        </row>
        <row r="37">
          <cell r="C37" t="str">
            <v xml:space="preserve"> </v>
          </cell>
          <cell r="E37">
            <v>0</v>
          </cell>
        </row>
        <row r="38">
          <cell r="C38" t="str">
            <v>20172</v>
          </cell>
          <cell r="D38" t="str">
            <v>Especial   H       Cartón 55 KG</v>
          </cell>
          <cell r="E38">
            <v>34.32</v>
          </cell>
        </row>
        <row r="39">
          <cell r="C39" t="str">
            <v>20211</v>
          </cell>
          <cell r="D39" t="str">
            <v>Especial   H       Blo. 15 KG</v>
          </cell>
        </row>
        <row r="40">
          <cell r="C40" t="str">
            <v>20102</v>
          </cell>
          <cell r="D40" t="str">
            <v>Especial   J       Blo. 15 KG</v>
          </cell>
        </row>
        <row r="41">
          <cell r="C41" t="str">
            <v>20091</v>
          </cell>
          <cell r="D41" t="str">
            <v>Especial   K       Blo. 15 KG</v>
          </cell>
        </row>
        <row r="42">
          <cell r="C42" t="str">
            <v>20092</v>
          </cell>
          <cell r="D42" t="str">
            <v>Especial   L        Blo. 15 KG</v>
          </cell>
        </row>
        <row r="43">
          <cell r="C43" t="str">
            <v>20127</v>
          </cell>
          <cell r="D43" t="str">
            <v>Especial MA      Blo. 15 KG</v>
          </cell>
        </row>
        <row r="44">
          <cell r="C44" t="str">
            <v xml:space="preserve"> </v>
          </cell>
          <cell r="D44" t="str">
            <v>Total ESPECIALES Meta Ventas</v>
          </cell>
          <cell r="E44">
            <v>34.32</v>
          </cell>
        </row>
        <row r="45">
          <cell r="C45" t="str">
            <v xml:space="preserve"> </v>
          </cell>
          <cell r="E45">
            <v>0</v>
          </cell>
        </row>
        <row r="46">
          <cell r="C46" t="str">
            <v>20114</v>
          </cell>
          <cell r="D46" t="str">
            <v>Mantepan   C     TQ 55 KG</v>
          </cell>
        </row>
        <row r="47">
          <cell r="C47" t="str">
            <v>20169</v>
          </cell>
          <cell r="D47" t="str">
            <v>Mantepan   C     Cartón  55 KG</v>
          </cell>
        </row>
        <row r="48">
          <cell r="C48" t="str">
            <v>20116</v>
          </cell>
          <cell r="D48" t="str">
            <v>Mantepan   C   Blo.  15 KG</v>
          </cell>
        </row>
        <row r="49">
          <cell r="C49" t="str">
            <v xml:space="preserve"> </v>
          </cell>
          <cell r="D49" t="str">
            <v>Total MANTEPAN C Meta Ventas</v>
          </cell>
          <cell r="E49">
            <v>0</v>
          </cell>
        </row>
        <row r="50">
          <cell r="C50" t="str">
            <v xml:space="preserve"> </v>
          </cell>
          <cell r="E50">
            <v>0</v>
          </cell>
        </row>
        <row r="51">
          <cell r="C51" t="str">
            <v>20115</v>
          </cell>
          <cell r="D51" t="str">
            <v>Mantepan   S     TQ 55 KG</v>
          </cell>
        </row>
        <row r="52">
          <cell r="C52" t="str">
            <v>20171</v>
          </cell>
          <cell r="D52" t="str">
            <v>Mantepan   S     Cartón  55 KG</v>
          </cell>
        </row>
        <row r="53">
          <cell r="C53" t="str">
            <v>20113</v>
          </cell>
          <cell r="D53" t="str">
            <v>Mantepan   S    Blo. 15 KG</v>
          </cell>
        </row>
        <row r="54">
          <cell r="C54" t="str">
            <v xml:space="preserve"> </v>
          </cell>
          <cell r="D54" t="str">
            <v>Total MANTEPAN S Meta Ventas</v>
          </cell>
          <cell r="E54">
            <v>0</v>
          </cell>
        </row>
        <row r="55">
          <cell r="C55" t="str">
            <v xml:space="preserve"> </v>
          </cell>
          <cell r="E55">
            <v>0</v>
          </cell>
        </row>
        <row r="56">
          <cell r="C56" t="str">
            <v xml:space="preserve"> </v>
          </cell>
          <cell r="D56" t="str">
            <v>TOTAL MANTECA N.D.T.</v>
          </cell>
          <cell r="E56">
            <v>1880.36</v>
          </cell>
        </row>
        <row r="57">
          <cell r="C57" t="str">
            <v xml:space="preserve"> </v>
          </cell>
          <cell r="E57">
            <v>0</v>
          </cell>
        </row>
        <row r="58">
          <cell r="C58" t="str">
            <v xml:space="preserve"> </v>
          </cell>
          <cell r="D58" t="str">
            <v>TOTAL MANTECA META VENTAS</v>
          </cell>
          <cell r="E58">
            <v>1880.36</v>
          </cell>
        </row>
        <row r="59">
          <cell r="C59" t="str">
            <v xml:space="preserve"> </v>
          </cell>
        </row>
        <row r="60">
          <cell r="C60">
            <v>0</v>
          </cell>
        </row>
        <row r="61">
          <cell r="C61" t="str">
            <v>CODIGO</v>
          </cell>
          <cell r="D61" t="str">
            <v>ACEITES</v>
          </cell>
        </row>
        <row r="62">
          <cell r="C62" t="str">
            <v>-</v>
          </cell>
          <cell r="D62" t="str">
            <v>-</v>
          </cell>
        </row>
        <row r="63">
          <cell r="C63" t="str">
            <v>20253</v>
          </cell>
          <cell r="D63" t="str">
            <v>Favorita    S.          8 x 2 LT (PET)</v>
          </cell>
          <cell r="E63">
            <v>723.81</v>
          </cell>
        </row>
        <row r="64">
          <cell r="C64" t="str">
            <v>20251</v>
          </cell>
          <cell r="D64" t="str">
            <v>Favorita    S.        15 x 1 LT (PET)</v>
          </cell>
          <cell r="E64">
            <v>2040.99</v>
          </cell>
        </row>
        <row r="65">
          <cell r="C65" t="str">
            <v>20198</v>
          </cell>
          <cell r="D65" t="str">
            <v>Favorita    S.        15 x 1 LT botella gratis</v>
          </cell>
        </row>
        <row r="66">
          <cell r="C66" t="str">
            <v>20205</v>
          </cell>
          <cell r="D66" t="str">
            <v>Favorita    S.   12 x 1LT + 3 LIGHT 1LT</v>
          </cell>
        </row>
        <row r="67">
          <cell r="C67" t="str">
            <v>20221</v>
          </cell>
          <cell r="D67" t="str">
            <v>Favorita   S.   15x1LT  prom. tapa millonaria</v>
          </cell>
        </row>
        <row r="68">
          <cell r="C68" t="str">
            <v>20155</v>
          </cell>
          <cell r="D68" t="str">
            <v>Favorita   S.   8x2LT "1/2 litro gratis"</v>
          </cell>
        </row>
        <row r="69">
          <cell r="C69" t="str">
            <v>20277</v>
          </cell>
          <cell r="D69" t="str">
            <v>Favorita    S.       30 x ½ LT (PET)</v>
          </cell>
          <cell r="E69">
            <v>198.8</v>
          </cell>
        </row>
        <row r="70">
          <cell r="C70" t="str">
            <v>25943</v>
          </cell>
          <cell r="D70" t="str">
            <v>Favorita    S.       48 x ¼ LT</v>
          </cell>
        </row>
        <row r="71">
          <cell r="C71" t="str">
            <v>20255</v>
          </cell>
          <cell r="D71" t="str">
            <v>Favorita    S.  24 X  250ML NUEVO</v>
          </cell>
          <cell r="E71">
            <v>35.29</v>
          </cell>
        </row>
        <row r="72">
          <cell r="C72" t="str">
            <v>20256</v>
          </cell>
          <cell r="D72" t="str">
            <v>Favorita    S.  24 X   100ML NUEVO</v>
          </cell>
          <cell r="E72">
            <v>14.91</v>
          </cell>
        </row>
        <row r="73">
          <cell r="C73" t="str">
            <v xml:space="preserve"> </v>
          </cell>
          <cell r="D73" t="str">
            <v>Total FAVORITA S. Meta Ventas</v>
          </cell>
          <cell r="E73">
            <v>3013.8</v>
          </cell>
        </row>
        <row r="74">
          <cell r="C74" t="str">
            <v xml:space="preserve"> </v>
          </cell>
          <cell r="E74">
            <v>0</v>
          </cell>
        </row>
        <row r="75">
          <cell r="C75" t="str">
            <v>20252</v>
          </cell>
          <cell r="D75" t="str">
            <v>Favorita    C.          8 x 2 LT (PET)</v>
          </cell>
          <cell r="E75">
            <v>462.91</v>
          </cell>
        </row>
        <row r="76">
          <cell r="C76" t="str">
            <v>20250</v>
          </cell>
          <cell r="D76" t="str">
            <v>Favorita    C.        15 x 1 LT (PET)</v>
          </cell>
          <cell r="E76">
            <v>1676.02</v>
          </cell>
        </row>
        <row r="77">
          <cell r="C77" t="str">
            <v>20197</v>
          </cell>
          <cell r="D77" t="str">
            <v>Favorita    C.        15 x 1 LT botella gratis</v>
          </cell>
        </row>
        <row r="78">
          <cell r="C78" t="str">
            <v>20183</v>
          </cell>
          <cell r="D78" t="str">
            <v>Favorita    C.   12 x 1LT + 3 LIGHT 1LT</v>
          </cell>
        </row>
        <row r="79">
          <cell r="C79" t="str">
            <v>20223</v>
          </cell>
          <cell r="D79" t="str">
            <v>Favorita   C.   15x1LT  prom. tapa millonaria</v>
          </cell>
        </row>
        <row r="80">
          <cell r="C80" t="str">
            <v>20137</v>
          </cell>
          <cell r="D80" t="str">
            <v>Favorita   C.   8x2LT "1/2 litro gratis"</v>
          </cell>
        </row>
        <row r="81">
          <cell r="C81" t="str">
            <v>20278</v>
          </cell>
          <cell r="D81" t="str">
            <v>Favorita    C.       30 x ½ LT (PET)</v>
          </cell>
          <cell r="E81">
            <v>252.75</v>
          </cell>
        </row>
        <row r="82">
          <cell r="C82" t="str">
            <v>25944</v>
          </cell>
          <cell r="D82" t="str">
            <v>Favorita    C.       48 x ¼ LT</v>
          </cell>
        </row>
        <row r="83">
          <cell r="C83" t="str">
            <v>20254</v>
          </cell>
          <cell r="D83" t="str">
            <v>Favorita    C.  24 X  250ML NUEVO</v>
          </cell>
          <cell r="E83">
            <v>74.59</v>
          </cell>
        </row>
        <row r="84">
          <cell r="C84" t="str">
            <v>20257</v>
          </cell>
          <cell r="D84" t="str">
            <v>Favorita    C.    24 X  100ML NUEVO</v>
          </cell>
          <cell r="E84">
            <v>41.97</v>
          </cell>
        </row>
        <row r="85">
          <cell r="C85" t="str">
            <v xml:space="preserve"> </v>
          </cell>
          <cell r="D85" t="str">
            <v>Total FAVORITA C. Meta Ventas</v>
          </cell>
          <cell r="E85">
            <v>2508.2399999999998</v>
          </cell>
        </row>
        <row r="86">
          <cell r="C86" t="str">
            <v xml:space="preserve"> </v>
          </cell>
          <cell r="E86">
            <v>0</v>
          </cell>
        </row>
        <row r="87">
          <cell r="C87" t="str">
            <v xml:space="preserve"> </v>
          </cell>
          <cell r="D87" t="str">
            <v>Total FAVORITA Meta Ventas</v>
          </cell>
          <cell r="E87">
            <v>5522.04</v>
          </cell>
        </row>
        <row r="88">
          <cell r="C88" t="str">
            <v xml:space="preserve"> </v>
          </cell>
        </row>
        <row r="89">
          <cell r="C89" t="str">
            <v>20260</v>
          </cell>
          <cell r="D89" t="str">
            <v>Favorita Achiote   30 x 1/2 LT (PET)</v>
          </cell>
          <cell r="E89">
            <v>374.98</v>
          </cell>
        </row>
        <row r="90">
          <cell r="D90" t="str">
            <v>Total FAVORITA ACHIOTE Meta Ventas</v>
          </cell>
          <cell r="E90">
            <v>374.98</v>
          </cell>
        </row>
        <row r="92">
          <cell r="C92" t="str">
            <v>20258</v>
          </cell>
          <cell r="D92" t="str">
            <v>Favorita Light       8 x 2  LT (PET)</v>
          </cell>
          <cell r="E92">
            <v>305.05</v>
          </cell>
        </row>
        <row r="93">
          <cell r="C93" t="str">
            <v>20259</v>
          </cell>
          <cell r="D93" t="str">
            <v>Favorita Light     15 x 1  LT (PET)</v>
          </cell>
          <cell r="E93">
            <v>494.98</v>
          </cell>
        </row>
        <row r="94">
          <cell r="C94" t="str">
            <v xml:space="preserve"> </v>
          </cell>
          <cell r="D94" t="str">
            <v>Total FAVORITA LIGHT Meta Ventas</v>
          </cell>
          <cell r="E94">
            <v>800.03</v>
          </cell>
        </row>
        <row r="95">
          <cell r="C95" t="str">
            <v xml:space="preserve"> </v>
          </cell>
          <cell r="E95">
            <v>0</v>
          </cell>
        </row>
        <row r="96">
          <cell r="C96" t="str">
            <v>20025</v>
          </cell>
          <cell r="D96" t="str">
            <v>Criollo    C. 12 x 1 LT Fda.</v>
          </cell>
        </row>
        <row r="97">
          <cell r="C97" t="str">
            <v>20167</v>
          </cell>
          <cell r="D97" t="str">
            <v>Criollo Prom. S. 1.1 lt</v>
          </cell>
        </row>
        <row r="98">
          <cell r="C98" t="str">
            <v>20026</v>
          </cell>
          <cell r="D98" t="str">
            <v>Criollo    S. 12 x 1 LT Fda.</v>
          </cell>
        </row>
        <row r="99">
          <cell r="C99" t="str">
            <v>20266</v>
          </cell>
          <cell r="D99" t="str">
            <v>Criollo    C. 15 x 1 LT (PET)</v>
          </cell>
          <cell r="E99">
            <v>1838.79</v>
          </cell>
        </row>
        <row r="100">
          <cell r="C100" t="str">
            <v>20265</v>
          </cell>
          <cell r="D100" t="str">
            <v>Criollo    S. 15 x 1 LT (PET)</v>
          </cell>
          <cell r="E100">
            <v>669.46</v>
          </cell>
        </row>
        <row r="101">
          <cell r="C101" t="str">
            <v xml:space="preserve"> </v>
          </cell>
          <cell r="D101" t="str">
            <v>Total CRIOLLO Meta Ventas</v>
          </cell>
          <cell r="E101">
            <v>2508.25</v>
          </cell>
        </row>
        <row r="102">
          <cell r="E102">
            <v>0</v>
          </cell>
        </row>
        <row r="103">
          <cell r="C103" t="str">
            <v>20181</v>
          </cell>
          <cell r="D103" t="str">
            <v>Brillante 15 x 1 LT Costa</v>
          </cell>
        </row>
        <row r="104">
          <cell r="C104" t="str">
            <v>20182</v>
          </cell>
          <cell r="D104" t="str">
            <v>Brillante 15 x 1 LT Sierra</v>
          </cell>
        </row>
        <row r="105">
          <cell r="C105" t="str">
            <v>26032</v>
          </cell>
          <cell r="D105" t="str">
            <v>Brillante 12 x 1 LT Sierra</v>
          </cell>
        </row>
        <row r="106">
          <cell r="D106" t="str">
            <v>Total BRILLANTE Meta Ventas</v>
          </cell>
          <cell r="E106">
            <v>0</v>
          </cell>
        </row>
        <row r="107">
          <cell r="C107" t="str">
            <v xml:space="preserve"> </v>
          </cell>
          <cell r="E107">
            <v>0</v>
          </cell>
        </row>
        <row r="108">
          <cell r="C108" t="str">
            <v>25938</v>
          </cell>
          <cell r="D108" t="str">
            <v>MaizSol     16 x 1 LT</v>
          </cell>
        </row>
        <row r="109">
          <cell r="C109" t="str">
            <v>25937</v>
          </cell>
          <cell r="D109" t="str">
            <v>MaizSol     10 x 2 LT</v>
          </cell>
        </row>
        <row r="110">
          <cell r="C110" t="str">
            <v>20261</v>
          </cell>
          <cell r="D110" t="str">
            <v>Favorita Maiz    15 x 1 LT (PET)</v>
          </cell>
        </row>
        <row r="111">
          <cell r="C111" t="str">
            <v>20262</v>
          </cell>
          <cell r="D111" t="str">
            <v>Favorita Maiz     8 x 2 LT (PET)</v>
          </cell>
        </row>
        <row r="112">
          <cell r="C112" t="str">
            <v xml:space="preserve"> </v>
          </cell>
          <cell r="D112" t="str">
            <v>Total MaizSol Meta Ventas</v>
          </cell>
          <cell r="E112">
            <v>0</v>
          </cell>
        </row>
        <row r="113">
          <cell r="C113" t="str">
            <v xml:space="preserve"> </v>
          </cell>
          <cell r="E113">
            <v>0</v>
          </cell>
        </row>
        <row r="114">
          <cell r="C114" t="str">
            <v>25951</v>
          </cell>
          <cell r="D114" t="str">
            <v>Flora            16 x 1 LT</v>
          </cell>
        </row>
        <row r="115">
          <cell r="C115" t="str">
            <v>25952</v>
          </cell>
          <cell r="D115" t="str">
            <v>Flora            10 x 2 LT</v>
          </cell>
        </row>
        <row r="116">
          <cell r="C116" t="str">
            <v>20263</v>
          </cell>
          <cell r="D116" t="str">
            <v>Favorita Girasol       15 x 1 LT (PET)</v>
          </cell>
        </row>
        <row r="117">
          <cell r="C117" t="str">
            <v>20264</v>
          </cell>
          <cell r="D117" t="str">
            <v>Favorita Girasol        8 x 2 LT (PET)</v>
          </cell>
        </row>
        <row r="118">
          <cell r="C118" t="str">
            <v xml:space="preserve"> </v>
          </cell>
          <cell r="D118" t="str">
            <v>Total FLORA Meta Ventas</v>
          </cell>
          <cell r="E118">
            <v>0</v>
          </cell>
        </row>
        <row r="119">
          <cell r="C119" t="str">
            <v xml:space="preserve"> </v>
          </cell>
          <cell r="E119">
            <v>0</v>
          </cell>
        </row>
        <row r="120">
          <cell r="C120" t="str">
            <v xml:space="preserve"> </v>
          </cell>
          <cell r="D120" t="str">
            <v>TOTAL ACEITE D.T.</v>
          </cell>
          <cell r="E120">
            <v>9205.2999999999993</v>
          </cell>
        </row>
        <row r="121">
          <cell r="C121" t="str">
            <v xml:space="preserve"> </v>
          </cell>
          <cell r="E121">
            <v>0</v>
          </cell>
        </row>
        <row r="122">
          <cell r="C122" t="str">
            <v>24562</v>
          </cell>
          <cell r="D122" t="str">
            <v>Favorita     S.    20 LT</v>
          </cell>
        </row>
        <row r="123">
          <cell r="C123" t="str">
            <v>20190</v>
          </cell>
          <cell r="D123" t="str">
            <v>Favorita     S.    20 LT CARTON</v>
          </cell>
        </row>
        <row r="124">
          <cell r="C124" t="str">
            <v xml:space="preserve"> </v>
          </cell>
          <cell r="D124" t="str">
            <v>Total FAVORITA GRANEL Meta Ventas</v>
          </cell>
          <cell r="E124">
            <v>0</v>
          </cell>
        </row>
        <row r="125">
          <cell r="C125" t="str">
            <v xml:space="preserve"> </v>
          </cell>
          <cell r="E125">
            <v>0</v>
          </cell>
        </row>
        <row r="126">
          <cell r="C126" t="str">
            <v>20043</v>
          </cell>
          <cell r="D126" t="str">
            <v>Industrial           100 LT</v>
          </cell>
        </row>
        <row r="127">
          <cell r="C127" t="str">
            <v>20017</v>
          </cell>
          <cell r="D127" t="str">
            <v>Industrial           60 LT</v>
          </cell>
        </row>
        <row r="128">
          <cell r="C128" t="str">
            <v>20179</v>
          </cell>
          <cell r="D128" t="str">
            <v>Industrial Box     20 LT</v>
          </cell>
          <cell r="E128">
            <v>21.8</v>
          </cell>
        </row>
        <row r="129">
          <cell r="C129" t="str">
            <v>20232</v>
          </cell>
          <cell r="D129" t="str">
            <v>Industrial granel 1KG.</v>
          </cell>
          <cell r="E129">
            <v>0</v>
          </cell>
        </row>
        <row r="130">
          <cell r="C130" t="str">
            <v>20237</v>
          </cell>
          <cell r="D130" t="str">
            <v>Industrial           1000 LT</v>
          </cell>
          <cell r="E130">
            <v>0</v>
          </cell>
        </row>
        <row r="131">
          <cell r="C131" t="str">
            <v>20028</v>
          </cell>
          <cell r="D131" t="str">
            <v>Industrial             20 LT</v>
          </cell>
        </row>
        <row r="132">
          <cell r="C132" t="str">
            <v xml:space="preserve"> </v>
          </cell>
          <cell r="D132" t="str">
            <v>Total INDUSTRIAL Meta Ventas</v>
          </cell>
          <cell r="E132">
            <v>21.8</v>
          </cell>
        </row>
        <row r="133">
          <cell r="C133" t="str">
            <v xml:space="preserve"> </v>
          </cell>
          <cell r="E133">
            <v>0</v>
          </cell>
        </row>
        <row r="134">
          <cell r="C134" t="str">
            <v>20227</v>
          </cell>
          <cell r="D134" t="str">
            <v>Soya   1 Funda  X  1000 LT</v>
          </cell>
          <cell r="E134">
            <v>0</v>
          </cell>
        </row>
        <row r="135">
          <cell r="C135" t="str">
            <v>20186</v>
          </cell>
          <cell r="D135" t="str">
            <v xml:space="preserve">Soya  60 LT </v>
          </cell>
        </row>
        <row r="136">
          <cell r="C136" t="str">
            <v>20225</v>
          </cell>
          <cell r="D136" t="str">
            <v>Soya  60 LT  Nestle</v>
          </cell>
        </row>
        <row r="137">
          <cell r="C137" t="str">
            <v>20208</v>
          </cell>
          <cell r="D137" t="str">
            <v>Soya 20 LT</v>
          </cell>
          <cell r="E137">
            <v>0</v>
          </cell>
        </row>
        <row r="138">
          <cell r="C138" t="str">
            <v>20054</v>
          </cell>
          <cell r="D138" t="str">
            <v>Soya Especial B Granel 1 KG</v>
          </cell>
        </row>
        <row r="139">
          <cell r="C139" t="str">
            <v>25836</v>
          </cell>
          <cell r="D139" t="str">
            <v>Soya Especial C Granel 1 KG</v>
          </cell>
        </row>
        <row r="140">
          <cell r="C140" t="str">
            <v>24171</v>
          </cell>
          <cell r="D140" t="str">
            <v>Soya Granel                   1 KG</v>
          </cell>
          <cell r="E140">
            <v>0</v>
          </cell>
        </row>
        <row r="141">
          <cell r="C141" t="str">
            <v xml:space="preserve"> </v>
          </cell>
          <cell r="D141" t="str">
            <v>Total SOYA Meta Ventas</v>
          </cell>
          <cell r="E141">
            <v>0</v>
          </cell>
        </row>
        <row r="142">
          <cell r="C142" t="str">
            <v xml:space="preserve"> </v>
          </cell>
          <cell r="E142">
            <v>0</v>
          </cell>
        </row>
        <row r="143">
          <cell r="C143" t="str">
            <v xml:space="preserve"> </v>
          </cell>
          <cell r="D143" t="str">
            <v>TOTAL ACEITE N.D.T.</v>
          </cell>
          <cell r="E143">
            <v>21.8</v>
          </cell>
        </row>
        <row r="144">
          <cell r="C144" t="str">
            <v xml:space="preserve"> </v>
          </cell>
          <cell r="E144">
            <v>0</v>
          </cell>
        </row>
        <row r="145">
          <cell r="C145" t="str">
            <v xml:space="preserve"> </v>
          </cell>
          <cell r="D145" t="str">
            <v>TOTAL ACEITE META VENTAS</v>
          </cell>
          <cell r="E145">
            <v>9227.1</v>
          </cell>
        </row>
        <row r="146">
          <cell r="C146" t="str">
            <v xml:space="preserve"> </v>
          </cell>
        </row>
        <row r="147">
          <cell r="C147">
            <v>0</v>
          </cell>
        </row>
        <row r="148">
          <cell r="C148" t="str">
            <v>CODIGO</v>
          </cell>
          <cell r="D148" t="str">
            <v>MARGARINAS</v>
          </cell>
        </row>
        <row r="149">
          <cell r="C149" t="str">
            <v>-</v>
          </cell>
          <cell r="D149" t="str">
            <v>-</v>
          </cell>
        </row>
        <row r="150">
          <cell r="C150" t="str">
            <v>20271</v>
          </cell>
          <cell r="D150" t="str">
            <v>Dorina Tarr. NUEVA    12 x 1 KG</v>
          </cell>
          <cell r="E150">
            <v>98.34</v>
          </cell>
        </row>
        <row r="151">
          <cell r="C151">
            <v>20001</v>
          </cell>
          <cell r="D151" t="str">
            <v>Dorina Sachet  120 x 50 G</v>
          </cell>
        </row>
        <row r="152">
          <cell r="C152" t="str">
            <v>20272</v>
          </cell>
          <cell r="D152" t="str">
            <v>Dorina Tarr. NUEVA   24 x 500 GR</v>
          </cell>
          <cell r="E152">
            <v>141.6</v>
          </cell>
        </row>
        <row r="153">
          <cell r="C153" t="str">
            <v>20147</v>
          </cell>
          <cell r="D153" t="str">
            <v>Dorina Tarr.  12 X 200 GR</v>
          </cell>
        </row>
        <row r="154">
          <cell r="C154" t="str">
            <v>20273</v>
          </cell>
          <cell r="D154" t="str">
            <v>Dorina Tarr. NUEVA 36x250 GR</v>
          </cell>
          <cell r="E154">
            <v>61.07</v>
          </cell>
        </row>
        <row r="155">
          <cell r="C155" t="str">
            <v>20144</v>
          </cell>
          <cell r="D155" t="str">
            <v>Dorina Tarr.  36 X 200 GR</v>
          </cell>
        </row>
        <row r="156">
          <cell r="C156" t="str">
            <v xml:space="preserve"> </v>
          </cell>
          <cell r="D156" t="str">
            <v>Total DORINA Meta Ventas</v>
          </cell>
          <cell r="E156">
            <v>301.01</v>
          </cell>
        </row>
        <row r="157">
          <cell r="C157" t="str">
            <v xml:space="preserve"> </v>
          </cell>
          <cell r="E157">
            <v>0</v>
          </cell>
        </row>
        <row r="158">
          <cell r="C158">
            <v>22454</v>
          </cell>
          <cell r="D158" t="str">
            <v>Bonella Bal.     4 x 3.5   KG</v>
          </cell>
        </row>
        <row r="159">
          <cell r="C159">
            <v>20247</v>
          </cell>
          <cell r="D159" t="str">
            <v>Bonella Tarr.      6 x 2 KG</v>
          </cell>
        </row>
        <row r="160">
          <cell r="C160" t="str">
            <v>20267</v>
          </cell>
          <cell r="D160" t="str">
            <v>Bonella NUEVA  12 T x 1 KG</v>
          </cell>
          <cell r="E160">
            <v>267.60000000000002</v>
          </cell>
        </row>
        <row r="161">
          <cell r="C161">
            <v>20279</v>
          </cell>
          <cell r="D161" t="str">
            <v>Bonella Funda 50 x 200 G</v>
          </cell>
        </row>
        <row r="162">
          <cell r="C162">
            <v>20146</v>
          </cell>
          <cell r="D162" t="str">
            <v>Bonella Tarr. 24 x 500 GR</v>
          </cell>
        </row>
        <row r="163">
          <cell r="C163" t="str">
            <v>20268</v>
          </cell>
          <cell r="D163" t="str">
            <v>Bonella NUEVA  24 T x 500 G</v>
          </cell>
          <cell r="E163">
            <v>660.05</v>
          </cell>
        </row>
        <row r="164">
          <cell r="C164">
            <v>20233</v>
          </cell>
          <cell r="D164" t="str">
            <v>Bonella 500g (23 tarr.+12 sachets/caja)</v>
          </cell>
        </row>
        <row r="165">
          <cell r="C165">
            <v>20228</v>
          </cell>
          <cell r="D165" t="str">
            <v>Bonella promocion 500g + fideos</v>
          </cell>
        </row>
        <row r="166">
          <cell r="C166">
            <v>20185</v>
          </cell>
          <cell r="D166" t="str">
            <v>Bonella promocion 24T x 600G</v>
          </cell>
        </row>
        <row r="167">
          <cell r="C167">
            <v>20178</v>
          </cell>
          <cell r="D167" t="str">
            <v>Bonella muestra 117T x 100G</v>
          </cell>
        </row>
        <row r="168">
          <cell r="C168">
            <v>20145</v>
          </cell>
          <cell r="D168" t="str">
            <v>Bonella Tarr. 36 x 200 GR</v>
          </cell>
        </row>
        <row r="169">
          <cell r="C169">
            <v>20203</v>
          </cell>
          <cell r="D169" t="str">
            <v>Bonella 250 g promocion "Dalmatas"</v>
          </cell>
        </row>
        <row r="170">
          <cell r="C170" t="str">
            <v>20269</v>
          </cell>
          <cell r="D170" t="str">
            <v>Bonella NUEVA  36 T x 250 G</v>
          </cell>
          <cell r="E170">
            <v>506</v>
          </cell>
        </row>
        <row r="171">
          <cell r="C171">
            <v>20234</v>
          </cell>
          <cell r="D171" t="str">
            <v>Bonella 250g (35 tarr.+6 sachets/caja)</v>
          </cell>
        </row>
        <row r="172">
          <cell r="C172">
            <v>20212</v>
          </cell>
          <cell r="D172" t="str">
            <v>Bonella Sachet 108 S x 50 G</v>
          </cell>
        </row>
        <row r="173">
          <cell r="C173" t="str">
            <v>20283</v>
          </cell>
          <cell r="D173" t="str">
            <v>Bonella Sachet  120 x 50 G  NUEVA</v>
          </cell>
          <cell r="E173">
            <v>258.26</v>
          </cell>
        </row>
        <row r="174">
          <cell r="C174" t="str">
            <v xml:space="preserve"> </v>
          </cell>
          <cell r="D174" t="str">
            <v>Total BONELLA Meta Ventas</v>
          </cell>
          <cell r="E174">
            <v>1691.91</v>
          </cell>
        </row>
        <row r="175">
          <cell r="C175" t="str">
            <v xml:space="preserve"> </v>
          </cell>
          <cell r="E175">
            <v>0</v>
          </cell>
        </row>
        <row r="176">
          <cell r="C176" t="str">
            <v>20140</v>
          </cell>
          <cell r="D176" t="str">
            <v>MaizSol Tarr. 24 x 500 GR</v>
          </cell>
        </row>
        <row r="177">
          <cell r="C177" t="str">
            <v>20142</v>
          </cell>
          <cell r="D177" t="str">
            <v>MaizSol Tarr. 36 x 200 GR</v>
          </cell>
        </row>
        <row r="178">
          <cell r="C178" t="str">
            <v xml:space="preserve"> </v>
          </cell>
          <cell r="D178" t="str">
            <v>Total MAIZSOL Meta Ventas</v>
          </cell>
        </row>
        <row r="179">
          <cell r="C179" t="str">
            <v xml:space="preserve"> </v>
          </cell>
        </row>
        <row r="180">
          <cell r="C180" t="str">
            <v>20088</v>
          </cell>
          <cell r="D180" t="str">
            <v>Flora 12 x 400 GR</v>
          </cell>
        </row>
        <row r="181">
          <cell r="C181" t="str">
            <v>20089</v>
          </cell>
          <cell r="D181" t="str">
            <v>Flora 24 x 200 GR</v>
          </cell>
        </row>
        <row r="182">
          <cell r="C182" t="str">
            <v xml:space="preserve"> </v>
          </cell>
          <cell r="D182" t="str">
            <v>Total FLORA Meta Ventas</v>
          </cell>
          <cell r="E182">
            <v>0</v>
          </cell>
        </row>
        <row r="183">
          <cell r="C183" t="str">
            <v xml:space="preserve"> </v>
          </cell>
          <cell r="E183">
            <v>0</v>
          </cell>
        </row>
        <row r="184">
          <cell r="C184" t="str">
            <v xml:space="preserve"> </v>
          </cell>
          <cell r="D184" t="str">
            <v>TOTAL MARGARINA D.T.</v>
          </cell>
          <cell r="E184">
            <v>1992.92</v>
          </cell>
        </row>
        <row r="185">
          <cell r="C185" t="str">
            <v xml:space="preserve"> </v>
          </cell>
          <cell r="E185">
            <v>0</v>
          </cell>
        </row>
        <row r="186">
          <cell r="C186" t="str">
            <v>22209</v>
          </cell>
          <cell r="D186" t="str">
            <v>Marva                 TQ. 55 KG</v>
          </cell>
        </row>
        <row r="187">
          <cell r="C187" t="str">
            <v>20151</v>
          </cell>
          <cell r="D187" t="str">
            <v>Marva Cakes          Cartón 55 KG</v>
          </cell>
          <cell r="E187">
            <v>285.45</v>
          </cell>
        </row>
        <row r="188">
          <cell r="C188" t="str">
            <v>20085</v>
          </cell>
          <cell r="D188" t="str">
            <v>Marva Cakes          Blo. 15 KG</v>
          </cell>
          <cell r="E188">
            <v>153.30000000000001</v>
          </cell>
        </row>
        <row r="189">
          <cell r="C189" t="str">
            <v>25953</v>
          </cell>
          <cell r="D189" t="str">
            <v>Marva Cremas  Blo. 15 KG</v>
          </cell>
        </row>
        <row r="190">
          <cell r="C190" t="str">
            <v>20118</v>
          </cell>
          <cell r="D190" t="str">
            <v>Marva Pan        TQ. 55 KG</v>
          </cell>
        </row>
        <row r="191">
          <cell r="C191" t="str">
            <v>20119</v>
          </cell>
          <cell r="D191" t="str">
            <v>Marva Pan        Blo. 15 KG</v>
          </cell>
        </row>
        <row r="192">
          <cell r="C192" t="str">
            <v xml:space="preserve"> </v>
          </cell>
          <cell r="D192" t="str">
            <v>Total MARVA Meta Ventas</v>
          </cell>
          <cell r="E192">
            <v>438.75</v>
          </cell>
        </row>
        <row r="193">
          <cell r="C193" t="str">
            <v xml:space="preserve"> </v>
          </cell>
          <cell r="E193">
            <v>0</v>
          </cell>
        </row>
        <row r="194">
          <cell r="C194" t="str">
            <v>20101</v>
          </cell>
          <cell r="D194" t="str">
            <v>Industrial    Blo. 15 KG</v>
          </cell>
        </row>
        <row r="195">
          <cell r="C195" t="str">
            <v xml:space="preserve"> </v>
          </cell>
        </row>
        <row r="196">
          <cell r="C196" t="str">
            <v>24155</v>
          </cell>
          <cell r="D196" t="str">
            <v>Panteca                      TQ. 55 KG</v>
          </cell>
        </row>
        <row r="197">
          <cell r="C197" t="str">
            <v>20173</v>
          </cell>
          <cell r="D197" t="str">
            <v>Panteca               TQ. 55 KG CARTON</v>
          </cell>
        </row>
        <row r="198">
          <cell r="C198" t="str">
            <v>20194</v>
          </cell>
          <cell r="D198" t="str">
            <v>Panteca N            TQ. 55 KG CARTON</v>
          </cell>
        </row>
        <row r="199">
          <cell r="C199" t="str">
            <v>24902</v>
          </cell>
          <cell r="D199" t="str">
            <v>Panteca con Sal      TQ. 55 KG</v>
          </cell>
        </row>
        <row r="200">
          <cell r="C200" t="str">
            <v>20201</v>
          </cell>
          <cell r="D200" t="str">
            <v>Panteca con Sal    TQ. 55 KG CARTON</v>
          </cell>
        </row>
        <row r="201">
          <cell r="C201" t="str">
            <v>20195</v>
          </cell>
          <cell r="D201" t="str">
            <v>Panteca N                 Blo.  15 KG</v>
          </cell>
        </row>
        <row r="202">
          <cell r="C202" t="str">
            <v>20086</v>
          </cell>
          <cell r="D202" t="str">
            <v>Panteca                     Blo.  15 KG</v>
          </cell>
        </row>
        <row r="203">
          <cell r="C203" t="str">
            <v xml:space="preserve"> </v>
          </cell>
          <cell r="D203" t="str">
            <v>Total PANTECA Meta Ventas</v>
          </cell>
          <cell r="E203">
            <v>0</v>
          </cell>
        </row>
        <row r="204">
          <cell r="C204" t="str">
            <v xml:space="preserve"> </v>
          </cell>
          <cell r="E204">
            <v>0</v>
          </cell>
        </row>
        <row r="205">
          <cell r="C205" t="str">
            <v>20071</v>
          </cell>
          <cell r="D205" t="str">
            <v>Hojaldrina  C.   Blo. 20 KG</v>
          </cell>
          <cell r="E205">
            <v>89.16</v>
          </cell>
        </row>
        <row r="206">
          <cell r="C206" t="str">
            <v>20072</v>
          </cell>
          <cell r="D206" t="str">
            <v>Hojaldrina  S.   Blo. 20 KG</v>
          </cell>
          <cell r="E206">
            <v>64.58</v>
          </cell>
        </row>
        <row r="207">
          <cell r="C207" t="str">
            <v xml:space="preserve"> </v>
          </cell>
          <cell r="D207" t="str">
            <v>Total HOJALDRINA  Meta Ventas</v>
          </cell>
          <cell r="E207">
            <v>153.74</v>
          </cell>
        </row>
        <row r="208">
          <cell r="C208" t="str">
            <v xml:space="preserve"> </v>
          </cell>
          <cell r="E208">
            <v>0</v>
          </cell>
        </row>
        <row r="209">
          <cell r="C209" t="str">
            <v>20111</v>
          </cell>
          <cell r="D209" t="str">
            <v>Cremapan       TQ. 55 KG</v>
          </cell>
        </row>
        <row r="210">
          <cell r="C210" t="str">
            <v>20170</v>
          </cell>
          <cell r="D210" t="str">
            <v>Cremapan       Cartón  55 KG</v>
          </cell>
        </row>
        <row r="211">
          <cell r="C211" t="str">
            <v>20112</v>
          </cell>
          <cell r="D211" t="str">
            <v>Cremapan      Blo.  15 KG</v>
          </cell>
        </row>
        <row r="212">
          <cell r="C212" t="str">
            <v xml:space="preserve"> </v>
          </cell>
          <cell r="D212" t="str">
            <v>Total CREMAPAN  Meta Ventas</v>
          </cell>
          <cell r="E212">
            <v>0</v>
          </cell>
        </row>
        <row r="213">
          <cell r="C213" t="str">
            <v xml:space="preserve"> </v>
          </cell>
          <cell r="E213">
            <v>0</v>
          </cell>
        </row>
        <row r="214">
          <cell r="C214" t="str">
            <v>20110</v>
          </cell>
          <cell r="D214" t="str">
            <v>Grasapan      TQ. 55 KG</v>
          </cell>
        </row>
        <row r="215">
          <cell r="C215" t="str">
            <v>20189</v>
          </cell>
          <cell r="D215" t="str">
            <v>Grasapan      TQ. 55 KG CARTON</v>
          </cell>
        </row>
        <row r="216">
          <cell r="C216" t="str">
            <v>20108</v>
          </cell>
          <cell r="D216" t="str">
            <v>Grasapan     Blo.  15 KG</v>
          </cell>
        </row>
        <row r="217">
          <cell r="C217" t="str">
            <v xml:space="preserve"> </v>
          </cell>
          <cell r="D217" t="str">
            <v>Total GRASAPAN  Meta Ventas</v>
          </cell>
          <cell r="E217">
            <v>0</v>
          </cell>
        </row>
        <row r="218">
          <cell r="C218" t="str">
            <v xml:space="preserve"> </v>
          </cell>
          <cell r="E218">
            <v>0</v>
          </cell>
        </row>
        <row r="219">
          <cell r="C219" t="str">
            <v>20106</v>
          </cell>
          <cell r="D219" t="str">
            <v>Pastelpan  C.   Blo.  20 KG</v>
          </cell>
        </row>
        <row r="220">
          <cell r="C220" t="str">
            <v>20107</v>
          </cell>
          <cell r="D220" t="str">
            <v>Pastelpan  S.   Blo.  20 KG</v>
          </cell>
        </row>
        <row r="221">
          <cell r="C221" t="str">
            <v xml:space="preserve"> </v>
          </cell>
          <cell r="D221" t="str">
            <v>Total PASTELPAN Meta Ventas</v>
          </cell>
          <cell r="E221">
            <v>0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"/>
      <sheetName val="Pérdidas"/>
      <sheetName val="Demográficos"/>
      <sheetName val="Base de datos"/>
    </sheetNames>
    <sheetDataSet>
      <sheetData sheetId="0">
        <row r="4">
          <cell r="AC4">
            <v>1045</v>
          </cell>
          <cell r="AD4" t="str">
            <v>Activo</v>
          </cell>
          <cell r="AE4">
            <v>964696</v>
          </cell>
          <cell r="AF4">
            <v>1</v>
          </cell>
          <cell r="AG4" t="str">
            <v>9646960001</v>
          </cell>
          <cell r="AH4" t="str">
            <v>Vita 8</v>
          </cell>
          <cell r="AI4">
            <v>333</v>
          </cell>
          <cell r="AJ4" t="str">
            <v>Moldeados</v>
          </cell>
          <cell r="AK4">
            <v>401</v>
          </cell>
          <cell r="AL4" t="str">
            <v>PR03</v>
          </cell>
          <cell r="AM4" t="str">
            <v>Z101</v>
          </cell>
          <cell r="AN4" t="str">
            <v>PINGUINO POLITO VAINILLA 75X55ML</v>
          </cell>
        </row>
        <row r="5">
          <cell r="AC5">
            <v>1045</v>
          </cell>
          <cell r="AD5" t="str">
            <v>Activo</v>
          </cell>
          <cell r="AE5">
            <v>943034</v>
          </cell>
          <cell r="AF5">
            <v>4</v>
          </cell>
          <cell r="AG5" t="str">
            <v>9430340004</v>
          </cell>
          <cell r="AH5" t="str">
            <v>Vita 8</v>
          </cell>
          <cell r="AI5">
            <v>333</v>
          </cell>
          <cell r="AJ5" t="str">
            <v>Moldeados</v>
          </cell>
          <cell r="AK5">
            <v>401</v>
          </cell>
          <cell r="AL5" t="str">
            <v>PR03</v>
          </cell>
          <cell r="AM5" t="str">
            <v>Z101</v>
          </cell>
          <cell r="AN5" t="str">
            <v>PINGUINO POLITO FRESA 75X55ML</v>
          </cell>
        </row>
        <row r="6">
          <cell r="AC6">
            <v>1045</v>
          </cell>
          <cell r="AD6" t="str">
            <v>Activo</v>
          </cell>
          <cell r="AE6">
            <v>959381</v>
          </cell>
          <cell r="AF6">
            <v>1</v>
          </cell>
          <cell r="AG6" t="str">
            <v>9593810001</v>
          </cell>
          <cell r="AH6" t="str">
            <v>Vita 8</v>
          </cell>
          <cell r="AI6">
            <v>333</v>
          </cell>
          <cell r="AJ6" t="str">
            <v>Moldeados</v>
          </cell>
          <cell r="AK6">
            <v>401</v>
          </cell>
          <cell r="AL6" t="str">
            <v>PR03</v>
          </cell>
          <cell r="AM6" t="str">
            <v>Z101</v>
          </cell>
          <cell r="AN6" t="str">
            <v>PINGUINO FRESA C/CHOC MINI YOG 100X30ML</v>
          </cell>
        </row>
        <row r="7">
          <cell r="AC7">
            <v>1045</v>
          </cell>
          <cell r="AD7" t="str">
            <v>Activo</v>
          </cell>
          <cell r="AE7">
            <v>965174</v>
          </cell>
          <cell r="AF7">
            <v>1</v>
          </cell>
          <cell r="AG7" t="str">
            <v>9651740001</v>
          </cell>
          <cell r="AH7" t="str">
            <v>Vita 8</v>
          </cell>
          <cell r="AI7">
            <v>333</v>
          </cell>
          <cell r="AJ7" t="str">
            <v>Moldeados</v>
          </cell>
          <cell r="AK7">
            <v>401</v>
          </cell>
          <cell r="AL7" t="str">
            <v>PR03</v>
          </cell>
          <cell r="AM7" t="str">
            <v>Z101</v>
          </cell>
          <cell r="AN7" t="str">
            <v>PINGUINO CHOCOEMPASTADO 60X80ML</v>
          </cell>
        </row>
        <row r="8">
          <cell r="AC8">
            <v>1045</v>
          </cell>
          <cell r="AE8">
            <v>84167297</v>
          </cell>
          <cell r="AF8">
            <v>2</v>
          </cell>
          <cell r="AG8" t="str">
            <v>841672970002</v>
          </cell>
          <cell r="AH8" t="str">
            <v>Vita 8</v>
          </cell>
          <cell r="AI8">
            <v>333</v>
          </cell>
          <cell r="AJ8" t="str">
            <v>Moldeados</v>
          </cell>
          <cell r="AK8">
            <v>401</v>
          </cell>
          <cell r="AL8" t="str">
            <v>PR03</v>
          </cell>
          <cell r="AM8" t="str">
            <v>Z101</v>
          </cell>
          <cell r="AN8" t="str">
            <v>PINGUINO MAX PODER FRESA 48X55ML</v>
          </cell>
        </row>
        <row r="9">
          <cell r="AC9">
            <v>1045</v>
          </cell>
          <cell r="AE9">
            <v>84167296</v>
          </cell>
          <cell r="AF9">
            <v>2</v>
          </cell>
          <cell r="AG9" t="str">
            <v>841672960002</v>
          </cell>
          <cell r="AH9" t="str">
            <v>Vita 8</v>
          </cell>
          <cell r="AI9">
            <v>333</v>
          </cell>
          <cell r="AJ9" t="str">
            <v>Moldeados</v>
          </cell>
          <cell r="AK9">
            <v>401</v>
          </cell>
          <cell r="AL9" t="str">
            <v>PR03</v>
          </cell>
          <cell r="AM9" t="str">
            <v>Z101</v>
          </cell>
          <cell r="AN9" t="str">
            <v>PINGUINO MAX PODER LIMON 48X55ML</v>
          </cell>
        </row>
        <row r="10">
          <cell r="AC10">
            <v>1045</v>
          </cell>
          <cell r="AE10">
            <v>84162787</v>
          </cell>
          <cell r="AF10">
            <v>2</v>
          </cell>
          <cell r="AG10" t="str">
            <v>841627870002</v>
          </cell>
          <cell r="AH10" t="str">
            <v>Vita 8</v>
          </cell>
          <cell r="AI10">
            <v>333</v>
          </cell>
          <cell r="AJ10" t="str">
            <v>Moldeados</v>
          </cell>
          <cell r="AK10">
            <v>401</v>
          </cell>
          <cell r="AL10" t="str">
            <v>PR03</v>
          </cell>
          <cell r="AM10" t="str">
            <v>Z101</v>
          </cell>
          <cell r="AN10" t="str">
            <v>PINGUINO MAX PODER LIMON 75X55ML</v>
          </cell>
          <cell r="AO10">
            <v>20</v>
          </cell>
          <cell r="AP10">
            <v>8</v>
          </cell>
          <cell r="AR10">
            <v>5.5E-2</v>
          </cell>
          <cell r="AS10">
            <v>75</v>
          </cell>
          <cell r="AT10">
            <v>0.83</v>
          </cell>
        </row>
        <row r="11">
          <cell r="AC11">
            <v>1045</v>
          </cell>
          <cell r="AE11">
            <v>84162871</v>
          </cell>
          <cell r="AF11">
            <v>2</v>
          </cell>
          <cell r="AG11" t="str">
            <v>841628710002</v>
          </cell>
          <cell r="AH11" t="str">
            <v>Vita 8</v>
          </cell>
          <cell r="AI11">
            <v>333</v>
          </cell>
          <cell r="AJ11" t="str">
            <v>Moldeados</v>
          </cell>
          <cell r="AK11">
            <v>401</v>
          </cell>
          <cell r="AL11" t="str">
            <v>PR03</v>
          </cell>
          <cell r="AM11" t="str">
            <v>Z101</v>
          </cell>
          <cell r="AN11" t="str">
            <v>PINGUINO MAX PODER FRESA 75X55ML</v>
          </cell>
          <cell r="AO11">
            <v>20</v>
          </cell>
          <cell r="AP11">
            <v>8</v>
          </cell>
          <cell r="AR11">
            <v>5.5E-2</v>
          </cell>
          <cell r="AS11">
            <v>75</v>
          </cell>
          <cell r="AT11">
            <v>0.83</v>
          </cell>
        </row>
        <row r="12">
          <cell r="AC12">
            <v>1045</v>
          </cell>
          <cell r="AD12" t="str">
            <v>Activo</v>
          </cell>
          <cell r="AE12">
            <v>67141996</v>
          </cell>
          <cell r="AF12">
            <v>1</v>
          </cell>
          <cell r="AG12" t="str">
            <v>671419960001</v>
          </cell>
          <cell r="AH12" t="str">
            <v>Vita 8</v>
          </cell>
          <cell r="AI12">
            <v>333</v>
          </cell>
          <cell r="AJ12" t="str">
            <v>Moldeados</v>
          </cell>
          <cell r="AK12">
            <v>401</v>
          </cell>
          <cell r="AL12" t="str">
            <v>PR03</v>
          </cell>
          <cell r="AM12" t="str">
            <v>Z101</v>
          </cell>
          <cell r="AN12" t="str">
            <v>PINGUINO POLITO FRESA 75X55ML</v>
          </cell>
          <cell r="AO12">
            <v>20</v>
          </cell>
          <cell r="AP12">
            <v>8</v>
          </cell>
          <cell r="AR12">
            <v>5.5E-2</v>
          </cell>
          <cell r="AS12">
            <v>75</v>
          </cell>
          <cell r="AT12">
            <v>0.5</v>
          </cell>
          <cell r="AY12">
            <v>1</v>
          </cell>
          <cell r="AZ12">
            <v>175</v>
          </cell>
        </row>
        <row r="13">
          <cell r="AC13">
            <v>1045</v>
          </cell>
          <cell r="AD13" t="str">
            <v>Activo</v>
          </cell>
          <cell r="AE13">
            <v>67142478</v>
          </cell>
          <cell r="AF13">
            <v>1</v>
          </cell>
          <cell r="AG13" t="str">
            <v>671424780001</v>
          </cell>
          <cell r="AH13" t="str">
            <v>Vita 8</v>
          </cell>
          <cell r="AI13">
            <v>333</v>
          </cell>
          <cell r="AJ13" t="str">
            <v>Moldeados</v>
          </cell>
          <cell r="AK13">
            <v>401</v>
          </cell>
          <cell r="AL13" t="str">
            <v>PR03</v>
          </cell>
          <cell r="AM13" t="str">
            <v>Z101</v>
          </cell>
          <cell r="AN13" t="str">
            <v>PINGUINO POLITO VAINILLA 75X55ML</v>
          </cell>
          <cell r="AO13">
            <v>20</v>
          </cell>
          <cell r="AP13">
            <v>8</v>
          </cell>
          <cell r="AR13">
            <v>5.5E-2</v>
          </cell>
          <cell r="AS13">
            <v>75</v>
          </cell>
          <cell r="AT13">
            <v>0.5</v>
          </cell>
          <cell r="AY13">
            <v>1</v>
          </cell>
          <cell r="AZ13">
            <v>175</v>
          </cell>
        </row>
        <row r="14">
          <cell r="AC14">
            <v>1045</v>
          </cell>
          <cell r="AD14" t="str">
            <v>Activo</v>
          </cell>
          <cell r="AE14">
            <v>965101</v>
          </cell>
          <cell r="AF14">
            <v>1</v>
          </cell>
          <cell r="AH14" t="str">
            <v>Vita 6</v>
          </cell>
          <cell r="AI14">
            <v>384</v>
          </cell>
          <cell r="AJ14" t="str">
            <v>Moldeados</v>
          </cell>
          <cell r="AK14">
            <v>402</v>
          </cell>
          <cell r="AL14" t="str">
            <v>PR04</v>
          </cell>
          <cell r="AM14" t="str">
            <v>Z101</v>
          </cell>
          <cell r="AN14" t="str">
            <v>GEMELOS PALETA CHOCOLATE LECHE 50X100ML</v>
          </cell>
          <cell r="AO14">
            <v>16</v>
          </cell>
          <cell r="AP14">
            <v>6</v>
          </cell>
          <cell r="AR14">
            <v>0.1</v>
          </cell>
          <cell r="AS14">
            <v>50</v>
          </cell>
          <cell r="AT14">
            <v>0.82499999999999996</v>
          </cell>
          <cell r="AY14">
            <v>2</v>
          </cell>
          <cell r="AZ14">
            <v>150</v>
          </cell>
        </row>
        <row r="15">
          <cell r="AC15">
            <v>1045</v>
          </cell>
          <cell r="AD15" t="str">
            <v>Activo</v>
          </cell>
          <cell r="AE15">
            <v>964830</v>
          </cell>
          <cell r="AF15">
            <v>1</v>
          </cell>
          <cell r="AH15" t="str">
            <v>Vita 6</v>
          </cell>
          <cell r="AI15">
            <v>384</v>
          </cell>
          <cell r="AJ15" t="str">
            <v>Moldeados</v>
          </cell>
          <cell r="AK15">
            <v>402</v>
          </cell>
          <cell r="AL15" t="str">
            <v>PR04</v>
          </cell>
          <cell r="AM15" t="str">
            <v>Z101</v>
          </cell>
          <cell r="AN15" t="str">
            <v>GEMELOS PALETA LIMON NARANJA 50X100ML</v>
          </cell>
          <cell r="AO15">
            <v>16</v>
          </cell>
          <cell r="AP15">
            <v>6</v>
          </cell>
          <cell r="AR15">
            <v>0.1</v>
          </cell>
          <cell r="AS15">
            <v>50</v>
          </cell>
          <cell r="AT15">
            <v>0.82499999999999996</v>
          </cell>
          <cell r="AY15">
            <v>2</v>
          </cell>
          <cell r="AZ15">
            <v>150</v>
          </cell>
        </row>
        <row r="16">
          <cell r="AC16">
            <v>1045</v>
          </cell>
          <cell r="AD16" t="str">
            <v>Activo</v>
          </cell>
          <cell r="AE16">
            <v>944833</v>
          </cell>
          <cell r="AF16">
            <v>1</v>
          </cell>
          <cell r="AH16" t="str">
            <v>Vita 6</v>
          </cell>
          <cell r="AI16">
            <v>384</v>
          </cell>
          <cell r="AJ16" t="str">
            <v>Moldeados</v>
          </cell>
          <cell r="AK16">
            <v>402</v>
          </cell>
          <cell r="AL16" t="str">
            <v>PR04</v>
          </cell>
          <cell r="AM16" t="str">
            <v>Z101</v>
          </cell>
          <cell r="AN16" t="str">
            <v>PINGUINO ACIDIX LIMON 44X60ML</v>
          </cell>
          <cell r="AO16">
            <v>17</v>
          </cell>
          <cell r="AP16">
            <v>6</v>
          </cell>
          <cell r="AR16">
            <v>0.06</v>
          </cell>
          <cell r="AS16">
            <v>44</v>
          </cell>
          <cell r="AT16">
            <v>0.81</v>
          </cell>
          <cell r="AY16">
            <v>2</v>
          </cell>
          <cell r="AZ16">
            <v>273</v>
          </cell>
        </row>
        <row r="17">
          <cell r="AC17">
            <v>1045</v>
          </cell>
          <cell r="AD17" t="str">
            <v>Activo</v>
          </cell>
          <cell r="AE17">
            <v>552643</v>
          </cell>
          <cell r="AF17">
            <v>1</v>
          </cell>
          <cell r="AH17" t="str">
            <v>Vita 6</v>
          </cell>
          <cell r="AI17">
            <v>384</v>
          </cell>
          <cell r="AJ17" t="str">
            <v>Moldeados</v>
          </cell>
          <cell r="AK17">
            <v>402</v>
          </cell>
          <cell r="AL17" t="str">
            <v>PR04</v>
          </cell>
          <cell r="AM17" t="str">
            <v>Z101</v>
          </cell>
          <cell r="AN17" t="str">
            <v>PINGUINO ACIDIX FRESA 44X60ML</v>
          </cell>
          <cell r="AO17">
            <v>17</v>
          </cell>
          <cell r="AP17">
            <v>6</v>
          </cell>
          <cell r="AR17">
            <v>0.06</v>
          </cell>
          <cell r="AS17">
            <v>44</v>
          </cell>
          <cell r="AT17">
            <v>0.81</v>
          </cell>
          <cell r="AY17">
            <v>2</v>
          </cell>
          <cell r="AZ17">
            <v>273</v>
          </cell>
        </row>
        <row r="18">
          <cell r="AC18">
            <v>1045</v>
          </cell>
          <cell r="AD18" t="str">
            <v>Activo</v>
          </cell>
          <cell r="AE18">
            <v>585841</v>
          </cell>
          <cell r="AF18">
            <v>1</v>
          </cell>
          <cell r="AH18" t="str">
            <v>Vita 6</v>
          </cell>
          <cell r="AI18">
            <v>384</v>
          </cell>
          <cell r="AJ18" t="str">
            <v>Moldeados</v>
          </cell>
          <cell r="AK18">
            <v>402</v>
          </cell>
          <cell r="AL18" t="str">
            <v>PR04</v>
          </cell>
          <cell r="AM18" t="str">
            <v>Z101</v>
          </cell>
          <cell r="AN18" t="str">
            <v>PINGÜINO PINTA LENGUA 44X60ML</v>
          </cell>
          <cell r="AO18">
            <v>17</v>
          </cell>
          <cell r="AP18">
            <v>6</v>
          </cell>
          <cell r="AR18">
            <v>0.06</v>
          </cell>
          <cell r="AS18">
            <v>44</v>
          </cell>
          <cell r="AT18">
            <v>0.81</v>
          </cell>
          <cell r="AY18">
            <v>1</v>
          </cell>
          <cell r="AZ18">
            <v>273</v>
          </cell>
        </row>
        <row r="19">
          <cell r="AC19">
            <v>1045</v>
          </cell>
          <cell r="AD19" t="str">
            <v>Activo</v>
          </cell>
          <cell r="AE19">
            <v>964828</v>
          </cell>
          <cell r="AF19">
            <v>1</v>
          </cell>
          <cell r="AH19" t="str">
            <v>Vita 6</v>
          </cell>
          <cell r="AI19">
            <v>519</v>
          </cell>
          <cell r="AJ19" t="str">
            <v>Moldeados</v>
          </cell>
          <cell r="AK19">
            <v>402</v>
          </cell>
          <cell r="AL19" t="str">
            <v>PR02</v>
          </cell>
          <cell r="AM19" t="str">
            <v>Z101</v>
          </cell>
          <cell r="AN19" t="str">
            <v>PINGUINO CR REAL GIGANTE 60X85ML</v>
          </cell>
          <cell r="AO19">
            <v>17</v>
          </cell>
          <cell r="AP19">
            <v>6</v>
          </cell>
          <cell r="AR19">
            <v>8.5000000000000006E-2</v>
          </cell>
          <cell r="AS19">
            <v>60</v>
          </cell>
          <cell r="AT19">
            <v>0.79</v>
          </cell>
          <cell r="AY19">
            <v>2</v>
          </cell>
          <cell r="AZ19">
            <v>150</v>
          </cell>
        </row>
        <row r="20">
          <cell r="AC20">
            <v>1045</v>
          </cell>
          <cell r="AE20">
            <v>84167297</v>
          </cell>
          <cell r="AF20">
            <v>1</v>
          </cell>
          <cell r="AH20" t="str">
            <v>Vita 6</v>
          </cell>
          <cell r="AI20">
            <v>333</v>
          </cell>
          <cell r="AJ20" t="str">
            <v>Moldeados</v>
          </cell>
          <cell r="AK20">
            <v>402</v>
          </cell>
          <cell r="AL20" t="str">
            <v>PR04</v>
          </cell>
          <cell r="AM20" t="str">
            <v>Z101</v>
          </cell>
          <cell r="AN20" t="str">
            <v>PINGUINO MAX PODER FRESA 48X55ML</v>
          </cell>
          <cell r="AO20">
            <v>17</v>
          </cell>
          <cell r="AP20">
            <v>6</v>
          </cell>
          <cell r="AR20">
            <v>5.5E-2</v>
          </cell>
          <cell r="AS20">
            <v>48</v>
          </cell>
          <cell r="AT20">
            <v>0.82499999999999996</v>
          </cell>
          <cell r="AY20">
            <v>2</v>
          </cell>
          <cell r="AZ20">
            <v>273</v>
          </cell>
        </row>
        <row r="21">
          <cell r="AC21">
            <v>1045</v>
          </cell>
          <cell r="AE21">
            <v>84167296</v>
          </cell>
          <cell r="AF21">
            <v>1</v>
          </cell>
          <cell r="AH21" t="str">
            <v>Vita 6</v>
          </cell>
          <cell r="AI21">
            <v>333</v>
          </cell>
          <cell r="AJ21" t="str">
            <v>Moldeados</v>
          </cell>
          <cell r="AK21">
            <v>402</v>
          </cell>
          <cell r="AL21" t="str">
            <v>PR04</v>
          </cell>
          <cell r="AM21" t="str">
            <v>Z101</v>
          </cell>
          <cell r="AN21" t="str">
            <v>PINGUINO MAX PODER LIMON 48X55ML</v>
          </cell>
          <cell r="AO21">
            <v>17</v>
          </cell>
          <cell r="AP21">
            <v>6</v>
          </cell>
          <cell r="AR21">
            <v>5.5E-2</v>
          </cell>
          <cell r="AS21">
            <v>48</v>
          </cell>
          <cell r="AT21">
            <v>0.82499999999999996</v>
          </cell>
          <cell r="AY21">
            <v>2</v>
          </cell>
          <cell r="AZ21">
            <v>273</v>
          </cell>
        </row>
        <row r="22">
          <cell r="AC22">
            <v>1045</v>
          </cell>
          <cell r="AD22" t="str">
            <v>Activo</v>
          </cell>
          <cell r="AE22">
            <v>67141996</v>
          </cell>
          <cell r="AF22">
            <v>4</v>
          </cell>
          <cell r="AH22" t="str">
            <v>Vita 6</v>
          </cell>
          <cell r="AI22">
            <v>333</v>
          </cell>
          <cell r="AJ22" t="str">
            <v>Moldeados</v>
          </cell>
          <cell r="AK22">
            <v>402</v>
          </cell>
          <cell r="AL22" t="str">
            <v>PR03</v>
          </cell>
          <cell r="AM22" t="str">
            <v>Z101</v>
          </cell>
          <cell r="AN22" t="str">
            <v>PINGUINO POLITO FRESA 75X55ML</v>
          </cell>
          <cell r="AO22">
            <v>17</v>
          </cell>
          <cell r="AP22">
            <v>6</v>
          </cell>
          <cell r="AR22">
            <v>5.5E-2</v>
          </cell>
          <cell r="AS22">
            <v>75</v>
          </cell>
          <cell r="AT22">
            <v>0.5</v>
          </cell>
          <cell r="AY22">
            <v>1</v>
          </cell>
          <cell r="AZ22">
            <v>175</v>
          </cell>
        </row>
        <row r="23">
          <cell r="AC23">
            <v>1045</v>
          </cell>
          <cell r="AE23">
            <v>67176327</v>
          </cell>
          <cell r="AF23">
            <v>2</v>
          </cell>
          <cell r="AH23" t="str">
            <v>Vita 6</v>
          </cell>
          <cell r="AI23">
            <v>384</v>
          </cell>
          <cell r="AJ23" t="str">
            <v>Moldeados</v>
          </cell>
          <cell r="AK23">
            <v>402</v>
          </cell>
          <cell r="AL23" t="str">
            <v>PR04</v>
          </cell>
          <cell r="AM23" t="str">
            <v>Z101</v>
          </cell>
          <cell r="AN23" t="str">
            <v>PINGÜINO PALETA MAX BUBBALOO 44X60ML</v>
          </cell>
          <cell r="AO23">
            <v>16</v>
          </cell>
          <cell r="AP23">
            <v>6</v>
          </cell>
          <cell r="AR23">
            <v>0.06</v>
          </cell>
          <cell r="AS23">
            <v>44</v>
          </cell>
          <cell r="AT23">
            <v>0.82499999999999996</v>
          </cell>
          <cell r="AY23">
            <v>2</v>
          </cell>
          <cell r="AZ23">
            <v>273</v>
          </cell>
        </row>
        <row r="24">
          <cell r="AC24">
            <v>1045</v>
          </cell>
          <cell r="AD24" t="str">
            <v>Activo</v>
          </cell>
          <cell r="AE24">
            <v>943034</v>
          </cell>
          <cell r="AF24">
            <v>5</v>
          </cell>
          <cell r="AH24" t="str">
            <v>Vita 12</v>
          </cell>
          <cell r="AI24">
            <v>492</v>
          </cell>
          <cell r="AJ24" t="str">
            <v>Moldeados</v>
          </cell>
          <cell r="AK24">
            <v>403</v>
          </cell>
          <cell r="AL24" t="str">
            <v>PR01</v>
          </cell>
          <cell r="AM24" t="str">
            <v>Z101</v>
          </cell>
          <cell r="AN24" t="str">
            <v>PINGUINO POLITO FRESA 75X55ML</v>
          </cell>
          <cell r="AO24">
            <v>25</v>
          </cell>
          <cell r="AP24">
            <v>12</v>
          </cell>
          <cell r="AR24">
            <v>5.5E-2</v>
          </cell>
          <cell r="AS24">
            <v>75</v>
          </cell>
          <cell r="AT24">
            <v>0.68500000000000005</v>
          </cell>
          <cell r="AY24">
            <v>1</v>
          </cell>
          <cell r="AZ24">
            <v>175</v>
          </cell>
        </row>
        <row r="25">
          <cell r="AC25">
            <v>1045</v>
          </cell>
          <cell r="AD25" t="str">
            <v>Activo</v>
          </cell>
          <cell r="AE25">
            <v>964696</v>
          </cell>
          <cell r="AF25">
            <v>4</v>
          </cell>
          <cell r="AH25" t="str">
            <v>Vita 12</v>
          </cell>
          <cell r="AI25">
            <v>492</v>
          </cell>
          <cell r="AJ25" t="str">
            <v>Moldeados</v>
          </cell>
          <cell r="AK25">
            <v>403</v>
          </cell>
          <cell r="AL25" t="str">
            <v>PR01</v>
          </cell>
          <cell r="AM25" t="str">
            <v>Z101</v>
          </cell>
          <cell r="AN25" t="str">
            <v>PINGUINO POLITO VAINILLA 75X55ML</v>
          </cell>
          <cell r="AO25">
            <v>25</v>
          </cell>
          <cell r="AP25">
            <v>12</v>
          </cell>
          <cell r="AR25">
            <v>5.5E-2</v>
          </cell>
          <cell r="AS25">
            <v>75</v>
          </cell>
          <cell r="AT25">
            <v>0.68500000000000005</v>
          </cell>
          <cell r="AY25">
            <v>1</v>
          </cell>
          <cell r="AZ25">
            <v>175</v>
          </cell>
        </row>
        <row r="26">
          <cell r="AC26">
            <v>1045</v>
          </cell>
          <cell r="AD26" t="str">
            <v>Activo</v>
          </cell>
          <cell r="AE26">
            <v>67141996</v>
          </cell>
          <cell r="AF26">
            <v>3</v>
          </cell>
          <cell r="AH26" t="str">
            <v>Vita 12</v>
          </cell>
          <cell r="AI26">
            <v>492</v>
          </cell>
          <cell r="AJ26" t="str">
            <v>Moldeados</v>
          </cell>
          <cell r="AK26">
            <v>403</v>
          </cell>
          <cell r="AL26" t="str">
            <v>PR01</v>
          </cell>
          <cell r="AM26" t="str">
            <v>Z101</v>
          </cell>
          <cell r="AN26" t="str">
            <v>PINGUINO POLITO FRESA 75X55ML</v>
          </cell>
          <cell r="AO26">
            <v>25</v>
          </cell>
          <cell r="AP26">
            <v>12</v>
          </cell>
          <cell r="AR26">
            <v>5.5E-2</v>
          </cell>
          <cell r="AS26">
            <v>75</v>
          </cell>
          <cell r="AT26">
            <v>0.68500000000000005</v>
          </cell>
          <cell r="AY26">
            <v>1</v>
          </cell>
          <cell r="AZ26">
            <v>175</v>
          </cell>
        </row>
        <row r="27">
          <cell r="AC27">
            <v>1045</v>
          </cell>
          <cell r="AD27" t="str">
            <v>Activo</v>
          </cell>
          <cell r="AE27">
            <v>67142478</v>
          </cell>
          <cell r="AF27">
            <v>3</v>
          </cell>
          <cell r="AH27" t="str">
            <v>Vita 12</v>
          </cell>
          <cell r="AI27">
            <v>492</v>
          </cell>
          <cell r="AJ27" t="str">
            <v>Moldeados</v>
          </cell>
          <cell r="AK27">
            <v>403</v>
          </cell>
          <cell r="AL27" t="str">
            <v>PR01</v>
          </cell>
          <cell r="AM27" t="str">
            <v>Z101</v>
          </cell>
          <cell r="AN27" t="str">
            <v>PINGUINO POLITO VAINILLA 75X55ML</v>
          </cell>
          <cell r="AO27">
            <v>25</v>
          </cell>
          <cell r="AP27">
            <v>12</v>
          </cell>
          <cell r="AR27">
            <v>5.5E-2</v>
          </cell>
          <cell r="AS27">
            <v>75</v>
          </cell>
          <cell r="AT27">
            <v>0.68500000000000005</v>
          </cell>
          <cell r="AY27">
            <v>1</v>
          </cell>
          <cell r="AZ27">
            <v>175</v>
          </cell>
        </row>
        <row r="28">
          <cell r="AC28">
            <v>1045</v>
          </cell>
          <cell r="AD28" t="str">
            <v>Activo</v>
          </cell>
          <cell r="AE28">
            <v>964696</v>
          </cell>
          <cell r="AF28">
            <v>2</v>
          </cell>
          <cell r="AH28" t="str">
            <v>Vita 8 N</v>
          </cell>
          <cell r="AI28">
            <v>519</v>
          </cell>
          <cell r="AJ28" t="str">
            <v>Moldeados</v>
          </cell>
          <cell r="AK28">
            <v>404</v>
          </cell>
          <cell r="AL28" t="str">
            <v>PR02</v>
          </cell>
          <cell r="AM28" t="str">
            <v>Z101</v>
          </cell>
          <cell r="AN28" t="str">
            <v>PINGUINO POLITO VAINILLA 75X55ML</v>
          </cell>
          <cell r="AO28">
            <v>24</v>
          </cell>
          <cell r="AP28">
            <v>8</v>
          </cell>
          <cell r="AR28">
            <v>5.5E-2</v>
          </cell>
          <cell r="AS28">
            <v>75</v>
          </cell>
          <cell r="AT28">
            <v>0.79</v>
          </cell>
          <cell r="AY28">
            <v>1</v>
          </cell>
          <cell r="AZ28">
            <v>175</v>
          </cell>
        </row>
        <row r="29">
          <cell r="AC29">
            <v>1045</v>
          </cell>
          <cell r="AD29" t="str">
            <v>Activo</v>
          </cell>
          <cell r="AE29">
            <v>943034</v>
          </cell>
          <cell r="AF29">
            <v>2</v>
          </cell>
          <cell r="AH29" t="str">
            <v>Vita 8 N</v>
          </cell>
          <cell r="AI29">
            <v>519</v>
          </cell>
          <cell r="AJ29" t="str">
            <v>Moldeados</v>
          </cell>
          <cell r="AK29">
            <v>404</v>
          </cell>
          <cell r="AL29" t="str">
            <v>PR02</v>
          </cell>
          <cell r="AM29" t="str">
            <v>Z101</v>
          </cell>
          <cell r="AN29" t="str">
            <v>PINGUINO POLITO FRESA 75X55ML</v>
          </cell>
          <cell r="AO29">
            <v>24</v>
          </cell>
          <cell r="AP29">
            <v>8</v>
          </cell>
          <cell r="AR29">
            <v>5.5E-2</v>
          </cell>
          <cell r="AS29">
            <v>75</v>
          </cell>
          <cell r="AT29">
            <v>0.79</v>
          </cell>
          <cell r="AY29">
            <v>1</v>
          </cell>
          <cell r="AZ29">
            <v>175</v>
          </cell>
        </row>
        <row r="30">
          <cell r="AC30">
            <v>1045</v>
          </cell>
          <cell r="AD30" t="str">
            <v>Activo</v>
          </cell>
          <cell r="AE30">
            <v>956497</v>
          </cell>
          <cell r="AF30">
            <v>1</v>
          </cell>
          <cell r="AH30" t="str">
            <v>Vita 8 N</v>
          </cell>
          <cell r="AI30">
            <v>519</v>
          </cell>
          <cell r="AJ30" t="str">
            <v>Moldeados</v>
          </cell>
          <cell r="AK30">
            <v>404</v>
          </cell>
          <cell r="AL30" t="str">
            <v>PR02</v>
          </cell>
          <cell r="AM30" t="str">
            <v>Z101</v>
          </cell>
          <cell r="AN30" t="str">
            <v>PINGUINO CASERO CHOCOLATE 28X90M</v>
          </cell>
          <cell r="AO30">
            <v>18</v>
          </cell>
          <cell r="AP30">
            <v>8</v>
          </cell>
          <cell r="AR30">
            <v>0.09</v>
          </cell>
          <cell r="AS30">
            <v>28</v>
          </cell>
          <cell r="AT30">
            <v>0.76</v>
          </cell>
          <cell r="AY30">
            <v>1</v>
          </cell>
          <cell r="AZ30">
            <v>273</v>
          </cell>
        </row>
        <row r="31">
          <cell r="AC31">
            <v>1045</v>
          </cell>
          <cell r="AD31" t="str">
            <v>Activo</v>
          </cell>
          <cell r="AE31">
            <v>585841</v>
          </cell>
          <cell r="AF31">
            <v>2</v>
          </cell>
          <cell r="AH31" t="str">
            <v>Vita 8 N</v>
          </cell>
          <cell r="AI31">
            <v>519</v>
          </cell>
          <cell r="AJ31" t="str">
            <v>Moldeados</v>
          </cell>
          <cell r="AK31">
            <v>404</v>
          </cell>
          <cell r="AL31" t="str">
            <v>PR02</v>
          </cell>
          <cell r="AM31" t="str">
            <v>Z101</v>
          </cell>
          <cell r="AN31" t="str">
            <v>PINGÜINO PINTA LENGUA 44X60ML</v>
          </cell>
          <cell r="AO31">
            <v>20</v>
          </cell>
          <cell r="AP31">
            <v>8</v>
          </cell>
          <cell r="AR31">
            <v>0.06</v>
          </cell>
          <cell r="AS31">
            <v>44</v>
          </cell>
          <cell r="AT31">
            <v>0.79</v>
          </cell>
          <cell r="AY31">
            <v>1</v>
          </cell>
          <cell r="AZ31">
            <v>273</v>
          </cell>
        </row>
        <row r="32">
          <cell r="AC32">
            <v>1045</v>
          </cell>
          <cell r="AD32" t="str">
            <v>Innovación</v>
          </cell>
          <cell r="AE32">
            <v>956499</v>
          </cell>
          <cell r="AF32">
            <v>3</v>
          </cell>
          <cell r="AH32" t="str">
            <v>Vita 8 N</v>
          </cell>
          <cell r="AI32">
            <v>519</v>
          </cell>
          <cell r="AJ32" t="str">
            <v>Moldeados</v>
          </cell>
          <cell r="AK32">
            <v>404</v>
          </cell>
          <cell r="AL32" t="str">
            <v>PR02</v>
          </cell>
          <cell r="AM32" t="str">
            <v>Z101</v>
          </cell>
          <cell r="AN32" t="str">
            <v>PINGUINO CASERO PALETA COCO 28X90ML</v>
          </cell>
          <cell r="AO32">
            <v>18</v>
          </cell>
          <cell r="AP32">
            <v>8</v>
          </cell>
          <cell r="AR32">
            <v>0.09</v>
          </cell>
          <cell r="AS32">
            <v>28</v>
          </cell>
          <cell r="AT32">
            <v>0.79</v>
          </cell>
          <cell r="AY32">
            <v>1</v>
          </cell>
          <cell r="AZ32">
            <v>273</v>
          </cell>
        </row>
        <row r="33">
          <cell r="AC33">
            <v>1045</v>
          </cell>
          <cell r="AD33" t="str">
            <v>Activo</v>
          </cell>
          <cell r="AE33">
            <v>956494</v>
          </cell>
          <cell r="AF33">
            <v>2</v>
          </cell>
          <cell r="AH33" t="str">
            <v>Vita 8 N</v>
          </cell>
          <cell r="AI33">
            <v>519</v>
          </cell>
          <cell r="AJ33" t="str">
            <v>Moldeados</v>
          </cell>
          <cell r="AK33">
            <v>404</v>
          </cell>
          <cell r="AL33" t="str">
            <v>PR02</v>
          </cell>
          <cell r="AM33" t="str">
            <v>Z101</v>
          </cell>
          <cell r="AN33" t="str">
            <v>PINGUINO CASERO PALETA MORA 28X90ML</v>
          </cell>
          <cell r="AO33">
            <v>18</v>
          </cell>
          <cell r="AP33">
            <v>8</v>
          </cell>
          <cell r="AR33">
            <v>0.09</v>
          </cell>
          <cell r="AS33">
            <v>28</v>
          </cell>
          <cell r="AT33">
            <v>0.76</v>
          </cell>
          <cell r="AY33">
            <v>1</v>
          </cell>
          <cell r="AZ33">
            <v>273</v>
          </cell>
        </row>
        <row r="34">
          <cell r="AC34">
            <v>1045</v>
          </cell>
          <cell r="AD34" t="str">
            <v>Activo</v>
          </cell>
          <cell r="AE34">
            <v>964828</v>
          </cell>
          <cell r="AF34">
            <v>2</v>
          </cell>
          <cell r="AH34" t="str">
            <v>Vita 8 N</v>
          </cell>
          <cell r="AI34">
            <v>519</v>
          </cell>
          <cell r="AJ34" t="str">
            <v>Moldeados</v>
          </cell>
          <cell r="AK34">
            <v>404</v>
          </cell>
          <cell r="AL34" t="str">
            <v>PR02</v>
          </cell>
          <cell r="AM34" t="str">
            <v>Z101</v>
          </cell>
          <cell r="AN34" t="str">
            <v>PINGUINO CR REAL GIGANTE 60X85ML</v>
          </cell>
          <cell r="AO34">
            <v>20</v>
          </cell>
          <cell r="AP34">
            <v>8</v>
          </cell>
          <cell r="AR34">
            <v>8.5000000000000006E-2</v>
          </cell>
          <cell r="AS34">
            <v>60</v>
          </cell>
          <cell r="AT34">
            <v>0.79</v>
          </cell>
          <cell r="AY34">
            <v>2</v>
          </cell>
          <cell r="AZ34">
            <v>150</v>
          </cell>
        </row>
        <row r="35">
          <cell r="AC35">
            <v>1045</v>
          </cell>
          <cell r="AD35" t="str">
            <v>Activo</v>
          </cell>
          <cell r="AE35">
            <v>84150792</v>
          </cell>
          <cell r="AF35">
            <v>1</v>
          </cell>
          <cell r="AH35" t="str">
            <v>Vita 8 N</v>
          </cell>
          <cell r="AI35">
            <v>519</v>
          </cell>
          <cell r="AJ35" t="str">
            <v>Moldeados</v>
          </cell>
          <cell r="AK35">
            <v>404</v>
          </cell>
          <cell r="AL35" t="str">
            <v>PR02</v>
          </cell>
          <cell r="AM35" t="str">
            <v>Z101</v>
          </cell>
          <cell r="AN35" t="str">
            <v>PINGUINO CASERO NARANJILLA 28X90ML</v>
          </cell>
          <cell r="AO35">
            <v>13</v>
          </cell>
          <cell r="AP35">
            <v>8</v>
          </cell>
          <cell r="AR35">
            <v>0.09</v>
          </cell>
          <cell r="AS35">
            <v>28</v>
          </cell>
          <cell r="AT35">
            <v>0.76</v>
          </cell>
          <cell r="AY35">
            <v>2</v>
          </cell>
          <cell r="AZ35">
            <v>273</v>
          </cell>
        </row>
        <row r="36">
          <cell r="AC36">
            <v>1045</v>
          </cell>
          <cell r="AE36">
            <v>956495</v>
          </cell>
          <cell r="AF36">
            <v>3</v>
          </cell>
          <cell r="AH36" t="str">
            <v>Vita 8 N</v>
          </cell>
          <cell r="AI36">
            <v>519</v>
          </cell>
          <cell r="AJ36" t="str">
            <v>Moldeados</v>
          </cell>
          <cell r="AK36">
            <v>404</v>
          </cell>
          <cell r="AL36" t="str">
            <v>PR02</v>
          </cell>
          <cell r="AM36" t="str">
            <v>Z101</v>
          </cell>
          <cell r="AN36" t="str">
            <v>PINGUINO CASERO PLTA RON C/PASAS 28X90ML</v>
          </cell>
          <cell r="AO36">
            <v>18</v>
          </cell>
          <cell r="AP36">
            <v>8</v>
          </cell>
          <cell r="AR36">
            <v>0.09</v>
          </cell>
          <cell r="AS36">
            <v>28</v>
          </cell>
          <cell r="AT36">
            <v>0.76</v>
          </cell>
          <cell r="AY36">
            <v>1</v>
          </cell>
          <cell r="AZ36">
            <v>273</v>
          </cell>
        </row>
        <row r="37">
          <cell r="AC37">
            <v>1045</v>
          </cell>
          <cell r="AE37">
            <v>84163571</v>
          </cell>
          <cell r="AF37">
            <v>1</v>
          </cell>
          <cell r="AH37" t="str">
            <v>Vita 8 N</v>
          </cell>
          <cell r="AI37">
            <v>519</v>
          </cell>
          <cell r="AJ37" t="str">
            <v>Moldeados</v>
          </cell>
          <cell r="AK37">
            <v>404</v>
          </cell>
          <cell r="AL37" t="str">
            <v>PR02</v>
          </cell>
          <cell r="AM37" t="str">
            <v>Z101</v>
          </cell>
          <cell r="AN37" t="str">
            <v>PINGUINO CASERO BISABOR CHOC VAN 28X90ML</v>
          </cell>
          <cell r="AO37">
            <v>14</v>
          </cell>
          <cell r="AP37">
            <v>8</v>
          </cell>
          <cell r="AR37">
            <v>0.09</v>
          </cell>
          <cell r="AS37">
            <v>28</v>
          </cell>
          <cell r="AT37">
            <v>0.76</v>
          </cell>
          <cell r="AY37">
            <v>1</v>
          </cell>
          <cell r="AZ37">
            <v>273</v>
          </cell>
        </row>
        <row r="38">
          <cell r="AC38">
            <v>1045</v>
          </cell>
          <cell r="AD38" t="str">
            <v>Activo</v>
          </cell>
          <cell r="AE38">
            <v>571418</v>
          </cell>
          <cell r="AF38">
            <v>1</v>
          </cell>
          <cell r="AH38" t="str">
            <v>Vita 8 N</v>
          </cell>
          <cell r="AI38">
            <v>519</v>
          </cell>
          <cell r="AJ38" t="str">
            <v>Moldeados</v>
          </cell>
          <cell r="AK38">
            <v>404</v>
          </cell>
          <cell r="AL38" t="str">
            <v>PR02</v>
          </cell>
          <cell r="AM38" t="str">
            <v>Z101</v>
          </cell>
          <cell r="AN38" t="str">
            <v>PINGUINO CASERO FRUTOS ROJOS 28X90M</v>
          </cell>
          <cell r="AO38">
            <v>18</v>
          </cell>
          <cell r="AP38">
            <v>8</v>
          </cell>
          <cell r="AR38">
            <v>0.09</v>
          </cell>
          <cell r="AS38">
            <v>28</v>
          </cell>
          <cell r="AT38">
            <v>0.76</v>
          </cell>
          <cell r="AY38">
            <v>1</v>
          </cell>
          <cell r="AZ38">
            <v>273</v>
          </cell>
        </row>
        <row r="39">
          <cell r="AC39">
            <v>1045</v>
          </cell>
          <cell r="AD39" t="str">
            <v>Activo</v>
          </cell>
          <cell r="AE39">
            <v>585841</v>
          </cell>
          <cell r="AF39">
            <v>7</v>
          </cell>
          <cell r="AH39" t="str">
            <v>Vita 8 N</v>
          </cell>
          <cell r="AI39">
            <v>519</v>
          </cell>
          <cell r="AJ39" t="str">
            <v>Moldeados</v>
          </cell>
          <cell r="AK39">
            <v>404</v>
          </cell>
          <cell r="AL39" t="str">
            <v>PR02</v>
          </cell>
          <cell r="AM39" t="str">
            <v>Z101</v>
          </cell>
          <cell r="AN39" t="str">
            <v>PINGÜINO PINTA LENGUA 44X60ML</v>
          </cell>
          <cell r="AO39">
            <v>20</v>
          </cell>
          <cell r="AP39">
            <v>8</v>
          </cell>
          <cell r="AR39">
            <v>0.06</v>
          </cell>
          <cell r="AS39">
            <v>44</v>
          </cell>
          <cell r="AT39">
            <v>0.79</v>
          </cell>
          <cell r="AY39">
            <v>1</v>
          </cell>
          <cell r="AZ39">
            <v>273</v>
          </cell>
        </row>
        <row r="40">
          <cell r="AC40">
            <v>1045</v>
          </cell>
          <cell r="AD40" t="str">
            <v>Activo</v>
          </cell>
          <cell r="AE40">
            <v>67141996</v>
          </cell>
          <cell r="AF40">
            <v>2</v>
          </cell>
          <cell r="AH40" t="str">
            <v>Vita 8 N</v>
          </cell>
          <cell r="AI40">
            <v>519</v>
          </cell>
          <cell r="AJ40" t="str">
            <v>Moldeados</v>
          </cell>
          <cell r="AK40">
            <v>404</v>
          </cell>
          <cell r="AL40" t="str">
            <v>PR02</v>
          </cell>
          <cell r="AM40" t="str">
            <v>Z101</v>
          </cell>
          <cell r="AN40" t="str">
            <v>PINGUINO POLITO FRESA 75X55ML</v>
          </cell>
          <cell r="AO40">
            <v>24</v>
          </cell>
          <cell r="AP40">
            <v>8</v>
          </cell>
          <cell r="AR40">
            <v>5.5E-2</v>
          </cell>
          <cell r="AS40">
            <v>75</v>
          </cell>
          <cell r="AT40">
            <v>0.79</v>
          </cell>
          <cell r="AY40">
            <v>1</v>
          </cell>
          <cell r="AZ40">
            <v>175</v>
          </cell>
        </row>
        <row r="41">
          <cell r="AC41">
            <v>1045</v>
          </cell>
          <cell r="AD41" t="str">
            <v>Activo</v>
          </cell>
          <cell r="AE41">
            <v>67142478</v>
          </cell>
          <cell r="AF41">
            <v>2</v>
          </cell>
          <cell r="AH41" t="str">
            <v>Vita 8 N</v>
          </cell>
          <cell r="AI41">
            <v>519</v>
          </cell>
          <cell r="AJ41" t="str">
            <v>Moldeados</v>
          </cell>
          <cell r="AK41">
            <v>404</v>
          </cell>
          <cell r="AL41" t="str">
            <v>PR02</v>
          </cell>
          <cell r="AM41" t="str">
            <v>Z101</v>
          </cell>
          <cell r="AN41" t="str">
            <v>PINGUINO POLITO VAINILLA 75X55ML</v>
          </cell>
          <cell r="AO41">
            <v>24</v>
          </cell>
          <cell r="AP41">
            <v>8</v>
          </cell>
          <cell r="AR41">
            <v>5.5E-2</v>
          </cell>
          <cell r="AS41">
            <v>75</v>
          </cell>
          <cell r="AT41">
            <v>0.5</v>
          </cell>
          <cell r="AY41">
            <v>1</v>
          </cell>
          <cell r="AZ41">
            <v>175</v>
          </cell>
        </row>
        <row r="42">
          <cell r="AC42">
            <v>1045</v>
          </cell>
          <cell r="AD42" t="str">
            <v>Activo</v>
          </cell>
          <cell r="AE42">
            <v>67176327</v>
          </cell>
          <cell r="AF42">
            <v>1</v>
          </cell>
          <cell r="AH42" t="str">
            <v>Vita 8 N</v>
          </cell>
          <cell r="AI42">
            <v>519</v>
          </cell>
          <cell r="AJ42" t="str">
            <v>Moldeados</v>
          </cell>
          <cell r="AK42">
            <v>404</v>
          </cell>
          <cell r="AL42" t="str">
            <v>PR02</v>
          </cell>
          <cell r="AM42" t="str">
            <v>Z101</v>
          </cell>
          <cell r="AN42" t="str">
            <v>PINGÜINO PALETA MAX BUBBALOO 44X60ML</v>
          </cell>
          <cell r="AO42">
            <v>19</v>
          </cell>
          <cell r="AP42">
            <v>8</v>
          </cell>
          <cell r="AR42">
            <v>0.06</v>
          </cell>
          <cell r="AS42">
            <v>44</v>
          </cell>
          <cell r="AT42">
            <v>0.79</v>
          </cell>
          <cell r="AY42">
            <v>1</v>
          </cell>
          <cell r="AZ42">
            <v>273</v>
          </cell>
        </row>
        <row r="43">
          <cell r="AC43">
            <v>1045</v>
          </cell>
          <cell r="AD43" t="str">
            <v>Activo</v>
          </cell>
          <cell r="AE43">
            <v>84169631</v>
          </cell>
          <cell r="AF43">
            <v>1</v>
          </cell>
          <cell r="AH43" t="str">
            <v>Vita 8 N</v>
          </cell>
          <cell r="AI43">
            <v>519</v>
          </cell>
          <cell r="AJ43" t="str">
            <v>Moldeados</v>
          </cell>
          <cell r="AK43">
            <v>404</v>
          </cell>
          <cell r="AL43" t="str">
            <v>PR02</v>
          </cell>
          <cell r="AM43" t="str">
            <v>Z101</v>
          </cell>
          <cell r="AN43" t="str">
            <v>PINGUINO CASERO PALETA MORA 28X90ML</v>
          </cell>
          <cell r="AO43">
            <v>18</v>
          </cell>
          <cell r="AP43">
            <v>8</v>
          </cell>
          <cell r="AR43">
            <v>0.09</v>
          </cell>
          <cell r="AS43">
            <v>28</v>
          </cell>
          <cell r="AT43">
            <v>0.5</v>
          </cell>
          <cell r="AY43">
            <v>1</v>
          </cell>
          <cell r="AZ43">
            <v>273</v>
          </cell>
        </row>
        <row r="44">
          <cell r="AC44">
            <v>1045</v>
          </cell>
          <cell r="AD44" t="str">
            <v>Innovación</v>
          </cell>
          <cell r="AE44">
            <v>84169431</v>
          </cell>
          <cell r="AF44">
            <v>1</v>
          </cell>
          <cell r="AH44" t="str">
            <v>Vita 8 N</v>
          </cell>
          <cell r="AI44">
            <v>519</v>
          </cell>
          <cell r="AJ44" t="str">
            <v>Moldeados</v>
          </cell>
          <cell r="AK44">
            <v>404</v>
          </cell>
          <cell r="AL44" t="str">
            <v>PR02</v>
          </cell>
          <cell r="AM44" t="str">
            <v>Z101</v>
          </cell>
          <cell r="AN44" t="str">
            <v>PINGUINO CASERO PALETA COCO 28X90ML</v>
          </cell>
          <cell r="AO44">
            <v>18</v>
          </cell>
          <cell r="AP44">
            <v>8</v>
          </cell>
          <cell r="AR44">
            <v>0.09</v>
          </cell>
          <cell r="AS44">
            <v>28</v>
          </cell>
          <cell r="AT44">
            <v>0.79</v>
          </cell>
          <cell r="AY44">
            <v>1</v>
          </cell>
          <cell r="AZ44">
            <v>273</v>
          </cell>
        </row>
        <row r="45">
          <cell r="AC45">
            <v>1045</v>
          </cell>
          <cell r="AD45" t="str">
            <v>Activo</v>
          </cell>
          <cell r="AE45">
            <v>944833</v>
          </cell>
          <cell r="AF45">
            <v>2</v>
          </cell>
          <cell r="AH45" t="str">
            <v>Vita 8 N</v>
          </cell>
          <cell r="AI45">
            <v>519</v>
          </cell>
          <cell r="AJ45" t="str">
            <v>Moldeados</v>
          </cell>
          <cell r="AK45">
            <v>404</v>
          </cell>
          <cell r="AL45" t="str">
            <v>PR02</v>
          </cell>
          <cell r="AM45" t="str">
            <v>Z101</v>
          </cell>
          <cell r="AN45" t="str">
            <v>PINGUINO ACIDIX LIMON 44X60ML</v>
          </cell>
          <cell r="AO45">
            <v>19</v>
          </cell>
          <cell r="AP45">
            <v>8</v>
          </cell>
          <cell r="AR45">
            <v>0.06</v>
          </cell>
          <cell r="AS45">
            <v>44</v>
          </cell>
          <cell r="AT45">
            <v>0.79</v>
          </cell>
          <cell r="AY45">
            <v>1</v>
          </cell>
          <cell r="AZ45">
            <v>273</v>
          </cell>
        </row>
        <row r="46">
          <cell r="AC46">
            <v>1045</v>
          </cell>
          <cell r="AD46" t="str">
            <v>Activo</v>
          </cell>
          <cell r="AE46">
            <v>552857</v>
          </cell>
          <cell r="AF46">
            <v>2</v>
          </cell>
          <cell r="AH46" t="str">
            <v>Manual</v>
          </cell>
          <cell r="AI46" t="str">
            <v>-</v>
          </cell>
          <cell r="AJ46" t="str">
            <v>Manual</v>
          </cell>
          <cell r="AK46">
            <v>411</v>
          </cell>
          <cell r="AL46" t="str">
            <v>PR10</v>
          </cell>
          <cell r="AM46" t="str">
            <v>ZRPK</v>
          </cell>
          <cell r="AN46" t="str">
            <v>PINGUINO CREMOSSITO NAPOLITAN BDJ 6X900ML</v>
          </cell>
          <cell r="AO46">
            <v>3.4183266932270917</v>
          </cell>
          <cell r="AP46">
            <v>1</v>
          </cell>
          <cell r="AR46">
            <v>0.9</v>
          </cell>
          <cell r="AS46">
            <v>6</v>
          </cell>
          <cell r="AT46">
            <v>0.52</v>
          </cell>
          <cell r="AZ46">
            <v>143</v>
          </cell>
        </row>
        <row r="47">
          <cell r="AC47">
            <v>1045</v>
          </cell>
          <cell r="AD47" t="str">
            <v>Activo</v>
          </cell>
          <cell r="AE47">
            <v>552854</v>
          </cell>
          <cell r="AF47">
            <v>2</v>
          </cell>
          <cell r="AH47" t="str">
            <v>Manual</v>
          </cell>
          <cell r="AI47" t="str">
            <v>-</v>
          </cell>
          <cell r="AJ47" t="str">
            <v>Manual</v>
          </cell>
          <cell r="AK47">
            <v>411</v>
          </cell>
          <cell r="AL47" t="str">
            <v>PR10</v>
          </cell>
          <cell r="AM47" t="str">
            <v>ZRPK</v>
          </cell>
          <cell r="AN47" t="str">
            <v>PINGUINO TOP HELADO MARMOLEADO MORA 6X900ml</v>
          </cell>
          <cell r="AO47">
            <v>3.4183266932270917</v>
          </cell>
          <cell r="AP47">
            <v>1</v>
          </cell>
          <cell r="AR47">
            <v>0.9</v>
          </cell>
          <cell r="AS47">
            <v>6</v>
          </cell>
          <cell r="AT47">
            <v>0.52</v>
          </cell>
          <cell r="AZ47">
            <v>143</v>
          </cell>
        </row>
        <row r="48">
          <cell r="AC48">
            <v>1045</v>
          </cell>
          <cell r="AD48" t="str">
            <v>Activo</v>
          </cell>
          <cell r="AE48">
            <v>552803</v>
          </cell>
          <cell r="AF48">
            <v>2</v>
          </cell>
          <cell r="AH48" t="str">
            <v>Manual</v>
          </cell>
          <cell r="AI48" t="str">
            <v>-</v>
          </cell>
          <cell r="AJ48" t="str">
            <v>Manual</v>
          </cell>
          <cell r="AK48">
            <v>411</v>
          </cell>
          <cell r="AL48" t="str">
            <v>PR10</v>
          </cell>
          <cell r="AM48" t="str">
            <v>ZRPK</v>
          </cell>
          <cell r="AN48" t="str">
            <v>PINGUINO CREMOSSITO FRUTILLA BDJ 6X900ML</v>
          </cell>
          <cell r="AO48">
            <v>3.4183266932270917</v>
          </cell>
          <cell r="AP48">
            <v>1</v>
          </cell>
          <cell r="AR48">
            <v>0.9</v>
          </cell>
          <cell r="AS48">
            <v>6</v>
          </cell>
          <cell r="AT48">
            <v>0.52</v>
          </cell>
          <cell r="AZ48">
            <v>143</v>
          </cell>
        </row>
        <row r="49">
          <cell r="AC49">
            <v>1045</v>
          </cell>
          <cell r="AD49" t="str">
            <v>Activo</v>
          </cell>
          <cell r="AE49">
            <v>552851</v>
          </cell>
          <cell r="AF49">
            <v>2</v>
          </cell>
          <cell r="AH49" t="str">
            <v>Manual</v>
          </cell>
          <cell r="AI49" t="str">
            <v>-</v>
          </cell>
          <cell r="AJ49" t="str">
            <v>Manual</v>
          </cell>
          <cell r="AK49">
            <v>411</v>
          </cell>
          <cell r="AL49" t="str">
            <v>PR10</v>
          </cell>
          <cell r="AM49" t="str">
            <v>ZRPK</v>
          </cell>
          <cell r="AN49" t="str">
            <v>PINGUINO CREMOSSITO VAINILLA BDJ 6X900ML</v>
          </cell>
          <cell r="AO49">
            <v>3.4183266932270917</v>
          </cell>
          <cell r="AP49">
            <v>1</v>
          </cell>
          <cell r="AR49">
            <v>0.9</v>
          </cell>
          <cell r="AS49">
            <v>6</v>
          </cell>
          <cell r="AT49">
            <v>0.52</v>
          </cell>
          <cell r="AZ49">
            <v>143</v>
          </cell>
        </row>
        <row r="50">
          <cell r="AC50">
            <v>1045</v>
          </cell>
          <cell r="AD50" t="str">
            <v>Activo</v>
          </cell>
          <cell r="AE50">
            <v>552860</v>
          </cell>
          <cell r="AF50">
            <v>2</v>
          </cell>
          <cell r="AH50" t="str">
            <v>Manual</v>
          </cell>
          <cell r="AI50" t="str">
            <v>-</v>
          </cell>
          <cell r="AJ50" t="str">
            <v>Manual</v>
          </cell>
          <cell r="AK50">
            <v>411</v>
          </cell>
          <cell r="AL50" t="str">
            <v>PR10</v>
          </cell>
          <cell r="AM50" t="str">
            <v>ZRPK</v>
          </cell>
          <cell r="AN50" t="str">
            <v>PINGUINO CREMOSSITO CHOCOLATE BDJ 6X900ML</v>
          </cell>
          <cell r="AO50">
            <v>3.4183266932270917</v>
          </cell>
          <cell r="AP50">
            <v>1</v>
          </cell>
          <cell r="AR50">
            <v>0.9</v>
          </cell>
          <cell r="AS50">
            <v>6</v>
          </cell>
          <cell r="AT50">
            <v>0.52</v>
          </cell>
          <cell r="AZ50">
            <v>143</v>
          </cell>
        </row>
        <row r="51">
          <cell r="AC51">
            <v>1045</v>
          </cell>
          <cell r="AD51" t="str">
            <v>Activo</v>
          </cell>
          <cell r="AE51">
            <v>552864</v>
          </cell>
          <cell r="AF51">
            <v>2</v>
          </cell>
          <cell r="AH51" t="str">
            <v>Manual</v>
          </cell>
          <cell r="AI51" t="str">
            <v>-</v>
          </cell>
          <cell r="AJ51" t="str">
            <v>Manual</v>
          </cell>
          <cell r="AK51">
            <v>411</v>
          </cell>
          <cell r="AL51" t="str">
            <v>PR10</v>
          </cell>
          <cell r="AM51" t="str">
            <v>ZRPK</v>
          </cell>
          <cell r="AN51" t="str">
            <v>PINGUINO CREMOSSITO RON PASAS BDJ 6X900ML</v>
          </cell>
          <cell r="AO51">
            <v>3.4183266932270917</v>
          </cell>
          <cell r="AP51">
            <v>1</v>
          </cell>
          <cell r="AR51">
            <v>0.9</v>
          </cell>
          <cell r="AS51">
            <v>6</v>
          </cell>
          <cell r="AT51">
            <v>0.52</v>
          </cell>
          <cell r="AZ51">
            <v>143</v>
          </cell>
        </row>
        <row r="52">
          <cell r="AC52">
            <v>1045</v>
          </cell>
          <cell r="AD52" t="str">
            <v>Activo</v>
          </cell>
          <cell r="AE52">
            <v>552855</v>
          </cell>
          <cell r="AF52">
            <v>2</v>
          </cell>
          <cell r="AH52" t="str">
            <v>Manual</v>
          </cell>
          <cell r="AI52" t="str">
            <v>-</v>
          </cell>
          <cell r="AJ52" t="str">
            <v>Manual</v>
          </cell>
          <cell r="AK52">
            <v>411</v>
          </cell>
          <cell r="AL52" t="str">
            <v>PR10</v>
          </cell>
          <cell r="AM52" t="str">
            <v>ZRPK</v>
          </cell>
          <cell r="AN52" t="str">
            <v>PINGUINO OREO BDJ 6X900ML</v>
          </cell>
          <cell r="AO52">
            <v>3.4183266932270917</v>
          </cell>
          <cell r="AP52">
            <v>1</v>
          </cell>
          <cell r="AR52">
            <v>0.9</v>
          </cell>
          <cell r="AS52">
            <v>6</v>
          </cell>
          <cell r="AT52">
            <v>0.52</v>
          </cell>
          <cell r="AZ52">
            <v>143</v>
          </cell>
        </row>
        <row r="53">
          <cell r="AC53">
            <v>1045</v>
          </cell>
          <cell r="AD53" t="str">
            <v>Activo</v>
          </cell>
          <cell r="AE53">
            <v>552880</v>
          </cell>
          <cell r="AF53">
            <v>2</v>
          </cell>
          <cell r="AH53" t="str">
            <v>Manual</v>
          </cell>
          <cell r="AI53" t="str">
            <v>-</v>
          </cell>
          <cell r="AJ53" t="str">
            <v>Manual</v>
          </cell>
          <cell r="AK53">
            <v>411</v>
          </cell>
          <cell r="AL53" t="str">
            <v>PR10</v>
          </cell>
          <cell r="AM53" t="str">
            <v>ZRPK</v>
          </cell>
          <cell r="AN53" t="str">
            <v>PINGUINO TOP HELADO CEREZA GOUMERT 6X900ml</v>
          </cell>
          <cell r="AO53">
            <v>3.4183266932270917</v>
          </cell>
          <cell r="AP53">
            <v>1</v>
          </cell>
          <cell r="AR53">
            <v>0.9</v>
          </cell>
          <cell r="AS53">
            <v>6</v>
          </cell>
          <cell r="AT53">
            <v>0.52</v>
          </cell>
          <cell r="AZ53">
            <v>143</v>
          </cell>
        </row>
        <row r="54">
          <cell r="AC54">
            <v>1045</v>
          </cell>
          <cell r="AD54" t="str">
            <v>Activo</v>
          </cell>
          <cell r="AE54">
            <v>552876</v>
          </cell>
          <cell r="AF54">
            <v>2</v>
          </cell>
          <cell r="AH54" t="str">
            <v>Manual</v>
          </cell>
          <cell r="AI54" t="str">
            <v>-</v>
          </cell>
          <cell r="AJ54" t="str">
            <v>Manual</v>
          </cell>
          <cell r="AK54">
            <v>411</v>
          </cell>
          <cell r="AL54" t="str">
            <v>PR10</v>
          </cell>
          <cell r="AM54" t="str">
            <v>ZRPK</v>
          </cell>
          <cell r="AN54" t="str">
            <v>PINGUINO SANDUCHE BDJ 6X900ML</v>
          </cell>
          <cell r="AO54">
            <v>3.4183266932270917</v>
          </cell>
          <cell r="AP54">
            <v>1</v>
          </cell>
          <cell r="AR54">
            <v>0.9</v>
          </cell>
          <cell r="AS54">
            <v>6</v>
          </cell>
          <cell r="AT54">
            <v>0.52</v>
          </cell>
          <cell r="AZ54">
            <v>143</v>
          </cell>
        </row>
        <row r="55">
          <cell r="AC55">
            <v>1045</v>
          </cell>
          <cell r="AD55" t="str">
            <v>Activo</v>
          </cell>
          <cell r="AE55">
            <v>552878</v>
          </cell>
          <cell r="AF55">
            <v>2</v>
          </cell>
          <cell r="AH55" t="str">
            <v>Manual</v>
          </cell>
          <cell r="AI55" t="str">
            <v>-</v>
          </cell>
          <cell r="AJ55" t="str">
            <v>Manual</v>
          </cell>
          <cell r="AK55">
            <v>411</v>
          </cell>
          <cell r="AL55" t="str">
            <v>PR10</v>
          </cell>
          <cell r="AM55" t="str">
            <v>ZRPK</v>
          </cell>
          <cell r="AN55" t="str">
            <v>PINGUINO TOP HELADO VAIN GOUMERT 6X900ml</v>
          </cell>
          <cell r="AO55">
            <v>3.4183266932270917</v>
          </cell>
          <cell r="AP55">
            <v>1</v>
          </cell>
          <cell r="AR55">
            <v>0.9</v>
          </cell>
          <cell r="AS55">
            <v>6</v>
          </cell>
          <cell r="AT55">
            <v>0.52</v>
          </cell>
          <cell r="AZ55">
            <v>143</v>
          </cell>
        </row>
        <row r="56">
          <cell r="AC56">
            <v>1045</v>
          </cell>
          <cell r="AD56" t="str">
            <v>Activo</v>
          </cell>
          <cell r="AE56">
            <v>552828</v>
          </cell>
          <cell r="AF56">
            <v>2</v>
          </cell>
          <cell r="AH56" t="str">
            <v>Manual</v>
          </cell>
          <cell r="AI56" t="str">
            <v>-</v>
          </cell>
          <cell r="AJ56" t="str">
            <v>Manual</v>
          </cell>
          <cell r="AK56">
            <v>411</v>
          </cell>
          <cell r="AL56" t="str">
            <v>PR10</v>
          </cell>
          <cell r="AM56" t="str">
            <v>ZRPK</v>
          </cell>
          <cell r="AN56" t="str">
            <v>PINGUINO CHOCOLATE GALLETA BDJ 6X900ML</v>
          </cell>
          <cell r="AO56">
            <v>3.4183266932270917</v>
          </cell>
          <cell r="AP56">
            <v>1</v>
          </cell>
          <cell r="AR56">
            <v>0.9</v>
          </cell>
          <cell r="AS56">
            <v>6</v>
          </cell>
          <cell r="AT56">
            <v>0.52</v>
          </cell>
          <cell r="AZ56">
            <v>143</v>
          </cell>
        </row>
        <row r="57">
          <cell r="AC57">
            <v>1045</v>
          </cell>
          <cell r="AD57" t="str">
            <v>Activo</v>
          </cell>
          <cell r="AE57">
            <v>552853</v>
          </cell>
          <cell r="AF57">
            <v>2</v>
          </cell>
          <cell r="AH57" t="str">
            <v>Manual</v>
          </cell>
          <cell r="AI57" t="str">
            <v>-</v>
          </cell>
          <cell r="AJ57" t="str">
            <v>Manual</v>
          </cell>
          <cell r="AK57">
            <v>411</v>
          </cell>
          <cell r="AL57" t="str">
            <v>PR10</v>
          </cell>
          <cell r="AM57" t="str">
            <v>ZRPK</v>
          </cell>
          <cell r="AN57" t="str">
            <v>PINGUINO MANJAR DE ALMENDRA BDJ 6X900ML</v>
          </cell>
          <cell r="AO57">
            <v>3.4183266932270917</v>
          </cell>
          <cell r="AP57">
            <v>1</v>
          </cell>
          <cell r="AR57">
            <v>0.9</v>
          </cell>
          <cell r="AS57">
            <v>6</v>
          </cell>
          <cell r="AT57">
            <v>0.52</v>
          </cell>
          <cell r="AZ57">
            <v>143</v>
          </cell>
        </row>
        <row r="58">
          <cell r="AC58">
            <v>1045</v>
          </cell>
          <cell r="AD58" t="str">
            <v>Activo</v>
          </cell>
          <cell r="AE58">
            <v>567341</v>
          </cell>
          <cell r="AF58">
            <v>1</v>
          </cell>
          <cell r="AH58" t="str">
            <v>Manual</v>
          </cell>
          <cell r="AI58" t="str">
            <v>-</v>
          </cell>
          <cell r="AJ58" t="str">
            <v>Manual</v>
          </cell>
          <cell r="AK58">
            <v>411</v>
          </cell>
          <cell r="AL58" t="str">
            <v>PR10</v>
          </cell>
          <cell r="AM58" t="str">
            <v>ZRPK</v>
          </cell>
          <cell r="AN58" t="str">
            <v>MANICHO 6X900ML.</v>
          </cell>
          <cell r="AO58">
            <v>3.4183266932270917</v>
          </cell>
          <cell r="AP58">
            <v>1</v>
          </cell>
          <cell r="AR58">
            <v>0.9</v>
          </cell>
          <cell r="AS58">
            <v>6</v>
          </cell>
          <cell r="AT58">
            <v>0.52</v>
          </cell>
          <cell r="AZ58">
            <v>143</v>
          </cell>
        </row>
        <row r="59">
          <cell r="AC59">
            <v>1045</v>
          </cell>
          <cell r="AD59" t="str">
            <v>Innovación</v>
          </cell>
          <cell r="AE59">
            <v>84164459</v>
          </cell>
          <cell r="AF59">
            <v>1</v>
          </cell>
          <cell r="AH59" t="str">
            <v>Manual</v>
          </cell>
          <cell r="AI59" t="str">
            <v>-</v>
          </cell>
          <cell r="AJ59" t="str">
            <v>Manual</v>
          </cell>
          <cell r="AK59">
            <v>411</v>
          </cell>
          <cell r="AL59" t="str">
            <v>PR10</v>
          </cell>
          <cell r="AM59" t="str">
            <v>ZRPK</v>
          </cell>
          <cell r="AN59" t="str">
            <v>PINGUINO BUBBALOO 6X900ML</v>
          </cell>
          <cell r="AO59">
            <v>3.4183266932270917</v>
          </cell>
          <cell r="AP59">
            <v>1</v>
          </cell>
          <cell r="AR59">
            <v>0.9</v>
          </cell>
          <cell r="AS59">
            <v>6</v>
          </cell>
          <cell r="AT59">
            <v>0.52</v>
          </cell>
          <cell r="AZ59">
            <v>143</v>
          </cell>
        </row>
        <row r="60">
          <cell r="AC60">
            <v>1045</v>
          </cell>
          <cell r="AD60" t="str">
            <v>Activo</v>
          </cell>
          <cell r="AE60">
            <v>554537</v>
          </cell>
          <cell r="AF60">
            <v>1</v>
          </cell>
          <cell r="AH60" t="str">
            <v>Manual</v>
          </cell>
          <cell r="AI60" t="str">
            <v>-</v>
          </cell>
          <cell r="AJ60" t="str">
            <v>Manual</v>
          </cell>
          <cell r="AK60">
            <v>411</v>
          </cell>
          <cell r="AL60" t="str">
            <v>PR10</v>
          </cell>
          <cell r="AM60" t="str">
            <v>ZRPK</v>
          </cell>
          <cell r="AN60" t="str">
            <v>PINGUINO SANDUCHE VAINILLA 10X5X135ML</v>
          </cell>
          <cell r="AO60">
            <v>3.4183266932270917</v>
          </cell>
          <cell r="AP60">
            <v>1</v>
          </cell>
          <cell r="AR60">
            <v>0.13500000000000001</v>
          </cell>
          <cell r="AS60">
            <v>50</v>
          </cell>
          <cell r="AT60">
            <v>0.52</v>
          </cell>
          <cell r="AZ60">
            <v>140</v>
          </cell>
        </row>
        <row r="61">
          <cell r="AC61">
            <v>1045</v>
          </cell>
          <cell r="AD61" t="str">
            <v>Activo</v>
          </cell>
          <cell r="AE61">
            <v>555857</v>
          </cell>
          <cell r="AF61">
            <v>1</v>
          </cell>
          <cell r="AH61" t="str">
            <v>Manual</v>
          </cell>
          <cell r="AI61" t="str">
            <v>-</v>
          </cell>
          <cell r="AJ61" t="str">
            <v>Manual</v>
          </cell>
          <cell r="AK61">
            <v>411</v>
          </cell>
          <cell r="AL61" t="str">
            <v>PR10</v>
          </cell>
          <cell r="AM61" t="str">
            <v>ZRPK</v>
          </cell>
          <cell r="AN61" t="str">
            <v>MAGNUM ALMENDRAS 10X4X100ML</v>
          </cell>
          <cell r="AO61">
            <v>3.4183266932270917</v>
          </cell>
          <cell r="AP61">
            <v>1</v>
          </cell>
          <cell r="AR61">
            <v>0.1</v>
          </cell>
          <cell r="AS61">
            <v>40</v>
          </cell>
          <cell r="AT61">
            <v>0.52</v>
          </cell>
          <cell r="AZ61">
            <v>108</v>
          </cell>
        </row>
        <row r="62">
          <cell r="AC62">
            <v>1045</v>
          </cell>
          <cell r="AE62">
            <v>84158463</v>
          </cell>
          <cell r="AF62">
            <v>1</v>
          </cell>
          <cell r="AH62" t="str">
            <v>Manual</v>
          </cell>
          <cell r="AI62" t="str">
            <v>-</v>
          </cell>
          <cell r="AJ62" t="str">
            <v>Manual</v>
          </cell>
          <cell r="AK62">
            <v>411</v>
          </cell>
          <cell r="AL62" t="str">
            <v>PR10</v>
          </cell>
          <cell r="AM62" t="str">
            <v>ZRPK</v>
          </cell>
          <cell r="AN62" t="str">
            <v>PINGUINO OREO CHOCOLATE BDJ 6X900ML</v>
          </cell>
          <cell r="AO62">
            <v>3.4183266932270917</v>
          </cell>
          <cell r="AP62">
            <v>1</v>
          </cell>
          <cell r="AR62">
            <v>0.9</v>
          </cell>
          <cell r="AS62">
            <v>6</v>
          </cell>
          <cell r="AT62">
            <v>0.52</v>
          </cell>
          <cell r="AZ62">
            <v>143</v>
          </cell>
        </row>
        <row r="63">
          <cell r="AC63">
            <v>1045</v>
          </cell>
          <cell r="AE63">
            <v>84158358</v>
          </cell>
          <cell r="AF63">
            <v>1</v>
          </cell>
          <cell r="AH63" t="str">
            <v>Manual</v>
          </cell>
          <cell r="AI63" t="str">
            <v>-</v>
          </cell>
          <cell r="AJ63" t="str">
            <v>Manual</v>
          </cell>
          <cell r="AK63">
            <v>411</v>
          </cell>
          <cell r="AL63" t="str">
            <v>PR10</v>
          </cell>
          <cell r="AM63" t="str">
            <v>ZRPK</v>
          </cell>
          <cell r="AN63" t="str">
            <v>PINGUINO TORTA HELADA CAPRICHO BJ4X1.5L</v>
          </cell>
          <cell r="AO63">
            <v>12</v>
          </cell>
          <cell r="AP63">
            <v>1</v>
          </cell>
          <cell r="AR63">
            <v>1.5</v>
          </cell>
          <cell r="AS63">
            <v>4</v>
          </cell>
          <cell r="AT63">
            <v>0.52</v>
          </cell>
          <cell r="AZ63">
            <v>80</v>
          </cell>
        </row>
        <row r="64">
          <cell r="AC64">
            <v>1045</v>
          </cell>
          <cell r="AE64">
            <v>84158360</v>
          </cell>
          <cell r="AF64">
            <v>1</v>
          </cell>
          <cell r="AH64" t="str">
            <v>Manual</v>
          </cell>
          <cell r="AI64" t="str">
            <v>-</v>
          </cell>
          <cell r="AJ64" t="str">
            <v>Manual</v>
          </cell>
          <cell r="AK64">
            <v>411</v>
          </cell>
          <cell r="AL64" t="str">
            <v>PR10</v>
          </cell>
          <cell r="AM64" t="str">
            <v>ZRPK</v>
          </cell>
          <cell r="AN64" t="str">
            <v>PINGUINO TORTA HELADA FESTIVAL BJ4X2.5L</v>
          </cell>
          <cell r="AO64">
            <v>11</v>
          </cell>
          <cell r="AP64">
            <v>1</v>
          </cell>
          <cell r="AR64">
            <v>2.5</v>
          </cell>
          <cell r="AS64">
            <v>4</v>
          </cell>
          <cell r="AT64">
            <v>0.52</v>
          </cell>
          <cell r="AZ64">
            <v>42</v>
          </cell>
        </row>
        <row r="65">
          <cell r="AC65">
            <v>1045</v>
          </cell>
          <cell r="AE65">
            <v>84171139</v>
          </cell>
          <cell r="AF65">
            <v>1</v>
          </cell>
          <cell r="AH65" t="str">
            <v>Manual</v>
          </cell>
          <cell r="AI65" t="str">
            <v>-</v>
          </cell>
          <cell r="AJ65" t="str">
            <v>Manual</v>
          </cell>
          <cell r="AK65">
            <v>411</v>
          </cell>
          <cell r="AL65" t="str">
            <v>PR10</v>
          </cell>
          <cell r="AM65" t="str">
            <v>ZRPK</v>
          </cell>
          <cell r="AN65" t="str">
            <v>PINGUINO MAGNUM PINK 18X100ML+BLACK</v>
          </cell>
          <cell r="AO65">
            <v>36</v>
          </cell>
          <cell r="AP65">
            <v>1</v>
          </cell>
          <cell r="AR65">
            <v>0.1</v>
          </cell>
          <cell r="AS65">
            <v>18</v>
          </cell>
          <cell r="AT65">
            <v>0.52</v>
          </cell>
          <cell r="AZ65">
            <v>42</v>
          </cell>
        </row>
        <row r="66">
          <cell r="AC66">
            <v>1045</v>
          </cell>
          <cell r="AD66" t="str">
            <v>Activo</v>
          </cell>
          <cell r="AE66">
            <v>67194760</v>
          </cell>
          <cell r="AF66">
            <v>1</v>
          </cell>
          <cell r="AH66" t="str">
            <v>Manual</v>
          </cell>
          <cell r="AI66" t="str">
            <v>-</v>
          </cell>
          <cell r="AJ66" t="str">
            <v>Manual</v>
          </cell>
          <cell r="AK66">
            <v>411</v>
          </cell>
          <cell r="AL66" t="str">
            <v>PR10</v>
          </cell>
          <cell r="AM66" t="str">
            <v>ZRPK</v>
          </cell>
          <cell r="AN66" t="str">
            <v>PINGUINO CREMOSSITO FRUTILLA BDJ 6X900ML</v>
          </cell>
          <cell r="AO66">
            <v>3.4183266932270917</v>
          </cell>
          <cell r="AP66">
            <v>1</v>
          </cell>
          <cell r="AR66">
            <v>0.9</v>
          </cell>
          <cell r="AS66">
            <v>6</v>
          </cell>
          <cell r="AT66">
            <v>0.52</v>
          </cell>
          <cell r="AZ66">
            <v>143</v>
          </cell>
        </row>
        <row r="67">
          <cell r="AC67">
            <v>1045</v>
          </cell>
          <cell r="AD67" t="str">
            <v>Activo</v>
          </cell>
          <cell r="AE67">
            <v>67194761</v>
          </cell>
          <cell r="AF67">
            <v>1</v>
          </cell>
          <cell r="AH67" t="str">
            <v>Manual</v>
          </cell>
          <cell r="AI67" t="str">
            <v>-</v>
          </cell>
          <cell r="AJ67" t="str">
            <v>Manual</v>
          </cell>
          <cell r="AK67">
            <v>411</v>
          </cell>
          <cell r="AL67" t="str">
            <v>PR10</v>
          </cell>
          <cell r="AM67" t="str">
            <v>ZRPK</v>
          </cell>
          <cell r="AN67" t="str">
            <v>PINGUINO CREMOSSITO CHOCOLATE BDJ 6X900ML</v>
          </cell>
          <cell r="AO67">
            <v>3.4183266932270917</v>
          </cell>
          <cell r="AP67">
            <v>1</v>
          </cell>
          <cell r="AR67">
            <v>0.9</v>
          </cell>
          <cell r="AS67">
            <v>6</v>
          </cell>
          <cell r="AT67">
            <v>0.52</v>
          </cell>
          <cell r="AZ67">
            <v>143</v>
          </cell>
        </row>
        <row r="68">
          <cell r="AC68">
            <v>1045</v>
          </cell>
          <cell r="AD68" t="str">
            <v>Activo</v>
          </cell>
          <cell r="AE68">
            <v>67194763</v>
          </cell>
          <cell r="AF68">
            <v>1</v>
          </cell>
          <cell r="AH68" t="str">
            <v>Manual</v>
          </cell>
          <cell r="AI68" t="str">
            <v>-</v>
          </cell>
          <cell r="AJ68" t="str">
            <v>Manual</v>
          </cell>
          <cell r="AK68">
            <v>411</v>
          </cell>
          <cell r="AL68" t="str">
            <v>PR10</v>
          </cell>
          <cell r="AM68" t="str">
            <v>ZRPK</v>
          </cell>
          <cell r="AN68" t="str">
            <v>PINGUINO CREMOSSITO NAPOLITAN BDJ 6X900ML</v>
          </cell>
          <cell r="AO68">
            <v>3.4183266932270917</v>
          </cell>
          <cell r="AP68">
            <v>1</v>
          </cell>
          <cell r="AR68">
            <v>0.9</v>
          </cell>
          <cell r="AS68">
            <v>6</v>
          </cell>
          <cell r="AT68">
            <v>0.52</v>
          </cell>
          <cell r="AZ68">
            <v>143</v>
          </cell>
        </row>
        <row r="69">
          <cell r="AC69">
            <v>1045</v>
          </cell>
          <cell r="AD69" t="str">
            <v>Activo</v>
          </cell>
          <cell r="AE69">
            <v>67194764</v>
          </cell>
          <cell r="AF69">
            <v>1</v>
          </cell>
          <cell r="AH69" t="str">
            <v>Manual</v>
          </cell>
          <cell r="AI69" t="str">
            <v>-</v>
          </cell>
          <cell r="AJ69" t="str">
            <v>Manual</v>
          </cell>
          <cell r="AK69">
            <v>411</v>
          </cell>
          <cell r="AL69" t="str">
            <v>PR10</v>
          </cell>
          <cell r="AM69" t="str">
            <v>ZRPK</v>
          </cell>
          <cell r="AN69" t="str">
            <v>PINGUINO CREMOSSITO RON PASAS BDJ 6X900ML</v>
          </cell>
          <cell r="AO69">
            <v>3.4183266932270917</v>
          </cell>
          <cell r="AP69">
            <v>1</v>
          </cell>
          <cell r="AR69">
            <v>0.9</v>
          </cell>
          <cell r="AS69">
            <v>6</v>
          </cell>
          <cell r="AT69">
            <v>0.52</v>
          </cell>
          <cell r="AZ69">
            <v>143</v>
          </cell>
        </row>
        <row r="70">
          <cell r="AC70">
            <v>1045</v>
          </cell>
          <cell r="AD70" t="str">
            <v>Activo</v>
          </cell>
          <cell r="AE70">
            <v>67194765</v>
          </cell>
          <cell r="AF70">
            <v>1</v>
          </cell>
          <cell r="AH70" t="str">
            <v>Manual</v>
          </cell>
          <cell r="AI70" t="str">
            <v>-</v>
          </cell>
          <cell r="AJ70" t="str">
            <v>Manual</v>
          </cell>
          <cell r="AK70">
            <v>411</v>
          </cell>
          <cell r="AL70" t="str">
            <v>PR10</v>
          </cell>
          <cell r="AM70" t="str">
            <v>ZRPK</v>
          </cell>
          <cell r="AN70" t="str">
            <v>PINGUINO CREMOSSITO VAINILLA BDJ 6X900ML</v>
          </cell>
          <cell r="AO70">
            <v>3.4183266932270917</v>
          </cell>
          <cell r="AP70">
            <v>1</v>
          </cell>
          <cell r="AR70">
            <v>0.9</v>
          </cell>
          <cell r="AS70">
            <v>6</v>
          </cell>
          <cell r="AT70">
            <v>0.52</v>
          </cell>
          <cell r="AZ70">
            <v>143</v>
          </cell>
        </row>
        <row r="71">
          <cell r="AC71">
            <v>1045</v>
          </cell>
          <cell r="AE71">
            <v>84170304</v>
          </cell>
          <cell r="AF71">
            <v>1</v>
          </cell>
          <cell r="AH71" t="str">
            <v>Manual</v>
          </cell>
          <cell r="AI71" t="str">
            <v>-</v>
          </cell>
          <cell r="AJ71" t="str">
            <v>Manual</v>
          </cell>
          <cell r="AK71">
            <v>411</v>
          </cell>
          <cell r="AN71" t="str">
            <v>PINGUINO CR REAL GIGANTE 32X85ML</v>
          </cell>
          <cell r="AO71">
            <v>36</v>
          </cell>
          <cell r="AP71">
            <v>1</v>
          </cell>
          <cell r="AR71">
            <v>8.5000000000000006E-2</v>
          </cell>
          <cell r="AS71">
            <v>32</v>
          </cell>
          <cell r="AT71">
            <v>0.52</v>
          </cell>
          <cell r="AZ71">
            <v>42</v>
          </cell>
        </row>
        <row r="72">
          <cell r="AC72">
            <v>1045</v>
          </cell>
          <cell r="AE72">
            <v>84170317</v>
          </cell>
          <cell r="AF72">
            <v>1</v>
          </cell>
          <cell r="AH72" t="str">
            <v>Manual</v>
          </cell>
          <cell r="AI72" t="str">
            <v>-</v>
          </cell>
          <cell r="AJ72" t="str">
            <v>Manual</v>
          </cell>
          <cell r="AK72">
            <v>411</v>
          </cell>
          <cell r="AN72" t="str">
            <v>PINGUINO SANDUCHE VAINILLA 30X135ML</v>
          </cell>
          <cell r="AO72">
            <v>36</v>
          </cell>
          <cell r="AP72">
            <v>1</v>
          </cell>
          <cell r="AR72">
            <v>0.13500000000000001</v>
          </cell>
          <cell r="AS72">
            <v>30</v>
          </cell>
          <cell r="AT72">
            <v>0.52</v>
          </cell>
          <cell r="AZ72">
            <v>42</v>
          </cell>
        </row>
        <row r="73">
          <cell r="AC73">
            <v>1045</v>
          </cell>
          <cell r="AE73">
            <v>84170318</v>
          </cell>
          <cell r="AF73">
            <v>1</v>
          </cell>
          <cell r="AH73" t="str">
            <v>Manual</v>
          </cell>
          <cell r="AI73" t="str">
            <v>-</v>
          </cell>
          <cell r="AJ73" t="str">
            <v>Manual</v>
          </cell>
          <cell r="AK73">
            <v>411</v>
          </cell>
          <cell r="AN73" t="str">
            <v>PINGUINO CHOCO EMPASTADO 32X80ML</v>
          </cell>
          <cell r="AO73">
            <v>36</v>
          </cell>
          <cell r="AP73">
            <v>1</v>
          </cell>
          <cell r="AR73">
            <v>0.08</v>
          </cell>
          <cell r="AS73">
            <v>32</v>
          </cell>
          <cell r="AT73">
            <v>0.52</v>
          </cell>
          <cell r="AZ73">
            <v>42</v>
          </cell>
        </row>
        <row r="74">
          <cell r="AC74">
            <v>1045</v>
          </cell>
          <cell r="AE74">
            <v>84170449</v>
          </cell>
          <cell r="AF74">
            <v>1</v>
          </cell>
          <cell r="AH74" t="str">
            <v>Manual</v>
          </cell>
          <cell r="AI74" t="str">
            <v>-</v>
          </cell>
          <cell r="AJ74" t="str">
            <v>Manual</v>
          </cell>
          <cell r="AK74">
            <v>411</v>
          </cell>
          <cell r="AN74" t="str">
            <v>PINGUINO SANDUCHE VAIN CHOC 30X135ML</v>
          </cell>
          <cell r="AO74">
            <v>36</v>
          </cell>
          <cell r="AP74">
            <v>1</v>
          </cell>
          <cell r="AR74">
            <v>0.13500000000000001</v>
          </cell>
          <cell r="AS74">
            <v>30</v>
          </cell>
          <cell r="AT74">
            <v>0.52</v>
          </cell>
          <cell r="AZ74">
            <v>42</v>
          </cell>
        </row>
        <row r="75">
          <cell r="AC75">
            <v>1045</v>
          </cell>
          <cell r="AE75">
            <v>84170455</v>
          </cell>
          <cell r="AF75">
            <v>1</v>
          </cell>
          <cell r="AH75" t="str">
            <v>Manual</v>
          </cell>
          <cell r="AI75" t="str">
            <v>-</v>
          </cell>
          <cell r="AJ75" t="str">
            <v>Manual</v>
          </cell>
          <cell r="AK75">
            <v>411</v>
          </cell>
          <cell r="AN75" t="str">
            <v>GEMELOS PALETA LIMON NARANJA 32X100ML</v>
          </cell>
          <cell r="AO75">
            <v>36</v>
          </cell>
          <cell r="AP75">
            <v>1</v>
          </cell>
          <cell r="AR75">
            <v>0.1</v>
          </cell>
          <cell r="AS75">
            <v>32</v>
          </cell>
          <cell r="AT75">
            <v>0.52</v>
          </cell>
          <cell r="AZ75">
            <v>42</v>
          </cell>
        </row>
        <row r="76">
          <cell r="AC76">
            <v>1045</v>
          </cell>
          <cell r="AE76">
            <v>84170456</v>
          </cell>
          <cell r="AF76">
            <v>1</v>
          </cell>
          <cell r="AH76" t="str">
            <v>Manual</v>
          </cell>
          <cell r="AI76" t="str">
            <v>-</v>
          </cell>
          <cell r="AJ76" t="str">
            <v>Manual</v>
          </cell>
          <cell r="AK76">
            <v>411</v>
          </cell>
          <cell r="AN76" t="str">
            <v>GEMELOS PALETA CHOCOLATE LECHE 32X100ML</v>
          </cell>
          <cell r="AO76">
            <v>36</v>
          </cell>
          <cell r="AP76">
            <v>1</v>
          </cell>
          <cell r="AR76">
            <v>0.1</v>
          </cell>
          <cell r="AS76">
            <v>32</v>
          </cell>
          <cell r="AT76">
            <v>0.52</v>
          </cell>
          <cell r="AZ76">
            <v>42</v>
          </cell>
        </row>
        <row r="77">
          <cell r="AC77">
            <v>1045</v>
          </cell>
          <cell r="AD77" t="str">
            <v>Activo</v>
          </cell>
          <cell r="AE77">
            <v>84171153</v>
          </cell>
          <cell r="AF77">
            <v>1</v>
          </cell>
          <cell r="AH77" t="str">
            <v>Manual</v>
          </cell>
          <cell r="AI77" t="str">
            <v>-</v>
          </cell>
          <cell r="AJ77" t="str">
            <v>Manual</v>
          </cell>
          <cell r="AK77">
            <v>411</v>
          </cell>
          <cell r="AL77" t="str">
            <v>PR10</v>
          </cell>
          <cell r="AM77" t="str">
            <v>ZRPK</v>
          </cell>
          <cell r="AN77" t="str">
            <v>PINGUINO HELADO OREO BDJ 6X900ML  </v>
          </cell>
          <cell r="AO77">
            <v>3.4183266932270917</v>
          </cell>
          <cell r="AP77">
            <v>1</v>
          </cell>
          <cell r="AR77">
            <v>0.9</v>
          </cell>
          <cell r="AS77">
            <v>6</v>
          </cell>
          <cell r="AT77">
            <v>0.52</v>
          </cell>
          <cell r="AZ77">
            <v>143</v>
          </cell>
        </row>
        <row r="78">
          <cell r="AC78">
            <v>1045</v>
          </cell>
          <cell r="AD78" t="str">
            <v>Activo</v>
          </cell>
          <cell r="AE78">
            <v>84171122</v>
          </cell>
          <cell r="AF78">
            <v>1</v>
          </cell>
          <cell r="AH78" t="str">
            <v>Manual</v>
          </cell>
          <cell r="AI78" t="str">
            <v>-</v>
          </cell>
          <cell r="AJ78" t="str">
            <v>Manual</v>
          </cell>
          <cell r="AK78">
            <v>411</v>
          </cell>
          <cell r="AL78" t="str">
            <v>PR10</v>
          </cell>
          <cell r="AM78" t="str">
            <v>ZRPK</v>
          </cell>
          <cell r="AN78" t="str">
            <v>MANICHO 6X900ML.</v>
          </cell>
          <cell r="AO78">
            <v>3.4183266932270917</v>
          </cell>
          <cell r="AP78">
            <v>1</v>
          </cell>
          <cell r="AR78">
            <v>0.9</v>
          </cell>
          <cell r="AS78">
            <v>6</v>
          </cell>
          <cell r="AT78">
            <v>0.52</v>
          </cell>
          <cell r="AZ78">
            <v>143</v>
          </cell>
        </row>
        <row r="79">
          <cell r="AC79">
            <v>1045</v>
          </cell>
          <cell r="AD79" t="str">
            <v>Activo</v>
          </cell>
          <cell r="AE79">
            <v>84171151</v>
          </cell>
          <cell r="AF79">
            <v>1</v>
          </cell>
          <cell r="AH79" t="str">
            <v>Manual</v>
          </cell>
          <cell r="AI79" t="str">
            <v>-</v>
          </cell>
          <cell r="AJ79" t="str">
            <v>Manual</v>
          </cell>
          <cell r="AK79">
            <v>411</v>
          </cell>
          <cell r="AL79" t="str">
            <v>PR10</v>
          </cell>
          <cell r="AM79" t="str">
            <v>ZRPK</v>
          </cell>
          <cell r="AN79" t="str">
            <v>PINGUINO MANJAR DE ALMENDRA BDJ 6X900ML</v>
          </cell>
          <cell r="AO79">
            <v>3.4183266932270917</v>
          </cell>
          <cell r="AP79">
            <v>1</v>
          </cell>
          <cell r="AR79">
            <v>0.9</v>
          </cell>
          <cell r="AS79">
            <v>6</v>
          </cell>
          <cell r="AT79">
            <v>0.52</v>
          </cell>
          <cell r="AZ79">
            <v>143</v>
          </cell>
        </row>
        <row r="80">
          <cell r="AC80">
            <v>1045</v>
          </cell>
          <cell r="AD80" t="str">
            <v>Activo</v>
          </cell>
          <cell r="AE80">
            <v>84171155</v>
          </cell>
          <cell r="AF80">
            <v>1</v>
          </cell>
          <cell r="AH80" t="str">
            <v>Manual</v>
          </cell>
          <cell r="AI80" t="str">
            <v>-</v>
          </cell>
          <cell r="AJ80" t="str">
            <v>Manual</v>
          </cell>
          <cell r="AK80">
            <v>411</v>
          </cell>
          <cell r="AL80" t="str">
            <v>PR10</v>
          </cell>
          <cell r="AM80" t="str">
            <v>ZRPK</v>
          </cell>
          <cell r="AN80" t="str">
            <v>PINGUINO SANDUCHE BDJ 6X900ML</v>
          </cell>
          <cell r="AO80">
            <v>3.4183266932270917</v>
          </cell>
          <cell r="AP80">
            <v>1</v>
          </cell>
          <cell r="AR80">
            <v>0.9</v>
          </cell>
          <cell r="AS80">
            <v>6</v>
          </cell>
          <cell r="AT80">
            <v>0.52</v>
          </cell>
          <cell r="AZ80">
            <v>143</v>
          </cell>
        </row>
        <row r="81">
          <cell r="AC81">
            <v>1045</v>
          </cell>
          <cell r="AD81" t="str">
            <v>Activo</v>
          </cell>
          <cell r="AE81">
            <v>547062</v>
          </cell>
          <cell r="AF81">
            <v>2</v>
          </cell>
          <cell r="AH81" t="str">
            <v>Extrusora</v>
          </cell>
          <cell r="AI81">
            <v>720</v>
          </cell>
          <cell r="AJ81" t="str">
            <v>Extruído</v>
          </cell>
          <cell r="AK81">
            <v>413</v>
          </cell>
          <cell r="AL81" t="str">
            <v>PR09</v>
          </cell>
          <cell r="AM81" t="str">
            <v>Z101</v>
          </cell>
          <cell r="AN81" t="str">
            <v>PINGÜINO MAGNUM CLASICO 18X100ML</v>
          </cell>
          <cell r="AO81">
            <v>80</v>
          </cell>
          <cell r="AP81">
            <v>1</v>
          </cell>
          <cell r="AR81">
            <v>0.1</v>
          </cell>
          <cell r="AS81">
            <v>18</v>
          </cell>
          <cell r="AT81">
            <v>0.73</v>
          </cell>
          <cell r="AY81">
            <v>1</v>
          </cell>
          <cell r="AZ81">
            <v>322</v>
          </cell>
        </row>
        <row r="82">
          <cell r="AC82">
            <v>1045</v>
          </cell>
          <cell r="AD82" t="str">
            <v>Activo</v>
          </cell>
          <cell r="AE82">
            <v>547063</v>
          </cell>
          <cell r="AF82">
            <v>1</v>
          </cell>
          <cell r="AH82" t="str">
            <v>Extrusora</v>
          </cell>
          <cell r="AI82">
            <v>720</v>
          </cell>
          <cell r="AJ82" t="str">
            <v>Extruído</v>
          </cell>
          <cell r="AK82">
            <v>413</v>
          </cell>
          <cell r="AL82" t="str">
            <v>PR09</v>
          </cell>
          <cell r="AM82" t="str">
            <v>Z101</v>
          </cell>
          <cell r="AN82" t="str">
            <v>PINGÜINO MAGNUM ALMENDRAS 18X100ML</v>
          </cell>
          <cell r="AO82">
            <v>80</v>
          </cell>
          <cell r="AP82">
            <v>1</v>
          </cell>
          <cell r="AR82">
            <v>0.1</v>
          </cell>
          <cell r="AS82">
            <v>18</v>
          </cell>
          <cell r="AT82">
            <v>0.73</v>
          </cell>
          <cell r="AY82">
            <v>1</v>
          </cell>
          <cell r="AZ82">
            <v>322</v>
          </cell>
        </row>
        <row r="83">
          <cell r="AC83">
            <v>1045</v>
          </cell>
          <cell r="AD83" t="str">
            <v>Activo</v>
          </cell>
          <cell r="AE83">
            <v>84154857</v>
          </cell>
          <cell r="AF83">
            <v>1</v>
          </cell>
          <cell r="AH83" t="str">
            <v>Extrusora</v>
          </cell>
          <cell r="AI83">
            <v>720</v>
          </cell>
          <cell r="AJ83" t="str">
            <v>Extruído</v>
          </cell>
          <cell r="AK83">
            <v>413</v>
          </cell>
          <cell r="AL83" t="str">
            <v>PR09</v>
          </cell>
          <cell r="AM83" t="str">
            <v>Z101</v>
          </cell>
          <cell r="AN83" t="str">
            <v>PINGÜINO MAGNUM DULCE DE LECHE 18X100ML</v>
          </cell>
          <cell r="AO83">
            <v>80</v>
          </cell>
          <cell r="AP83">
            <v>1</v>
          </cell>
          <cell r="AR83">
            <v>0.1</v>
          </cell>
          <cell r="AS83">
            <v>18</v>
          </cell>
          <cell r="AT83">
            <v>0.73</v>
          </cell>
          <cell r="AY83">
            <v>0</v>
          </cell>
          <cell r="AZ83">
            <v>322</v>
          </cell>
        </row>
        <row r="84">
          <cell r="AC84">
            <v>1045</v>
          </cell>
          <cell r="AD84" t="str">
            <v>Activo</v>
          </cell>
          <cell r="AE84">
            <v>84166517</v>
          </cell>
          <cell r="AF84">
            <v>1</v>
          </cell>
          <cell r="AH84" t="str">
            <v>Extrusora</v>
          </cell>
          <cell r="AI84">
            <v>720</v>
          </cell>
          <cell r="AJ84" t="str">
            <v>Extruído</v>
          </cell>
          <cell r="AK84">
            <v>413</v>
          </cell>
          <cell r="AL84" t="str">
            <v>PR09</v>
          </cell>
          <cell r="AM84" t="str">
            <v>Z101</v>
          </cell>
          <cell r="AN84" t="str">
            <v>PINGÜINO MAGNUM BLACK MOCHACCINO18X100ML</v>
          </cell>
          <cell r="AO84">
            <v>80</v>
          </cell>
          <cell r="AP84">
            <v>1</v>
          </cell>
          <cell r="AR84">
            <v>0.1</v>
          </cell>
          <cell r="AS84">
            <v>18</v>
          </cell>
          <cell r="AT84">
            <v>0.73</v>
          </cell>
          <cell r="AY84">
            <v>1</v>
          </cell>
          <cell r="AZ84">
            <v>322</v>
          </cell>
        </row>
        <row r="85">
          <cell r="AC85">
            <v>1045</v>
          </cell>
          <cell r="AD85" t="str">
            <v>Activo</v>
          </cell>
          <cell r="AE85">
            <v>84166516</v>
          </cell>
          <cell r="AF85">
            <v>1</v>
          </cell>
          <cell r="AH85" t="str">
            <v>Extrusora</v>
          </cell>
          <cell r="AI85">
            <v>720</v>
          </cell>
          <cell r="AJ85" t="str">
            <v>Extruído</v>
          </cell>
          <cell r="AK85">
            <v>413</v>
          </cell>
          <cell r="AL85" t="str">
            <v>PR09</v>
          </cell>
          <cell r="AM85" t="str">
            <v>Z101</v>
          </cell>
          <cell r="AN85" t="str">
            <v>PINGÜINO MAGNUM PINK FRAMBUESA 18X100ML</v>
          </cell>
          <cell r="AO85">
            <v>80</v>
          </cell>
          <cell r="AP85">
            <v>1</v>
          </cell>
          <cell r="AR85">
            <v>0.1</v>
          </cell>
          <cell r="AS85">
            <v>18</v>
          </cell>
          <cell r="AT85">
            <v>0.73</v>
          </cell>
          <cell r="AY85">
            <v>1</v>
          </cell>
          <cell r="AZ85">
            <v>322</v>
          </cell>
        </row>
        <row r="86">
          <cell r="AC86">
            <v>1045</v>
          </cell>
          <cell r="AE86">
            <v>84167068</v>
          </cell>
          <cell r="AF86">
            <v>1</v>
          </cell>
          <cell r="AH86" t="str">
            <v>Extrusora</v>
          </cell>
          <cell r="AI86">
            <v>720</v>
          </cell>
          <cell r="AJ86" t="str">
            <v>Extruído</v>
          </cell>
          <cell r="AK86">
            <v>413</v>
          </cell>
          <cell r="AL86" t="str">
            <v>PR09</v>
          </cell>
          <cell r="AM86" t="str">
            <v>Z101</v>
          </cell>
          <cell r="AN86" t="str">
            <v>PINGÜINO PALETA MANICHO 24X80ML</v>
          </cell>
          <cell r="AO86">
            <v>80</v>
          </cell>
          <cell r="AP86">
            <v>1</v>
          </cell>
          <cell r="AR86">
            <v>0.08</v>
          </cell>
          <cell r="AS86">
            <v>24</v>
          </cell>
          <cell r="AT86">
            <v>0.73</v>
          </cell>
          <cell r="AY86">
            <v>1</v>
          </cell>
          <cell r="AZ86">
            <v>322</v>
          </cell>
        </row>
        <row r="87">
          <cell r="AC87">
            <v>1045</v>
          </cell>
          <cell r="AD87" t="str">
            <v>Activo</v>
          </cell>
          <cell r="AE87">
            <v>556573</v>
          </cell>
          <cell r="AF87">
            <v>1</v>
          </cell>
          <cell r="AH87" t="str">
            <v>Extrusora</v>
          </cell>
          <cell r="AI87">
            <v>720</v>
          </cell>
          <cell r="AJ87" t="str">
            <v>Extruído</v>
          </cell>
          <cell r="AK87">
            <v>413</v>
          </cell>
          <cell r="AL87" t="str">
            <v>PR09</v>
          </cell>
          <cell r="AM87" t="str">
            <v>Z101</v>
          </cell>
          <cell r="AN87" t="str">
            <v>PINGÜINO MAGNUM MENTA 18X100ML</v>
          </cell>
          <cell r="AO87">
            <v>80</v>
          </cell>
          <cell r="AP87">
            <v>1</v>
          </cell>
          <cell r="AR87">
            <v>0.1</v>
          </cell>
          <cell r="AS87">
            <v>18</v>
          </cell>
          <cell r="AT87">
            <v>0.73</v>
          </cell>
          <cell r="AY87">
            <v>1</v>
          </cell>
          <cell r="AZ87">
            <v>322</v>
          </cell>
        </row>
        <row r="88">
          <cell r="AC88">
            <v>1045</v>
          </cell>
          <cell r="AD88" t="str">
            <v>Activo</v>
          </cell>
          <cell r="AE88">
            <v>563422</v>
          </cell>
          <cell r="AF88">
            <v>1</v>
          </cell>
          <cell r="AH88" t="str">
            <v>Extrusora</v>
          </cell>
          <cell r="AI88">
            <v>720</v>
          </cell>
          <cell r="AJ88" t="str">
            <v>Extruído</v>
          </cell>
          <cell r="AK88">
            <v>413</v>
          </cell>
          <cell r="AL88" t="str">
            <v>PR09</v>
          </cell>
          <cell r="AM88" t="str">
            <v>Z101</v>
          </cell>
          <cell r="AN88" t="str">
            <v>PINGÜINO MAGNUM CHOC ALMEND 18X100ML</v>
          </cell>
          <cell r="AO88">
            <v>80</v>
          </cell>
          <cell r="AP88">
            <v>1</v>
          </cell>
          <cell r="AR88">
            <v>0.1</v>
          </cell>
          <cell r="AS88">
            <v>18</v>
          </cell>
          <cell r="AT88">
            <v>0.73</v>
          </cell>
          <cell r="AY88">
            <v>1</v>
          </cell>
          <cell r="AZ88">
            <v>322</v>
          </cell>
        </row>
        <row r="89">
          <cell r="AC89">
            <v>1045</v>
          </cell>
          <cell r="AE89">
            <v>586231</v>
          </cell>
          <cell r="AF89">
            <v>1</v>
          </cell>
          <cell r="AH89" t="str">
            <v>Extrusora</v>
          </cell>
          <cell r="AI89">
            <v>720</v>
          </cell>
          <cell r="AJ89" t="str">
            <v>Extruído</v>
          </cell>
          <cell r="AK89">
            <v>413</v>
          </cell>
          <cell r="AL89" t="str">
            <v>PR09</v>
          </cell>
          <cell r="AM89" t="str">
            <v>Z101</v>
          </cell>
          <cell r="AN89" t="str">
            <v>PINGÜINO MAGNUM BLANCO 18X100ML</v>
          </cell>
          <cell r="AO89">
            <v>80</v>
          </cell>
          <cell r="AP89">
            <v>1</v>
          </cell>
          <cell r="AR89">
            <v>0.1</v>
          </cell>
          <cell r="AS89">
            <v>18</v>
          </cell>
          <cell r="AT89">
            <v>0.73</v>
          </cell>
          <cell r="AY89">
            <v>1</v>
          </cell>
          <cell r="AZ89">
            <v>322</v>
          </cell>
        </row>
        <row r="90">
          <cell r="AC90">
            <v>1045</v>
          </cell>
          <cell r="AE90">
            <v>556580</v>
          </cell>
          <cell r="AF90">
            <v>1</v>
          </cell>
          <cell r="AH90" t="str">
            <v>Extrusora</v>
          </cell>
          <cell r="AI90">
            <v>720</v>
          </cell>
          <cell r="AJ90" t="str">
            <v>Extruído</v>
          </cell>
          <cell r="AK90">
            <v>413</v>
          </cell>
          <cell r="AL90" t="str">
            <v>PR09</v>
          </cell>
          <cell r="AM90" t="str">
            <v>Z101</v>
          </cell>
          <cell r="AN90" t="str">
            <v>PINGÜINO MAGNUM TRUFA 18X100ML</v>
          </cell>
          <cell r="AO90">
            <v>80</v>
          </cell>
          <cell r="AP90">
            <v>1</v>
          </cell>
          <cell r="AR90">
            <v>0.1</v>
          </cell>
          <cell r="AS90">
            <v>18</v>
          </cell>
          <cell r="AT90">
            <v>0.73</v>
          </cell>
          <cell r="AY90">
            <v>1</v>
          </cell>
          <cell r="AZ90">
            <v>322</v>
          </cell>
        </row>
        <row r="91">
          <cell r="AC91">
            <v>1045</v>
          </cell>
          <cell r="AD91" t="str">
            <v>Activo</v>
          </cell>
          <cell r="AE91">
            <v>186508</v>
          </cell>
          <cell r="AF91">
            <v>1</v>
          </cell>
          <cell r="AH91" t="str">
            <v>Extrusora</v>
          </cell>
          <cell r="AI91">
            <v>720</v>
          </cell>
          <cell r="AJ91" t="str">
            <v>Extruído</v>
          </cell>
          <cell r="AK91">
            <v>413</v>
          </cell>
          <cell r="AL91" t="str">
            <v>PR09</v>
          </cell>
          <cell r="AM91" t="str">
            <v>Z101</v>
          </cell>
          <cell r="AN91" t="str">
            <v>PINGÜINO MAGNUM ALMENDRAS 10X6X115ML</v>
          </cell>
          <cell r="AO91">
            <v>80</v>
          </cell>
          <cell r="AP91">
            <v>1</v>
          </cell>
          <cell r="AR91">
            <v>0.115</v>
          </cell>
          <cell r="AS91">
            <v>22</v>
          </cell>
          <cell r="AT91">
            <v>0.73</v>
          </cell>
          <cell r="AY91">
            <v>1</v>
          </cell>
          <cell r="AZ91">
            <v>322</v>
          </cell>
        </row>
        <row r="92">
          <cell r="AC92">
            <v>1045</v>
          </cell>
          <cell r="AD92" t="str">
            <v>Activo</v>
          </cell>
          <cell r="AE92">
            <v>567340</v>
          </cell>
          <cell r="AF92">
            <v>1</v>
          </cell>
          <cell r="AH92" t="str">
            <v>Extrusora</v>
          </cell>
          <cell r="AI92">
            <v>720</v>
          </cell>
          <cell r="AJ92" t="str">
            <v>Extruído</v>
          </cell>
          <cell r="AK92">
            <v>413</v>
          </cell>
          <cell r="AL92" t="str">
            <v>PR09</v>
          </cell>
          <cell r="AM92" t="str">
            <v>Z101</v>
          </cell>
          <cell r="AN92" t="str">
            <v>PINGÜINO MAGNUM NAKED 20X81.2ML</v>
          </cell>
          <cell r="AO92">
            <v>90</v>
          </cell>
          <cell r="AP92">
            <v>1</v>
          </cell>
          <cell r="AR92">
            <v>8.1199999999999994E-2</v>
          </cell>
          <cell r="AS92">
            <v>20</v>
          </cell>
          <cell r="AT92">
            <v>0.73</v>
          </cell>
          <cell r="AY92">
            <v>1</v>
          </cell>
          <cell r="AZ92">
            <v>322</v>
          </cell>
        </row>
        <row r="93">
          <cell r="AC93">
            <v>1045</v>
          </cell>
          <cell r="AE93">
            <v>84169388</v>
          </cell>
          <cell r="AF93">
            <v>1</v>
          </cell>
          <cell r="AH93" t="str">
            <v>Extrusora</v>
          </cell>
          <cell r="AI93">
            <v>720</v>
          </cell>
          <cell r="AJ93" t="str">
            <v>Extruído</v>
          </cell>
          <cell r="AK93">
            <v>413</v>
          </cell>
          <cell r="AL93" t="str">
            <v>PR09</v>
          </cell>
          <cell r="AM93" t="str">
            <v>Z101</v>
          </cell>
          <cell r="AN93" t="str">
            <v>PINGÜINO MAGNUM CLASICO 18X100ML</v>
          </cell>
          <cell r="AO93">
            <v>80</v>
          </cell>
          <cell r="AP93">
            <v>1</v>
          </cell>
          <cell r="AR93">
            <v>0.1</v>
          </cell>
          <cell r="AS93">
            <v>18</v>
          </cell>
          <cell r="AT93">
            <v>0.73</v>
          </cell>
          <cell r="AY93">
            <v>1</v>
          </cell>
          <cell r="AZ93">
            <v>322</v>
          </cell>
        </row>
        <row r="94">
          <cell r="AC94">
            <v>1045</v>
          </cell>
          <cell r="AD94" t="str">
            <v>Activo</v>
          </cell>
          <cell r="AE94">
            <v>84169389</v>
          </cell>
          <cell r="AF94">
            <v>1</v>
          </cell>
          <cell r="AH94" t="str">
            <v>Extrusora</v>
          </cell>
          <cell r="AI94">
            <v>720</v>
          </cell>
          <cell r="AJ94" t="str">
            <v>Extruído</v>
          </cell>
          <cell r="AK94">
            <v>413</v>
          </cell>
          <cell r="AL94" t="str">
            <v>PR09</v>
          </cell>
          <cell r="AM94" t="str">
            <v>Z101</v>
          </cell>
          <cell r="AN94" t="str">
            <v>PINGÜINO MAGNUM ALMENDRAS 18X100ML</v>
          </cell>
          <cell r="AO94">
            <v>80</v>
          </cell>
          <cell r="AP94">
            <v>1</v>
          </cell>
          <cell r="AR94">
            <v>0.1</v>
          </cell>
          <cell r="AS94">
            <v>18</v>
          </cell>
          <cell r="AT94">
            <v>0.73</v>
          </cell>
          <cell r="AY94">
            <v>1</v>
          </cell>
          <cell r="AZ94">
            <v>322</v>
          </cell>
        </row>
        <row r="95">
          <cell r="AE95">
            <v>67169861</v>
          </cell>
          <cell r="AF95">
            <v>1</v>
          </cell>
          <cell r="AH95" t="str">
            <v>Extrusora</v>
          </cell>
          <cell r="AI95">
            <v>720</v>
          </cell>
          <cell r="AJ95" t="str">
            <v>Extruído</v>
          </cell>
          <cell r="AK95">
            <v>413</v>
          </cell>
          <cell r="AL95" t="str">
            <v>PR09</v>
          </cell>
          <cell r="AM95" t="str">
            <v>Z101</v>
          </cell>
          <cell r="AN95" t="str">
            <v>PINGÜINO WHITE ALMOND 18X100ML</v>
          </cell>
          <cell r="AO95">
            <v>80</v>
          </cell>
          <cell r="AP95">
            <v>1</v>
          </cell>
          <cell r="AR95">
            <v>0.1</v>
          </cell>
          <cell r="AS95">
            <v>18</v>
          </cell>
          <cell r="AT95">
            <v>0.73</v>
          </cell>
          <cell r="AY95">
            <v>1</v>
          </cell>
          <cell r="AZ95">
            <v>322</v>
          </cell>
        </row>
        <row r="96">
          <cell r="AC96">
            <v>1045</v>
          </cell>
          <cell r="AD96" t="str">
            <v>Activo</v>
          </cell>
          <cell r="AE96">
            <v>558300</v>
          </cell>
          <cell r="AF96">
            <v>1</v>
          </cell>
          <cell r="AH96" t="str">
            <v>Polocup</v>
          </cell>
          <cell r="AI96">
            <v>68</v>
          </cell>
          <cell r="AJ96" t="str">
            <v>Cones</v>
          </cell>
          <cell r="AK96">
            <v>414</v>
          </cell>
          <cell r="AL96" t="str">
            <v>PR08</v>
          </cell>
          <cell r="AM96" t="str">
            <v>Z101</v>
          </cell>
          <cell r="AN96" t="str">
            <v>PINGUINO CORNETTO CHOC MIX VAIN 22X120ML</v>
          </cell>
          <cell r="AO96">
            <v>45</v>
          </cell>
          <cell r="AP96">
            <v>2</v>
          </cell>
          <cell r="AR96">
            <v>0.12</v>
          </cell>
          <cell r="AS96">
            <v>22</v>
          </cell>
          <cell r="AT96">
            <v>0.73499999999999999</v>
          </cell>
          <cell r="AY96">
            <v>1</v>
          </cell>
          <cell r="AZ96">
            <v>273</v>
          </cell>
        </row>
        <row r="97">
          <cell r="AC97">
            <v>1045</v>
          </cell>
          <cell r="AE97">
            <v>84163250</v>
          </cell>
          <cell r="AF97">
            <v>1</v>
          </cell>
          <cell r="AH97" t="str">
            <v>Polocup</v>
          </cell>
          <cell r="AI97">
            <v>68</v>
          </cell>
          <cell r="AJ97" t="str">
            <v>Cones</v>
          </cell>
          <cell r="AK97">
            <v>414</v>
          </cell>
          <cell r="AL97" t="str">
            <v>PR08</v>
          </cell>
          <cell r="AM97" t="str">
            <v>Z101</v>
          </cell>
          <cell r="AN97" t="str">
            <v>PINGUINO CORNETTO CHOC MIX VAIN 22X110ML</v>
          </cell>
          <cell r="AO97">
            <v>45</v>
          </cell>
          <cell r="AP97">
            <v>2</v>
          </cell>
          <cell r="AR97">
            <v>0.11</v>
          </cell>
          <cell r="AS97">
            <v>22</v>
          </cell>
          <cell r="AT97">
            <v>0.73499999999999999</v>
          </cell>
          <cell r="AY97">
            <v>1</v>
          </cell>
          <cell r="AZ97">
            <v>175</v>
          </cell>
        </row>
        <row r="98">
          <cell r="AC98">
            <v>1045</v>
          </cell>
          <cell r="AD98" t="str">
            <v>Activo</v>
          </cell>
          <cell r="AE98">
            <v>558296</v>
          </cell>
          <cell r="AF98">
            <v>1</v>
          </cell>
          <cell r="AH98" t="str">
            <v>Polocup</v>
          </cell>
          <cell r="AI98">
            <v>68</v>
          </cell>
          <cell r="AJ98" t="str">
            <v>Cones</v>
          </cell>
          <cell r="AK98">
            <v>414</v>
          </cell>
          <cell r="AL98" t="str">
            <v>PR08</v>
          </cell>
          <cell r="AM98" t="str">
            <v>Z101</v>
          </cell>
          <cell r="AN98" t="str">
            <v>PINGUINO CORNETTO CLASICO 22X120ML</v>
          </cell>
          <cell r="AO98">
            <v>45</v>
          </cell>
          <cell r="AP98">
            <v>2</v>
          </cell>
          <cell r="AR98">
            <v>0.12</v>
          </cell>
          <cell r="AS98">
            <v>22</v>
          </cell>
          <cell r="AT98">
            <v>0.5</v>
          </cell>
          <cell r="AY98">
            <v>1</v>
          </cell>
          <cell r="AZ98">
            <v>273</v>
          </cell>
        </row>
        <row r="99">
          <cell r="AC99">
            <v>1045</v>
          </cell>
          <cell r="AD99" t="str">
            <v>Activo</v>
          </cell>
          <cell r="AE99">
            <v>84159908</v>
          </cell>
          <cell r="AF99">
            <v>1</v>
          </cell>
          <cell r="AH99" t="str">
            <v>Polocup</v>
          </cell>
          <cell r="AI99">
            <v>68</v>
          </cell>
          <cell r="AJ99" t="str">
            <v>Cones</v>
          </cell>
          <cell r="AK99">
            <v>414</v>
          </cell>
          <cell r="AL99" t="str">
            <v>PR08</v>
          </cell>
          <cell r="AM99" t="str">
            <v>Z101</v>
          </cell>
          <cell r="AN99" t="str">
            <v>PINGUINO CORNETTO FRESA 22X120ML</v>
          </cell>
          <cell r="AO99">
            <v>45</v>
          </cell>
          <cell r="AP99">
            <v>2</v>
          </cell>
          <cell r="AR99">
            <v>0.12</v>
          </cell>
          <cell r="AS99">
            <v>22</v>
          </cell>
          <cell r="AT99">
            <v>0.5</v>
          </cell>
          <cell r="AY99">
            <v>1</v>
          </cell>
          <cell r="AZ99">
            <v>273</v>
          </cell>
        </row>
        <row r="100">
          <cell r="AC100">
            <v>1045</v>
          </cell>
          <cell r="AE100">
            <v>84163249</v>
          </cell>
          <cell r="AF100">
            <v>1</v>
          </cell>
          <cell r="AH100" t="str">
            <v>Polocup</v>
          </cell>
          <cell r="AI100">
            <v>68</v>
          </cell>
          <cell r="AJ100" t="str">
            <v>Cones</v>
          </cell>
          <cell r="AK100">
            <v>414</v>
          </cell>
          <cell r="AN100" t="str">
            <v>PINGUINO CORNETTO FRESA 22X110ML</v>
          </cell>
          <cell r="AO100">
            <v>45</v>
          </cell>
          <cell r="AP100">
            <v>2</v>
          </cell>
          <cell r="AR100">
            <v>0.11</v>
          </cell>
          <cell r="AS100">
            <v>22</v>
          </cell>
          <cell r="AT100">
            <v>0.73499999999999999</v>
          </cell>
          <cell r="AY100">
            <v>1</v>
          </cell>
          <cell r="AZ100">
            <v>273</v>
          </cell>
        </row>
        <row r="101">
          <cell r="AC101">
            <v>1045</v>
          </cell>
          <cell r="AE101">
            <v>84163301</v>
          </cell>
          <cell r="AF101">
            <v>1</v>
          </cell>
          <cell r="AH101" t="str">
            <v>Polocup</v>
          </cell>
          <cell r="AI101">
            <v>68</v>
          </cell>
          <cell r="AJ101" t="str">
            <v>Cones</v>
          </cell>
          <cell r="AK101">
            <v>414</v>
          </cell>
          <cell r="AN101" t="str">
            <v>PINGUINO CORNETTO CLASICO VAIN 22X110ML</v>
          </cell>
          <cell r="AO101">
            <v>45</v>
          </cell>
          <cell r="AP101">
            <v>2</v>
          </cell>
          <cell r="AR101">
            <v>0.11</v>
          </cell>
          <cell r="AS101">
            <v>22</v>
          </cell>
          <cell r="AT101">
            <v>0.73499999999999999</v>
          </cell>
          <cell r="AY101">
            <v>1</v>
          </cell>
          <cell r="AZ101">
            <v>273</v>
          </cell>
        </row>
        <row r="102">
          <cell r="AC102">
            <v>1045</v>
          </cell>
          <cell r="AE102">
            <v>84163248</v>
          </cell>
          <cell r="AF102">
            <v>1</v>
          </cell>
          <cell r="AH102" t="str">
            <v>Polocup</v>
          </cell>
          <cell r="AI102">
            <v>68</v>
          </cell>
          <cell r="AJ102" t="str">
            <v>Cups</v>
          </cell>
          <cell r="AK102">
            <v>414</v>
          </cell>
          <cell r="AL102" t="str">
            <v>PR08</v>
          </cell>
          <cell r="AM102" t="str">
            <v>Z101</v>
          </cell>
          <cell r="AN102" t="str">
            <v>PINGUINO VASITO VAINILLA 40X100ML</v>
          </cell>
          <cell r="AO102">
            <v>50</v>
          </cell>
          <cell r="AP102">
            <v>2</v>
          </cell>
          <cell r="AR102">
            <v>0.1</v>
          </cell>
          <cell r="AS102">
            <v>40</v>
          </cell>
          <cell r="AT102">
            <v>0.82</v>
          </cell>
          <cell r="AY102">
            <v>1</v>
          </cell>
          <cell r="AZ102">
            <v>175</v>
          </cell>
        </row>
        <row r="103">
          <cell r="AC103">
            <v>1045</v>
          </cell>
          <cell r="AE103">
            <v>84163246</v>
          </cell>
          <cell r="AF103">
            <v>1</v>
          </cell>
          <cell r="AH103" t="str">
            <v>Polocup</v>
          </cell>
          <cell r="AI103">
            <v>68</v>
          </cell>
          <cell r="AJ103" t="str">
            <v>Cups</v>
          </cell>
          <cell r="AK103">
            <v>414</v>
          </cell>
          <cell r="AL103" t="str">
            <v>PR08</v>
          </cell>
          <cell r="AM103" t="str">
            <v>Z101</v>
          </cell>
          <cell r="AN103" t="str">
            <v>PINGUINO VASITO CHOCOLATE 40X100ML</v>
          </cell>
          <cell r="AO103">
            <v>50</v>
          </cell>
          <cell r="AP103">
            <v>2</v>
          </cell>
          <cell r="AR103">
            <v>0.1</v>
          </cell>
          <cell r="AS103">
            <v>40</v>
          </cell>
          <cell r="AT103">
            <v>0.82</v>
          </cell>
          <cell r="AY103">
            <v>1</v>
          </cell>
          <cell r="AZ103">
            <v>175</v>
          </cell>
        </row>
        <row r="104">
          <cell r="AC104">
            <v>1045</v>
          </cell>
          <cell r="AE104">
            <v>84163247</v>
          </cell>
          <cell r="AF104">
            <v>1</v>
          </cell>
          <cell r="AH104" t="str">
            <v>Polocup</v>
          </cell>
          <cell r="AI104">
            <v>68</v>
          </cell>
          <cell r="AJ104" t="str">
            <v>Cups</v>
          </cell>
          <cell r="AK104">
            <v>414</v>
          </cell>
          <cell r="AL104" t="str">
            <v>PR08</v>
          </cell>
          <cell r="AM104" t="str">
            <v>Z101</v>
          </cell>
          <cell r="AN104" t="str">
            <v>PINGUINO VASITO FRUTILLA 40X100ML</v>
          </cell>
          <cell r="AO104">
            <v>50</v>
          </cell>
          <cell r="AP104">
            <v>2</v>
          </cell>
          <cell r="AR104">
            <v>0.1</v>
          </cell>
          <cell r="AS104">
            <v>40</v>
          </cell>
          <cell r="AT104">
            <v>0.82</v>
          </cell>
          <cell r="AY104">
            <v>1</v>
          </cell>
          <cell r="AZ104">
            <v>175</v>
          </cell>
        </row>
        <row r="105">
          <cell r="AC105">
            <v>1045</v>
          </cell>
          <cell r="AD105" t="str">
            <v>Activo</v>
          </cell>
          <cell r="AE105">
            <v>84157937</v>
          </cell>
          <cell r="AF105">
            <v>1</v>
          </cell>
          <cell r="AH105" t="str">
            <v>Sanduchera</v>
          </cell>
          <cell r="AI105" t="str">
            <v>-</v>
          </cell>
          <cell r="AJ105" t="str">
            <v>Extruído</v>
          </cell>
          <cell r="AK105">
            <v>415</v>
          </cell>
          <cell r="AL105" t="str">
            <v>PR06</v>
          </cell>
          <cell r="AM105" t="str">
            <v>Z101</v>
          </cell>
          <cell r="AN105" t="str">
            <v>PINGUINO SANDUCHE VAINILLA 54X135ML</v>
          </cell>
          <cell r="AO105">
            <v>110</v>
          </cell>
          <cell r="AP105">
            <v>1</v>
          </cell>
          <cell r="AR105">
            <v>0.13500000000000001</v>
          </cell>
          <cell r="AS105">
            <v>54</v>
          </cell>
          <cell r="AT105">
            <v>0.7</v>
          </cell>
          <cell r="AY105">
            <v>1</v>
          </cell>
          <cell r="AZ105">
            <v>165</v>
          </cell>
        </row>
        <row r="106">
          <cell r="AC106">
            <v>1045</v>
          </cell>
          <cell r="AD106" t="str">
            <v>Activo</v>
          </cell>
          <cell r="AE106">
            <v>84169390</v>
          </cell>
          <cell r="AF106">
            <v>1</v>
          </cell>
          <cell r="AH106" t="str">
            <v>Sanduchera</v>
          </cell>
          <cell r="AI106" t="str">
            <v>-</v>
          </cell>
          <cell r="AJ106" t="str">
            <v>Extruído</v>
          </cell>
          <cell r="AK106">
            <v>415</v>
          </cell>
          <cell r="AL106" t="str">
            <v>PR06</v>
          </cell>
          <cell r="AM106" t="str">
            <v>Z101</v>
          </cell>
          <cell r="AN106" t="str">
            <v>PINGUINO SANDUCHE VAIN/CHOCO 54X135ML</v>
          </cell>
          <cell r="AO106">
            <v>110</v>
          </cell>
          <cell r="AP106">
            <v>1</v>
          </cell>
          <cell r="AR106">
            <v>0.13500000000000001</v>
          </cell>
          <cell r="AS106">
            <v>54</v>
          </cell>
          <cell r="AT106">
            <v>0.7</v>
          </cell>
          <cell r="AY106">
            <v>1</v>
          </cell>
          <cell r="AZ106">
            <v>165</v>
          </cell>
        </row>
        <row r="107">
          <cell r="AC107">
            <v>1045</v>
          </cell>
          <cell r="AD107" t="str">
            <v>Activo</v>
          </cell>
          <cell r="AE107">
            <v>84157937</v>
          </cell>
          <cell r="AF107">
            <v>2</v>
          </cell>
          <cell r="AH107" t="str">
            <v>Sanduchera</v>
          </cell>
          <cell r="AI107" t="str">
            <v>-</v>
          </cell>
          <cell r="AJ107" t="str">
            <v>Extruído</v>
          </cell>
          <cell r="AK107">
            <v>415</v>
          </cell>
          <cell r="AL107" t="str">
            <v>PR06</v>
          </cell>
          <cell r="AM107" t="str">
            <v>Z101</v>
          </cell>
          <cell r="AN107" t="str">
            <v>PINGUINO SANDUCHE VAINILLA 55X135ML</v>
          </cell>
          <cell r="AO107">
            <v>110</v>
          </cell>
          <cell r="AP107">
            <v>1</v>
          </cell>
          <cell r="AR107">
            <v>0.13500000000000001</v>
          </cell>
          <cell r="AS107">
            <v>55</v>
          </cell>
          <cell r="AT107">
            <v>0.7</v>
          </cell>
          <cell r="AY107">
            <v>1</v>
          </cell>
          <cell r="AZ107">
            <v>165</v>
          </cell>
        </row>
        <row r="108">
          <cell r="AC108">
            <v>1045</v>
          </cell>
          <cell r="AD108" t="str">
            <v>Activo</v>
          </cell>
          <cell r="AE108">
            <v>84169390</v>
          </cell>
          <cell r="AF108">
            <v>2</v>
          </cell>
          <cell r="AH108" t="str">
            <v>Sanduchera</v>
          </cell>
          <cell r="AI108" t="str">
            <v>-</v>
          </cell>
          <cell r="AJ108" t="str">
            <v>Extruído</v>
          </cell>
          <cell r="AK108">
            <v>415</v>
          </cell>
          <cell r="AL108" t="str">
            <v>PR06</v>
          </cell>
          <cell r="AM108" t="str">
            <v>Z101</v>
          </cell>
          <cell r="AN108" t="str">
            <v>PINGUINO SANDUCHE VAIN/CHOCO 55X135ML</v>
          </cell>
          <cell r="AO108">
            <v>110</v>
          </cell>
          <cell r="AP108">
            <v>1</v>
          </cell>
          <cell r="AR108">
            <v>0.13500000000000001</v>
          </cell>
          <cell r="AS108">
            <v>55</v>
          </cell>
          <cell r="AT108">
            <v>0.7</v>
          </cell>
          <cell r="AY108">
            <v>1</v>
          </cell>
          <cell r="AZ108">
            <v>165</v>
          </cell>
        </row>
        <row r="109">
          <cell r="AC109">
            <v>1045</v>
          </cell>
          <cell r="AD109" t="str">
            <v>Activo</v>
          </cell>
          <cell r="AE109">
            <v>84157953</v>
          </cell>
          <cell r="AF109">
            <v>1</v>
          </cell>
          <cell r="AH109" t="str">
            <v>Sanduchera</v>
          </cell>
          <cell r="AI109" t="str">
            <v>-</v>
          </cell>
          <cell r="AJ109" t="str">
            <v>Extruído</v>
          </cell>
          <cell r="AK109">
            <v>415</v>
          </cell>
          <cell r="AL109" t="str">
            <v>PR06</v>
          </cell>
          <cell r="AM109" t="str">
            <v>Z101</v>
          </cell>
          <cell r="AN109" t="str">
            <v>PINGUINO SANDUCHE VAIN/CHOCO 54X135ML</v>
          </cell>
          <cell r="AO109">
            <v>110</v>
          </cell>
          <cell r="AP109">
            <v>1</v>
          </cell>
          <cell r="AR109">
            <v>0.13500000000000001</v>
          </cell>
          <cell r="AS109">
            <v>54</v>
          </cell>
          <cell r="AT109">
            <v>0.7</v>
          </cell>
          <cell r="AY109">
            <v>1</v>
          </cell>
          <cell r="AZ109">
            <v>165</v>
          </cell>
        </row>
        <row r="110">
          <cell r="AC110">
            <v>1045</v>
          </cell>
          <cell r="AE110">
            <v>84158040</v>
          </cell>
          <cell r="AF110">
            <v>1</v>
          </cell>
          <cell r="AH110" t="str">
            <v>Flexline</v>
          </cell>
          <cell r="AI110" t="str">
            <v>-</v>
          </cell>
          <cell r="AJ110" t="str">
            <v>Cakes</v>
          </cell>
          <cell r="AK110">
            <v>419</v>
          </cell>
          <cell r="AL110" t="str">
            <v>PR07</v>
          </cell>
          <cell r="AM110" t="str">
            <v>Z101</v>
          </cell>
          <cell r="AN110" t="str">
            <v>PINGUINO TORTA HELADA FESTIVAL 2.5L</v>
          </cell>
          <cell r="AO110">
            <v>15</v>
          </cell>
          <cell r="AP110">
            <v>1</v>
          </cell>
          <cell r="AR110">
            <v>2.5</v>
          </cell>
          <cell r="AS110">
            <v>1</v>
          </cell>
          <cell r="AT110">
            <v>0.6</v>
          </cell>
          <cell r="AY110">
            <v>2</v>
          </cell>
          <cell r="AZ110">
            <v>156</v>
          </cell>
        </row>
        <row r="111">
          <cell r="AC111">
            <v>1045</v>
          </cell>
          <cell r="AE111">
            <v>84158207</v>
          </cell>
          <cell r="AF111">
            <v>1</v>
          </cell>
          <cell r="AH111" t="str">
            <v>Flexline</v>
          </cell>
          <cell r="AI111" t="str">
            <v>-</v>
          </cell>
          <cell r="AJ111" t="str">
            <v>Cakes</v>
          </cell>
          <cell r="AK111">
            <v>419</v>
          </cell>
          <cell r="AL111" t="str">
            <v>PR07</v>
          </cell>
          <cell r="AM111" t="str">
            <v>Z101</v>
          </cell>
          <cell r="AN111" t="str">
            <v>PINGUINO TORTA HELADA CAPRICHO 1.5L</v>
          </cell>
          <cell r="AO111">
            <v>15</v>
          </cell>
          <cell r="AP111">
            <v>1</v>
          </cell>
          <cell r="AR111">
            <v>1.5</v>
          </cell>
          <cell r="AS111">
            <v>1</v>
          </cell>
          <cell r="AT111">
            <v>0.6</v>
          </cell>
          <cell r="AY111">
            <v>2</v>
          </cell>
          <cell r="AZ111">
            <v>300</v>
          </cell>
        </row>
        <row r="112">
          <cell r="AC112">
            <v>1045</v>
          </cell>
          <cell r="AD112" t="str">
            <v>Activo</v>
          </cell>
          <cell r="AE112">
            <v>552163</v>
          </cell>
          <cell r="AF112">
            <v>1</v>
          </cell>
          <cell r="AH112" t="str">
            <v>Flexline</v>
          </cell>
          <cell r="AI112" t="str">
            <v>-</v>
          </cell>
          <cell r="AJ112" t="str">
            <v>Tubs IC</v>
          </cell>
          <cell r="AK112">
            <v>419</v>
          </cell>
          <cell r="AL112" t="str">
            <v>PR07</v>
          </cell>
          <cell r="AM112" t="str">
            <v>Z101</v>
          </cell>
          <cell r="AN112" t="str">
            <v>PINGUINO RECETAS TRES LECHES 900ML</v>
          </cell>
          <cell r="AO112">
            <v>17</v>
          </cell>
          <cell r="AP112">
            <v>2</v>
          </cell>
          <cell r="AR112">
            <v>0.9</v>
          </cell>
          <cell r="AS112">
            <v>1</v>
          </cell>
          <cell r="AT112">
            <v>0.71</v>
          </cell>
          <cell r="AY112">
            <v>1</v>
          </cell>
          <cell r="AZ112">
            <v>880</v>
          </cell>
        </row>
        <row r="113">
          <cell r="AC113">
            <v>1045</v>
          </cell>
          <cell r="AD113" t="str">
            <v>Activo</v>
          </cell>
          <cell r="AE113">
            <v>84170799</v>
          </cell>
          <cell r="AF113">
            <v>1</v>
          </cell>
          <cell r="AH113" t="str">
            <v>Flexline</v>
          </cell>
          <cell r="AI113" t="str">
            <v>-</v>
          </cell>
          <cell r="AJ113" t="str">
            <v>Tubs IC</v>
          </cell>
          <cell r="AK113">
            <v>419</v>
          </cell>
          <cell r="AL113" t="str">
            <v>PR07</v>
          </cell>
          <cell r="AM113" t="str">
            <v>Z101</v>
          </cell>
          <cell r="AN113" t="str">
            <v>PINGUINO SANDUCHE 1X900ML</v>
          </cell>
          <cell r="AO113">
            <v>17</v>
          </cell>
          <cell r="AP113">
            <v>2</v>
          </cell>
          <cell r="AR113">
            <v>0.9</v>
          </cell>
          <cell r="AS113">
            <v>1</v>
          </cell>
          <cell r="AT113">
            <v>0.71</v>
          </cell>
          <cell r="AY113">
            <v>1</v>
          </cell>
          <cell r="AZ113">
            <v>880</v>
          </cell>
        </row>
        <row r="114">
          <cell r="AC114">
            <v>1045</v>
          </cell>
          <cell r="AD114" t="str">
            <v>Activo</v>
          </cell>
          <cell r="AE114">
            <v>84170796</v>
          </cell>
          <cell r="AF114">
            <v>1</v>
          </cell>
          <cell r="AH114" t="str">
            <v>Flexline</v>
          </cell>
          <cell r="AI114" t="str">
            <v>-</v>
          </cell>
          <cell r="AJ114" t="str">
            <v>Tubs IC</v>
          </cell>
          <cell r="AK114">
            <v>419</v>
          </cell>
          <cell r="AL114" t="str">
            <v>PR07</v>
          </cell>
          <cell r="AM114" t="str">
            <v>Z101</v>
          </cell>
          <cell r="AN114" t="str">
            <v>PINGUINO OREO 1X900ML</v>
          </cell>
          <cell r="AO114">
            <v>17</v>
          </cell>
          <cell r="AP114">
            <v>2</v>
          </cell>
          <cell r="AR114">
            <v>0.9</v>
          </cell>
          <cell r="AS114">
            <v>1</v>
          </cell>
          <cell r="AT114">
            <v>0.71</v>
          </cell>
          <cell r="AY114">
            <v>1</v>
          </cell>
          <cell r="AZ114">
            <v>880</v>
          </cell>
        </row>
        <row r="115">
          <cell r="AC115">
            <v>1045</v>
          </cell>
          <cell r="AD115" t="str">
            <v>Activo</v>
          </cell>
          <cell r="AE115">
            <v>84170795</v>
          </cell>
          <cell r="AF115">
            <v>1</v>
          </cell>
          <cell r="AH115" t="str">
            <v>Flexline</v>
          </cell>
          <cell r="AI115" t="str">
            <v>-</v>
          </cell>
          <cell r="AJ115" t="str">
            <v>Tubs IC</v>
          </cell>
          <cell r="AK115">
            <v>419</v>
          </cell>
          <cell r="AL115" t="str">
            <v>PR07</v>
          </cell>
          <cell r="AM115" t="str">
            <v>Z101</v>
          </cell>
          <cell r="AN115" t="str">
            <v>PINGUINO MANJAR DE ALMENDRAS 1X900ML</v>
          </cell>
          <cell r="AO115">
            <v>17</v>
          </cell>
          <cell r="AP115">
            <v>2</v>
          </cell>
          <cell r="AR115">
            <v>0.9</v>
          </cell>
          <cell r="AS115">
            <v>1</v>
          </cell>
          <cell r="AT115">
            <v>0.71</v>
          </cell>
          <cell r="AY115">
            <v>1</v>
          </cell>
          <cell r="AZ115">
            <v>880</v>
          </cell>
        </row>
        <row r="116">
          <cell r="AC116">
            <v>1045</v>
          </cell>
          <cell r="AD116" t="str">
            <v>Activo</v>
          </cell>
          <cell r="AE116">
            <v>84170776</v>
          </cell>
          <cell r="AF116">
            <v>1</v>
          </cell>
          <cell r="AH116" t="str">
            <v>Flexline</v>
          </cell>
          <cell r="AI116" t="str">
            <v>-</v>
          </cell>
          <cell r="AJ116" t="str">
            <v>Tubs IC</v>
          </cell>
          <cell r="AK116">
            <v>419</v>
          </cell>
          <cell r="AL116" t="str">
            <v>PR07</v>
          </cell>
          <cell r="AM116" t="str">
            <v>Z101</v>
          </cell>
          <cell r="AN116" t="str">
            <v>MANICHO 1X900ML.</v>
          </cell>
          <cell r="AO116">
            <v>17</v>
          </cell>
          <cell r="AP116">
            <v>2</v>
          </cell>
          <cell r="AR116">
            <v>0.9</v>
          </cell>
          <cell r="AS116">
            <v>1</v>
          </cell>
          <cell r="AT116">
            <v>0.71</v>
          </cell>
          <cell r="AY116">
            <v>1</v>
          </cell>
          <cell r="AZ116">
            <v>880</v>
          </cell>
        </row>
        <row r="117">
          <cell r="AC117">
            <v>1045</v>
          </cell>
          <cell r="AD117" t="str">
            <v>Activo</v>
          </cell>
          <cell r="AE117">
            <v>552200</v>
          </cell>
          <cell r="AF117">
            <v>1</v>
          </cell>
          <cell r="AH117" t="str">
            <v>Flexline</v>
          </cell>
          <cell r="AI117" t="str">
            <v>-</v>
          </cell>
          <cell r="AJ117" t="str">
            <v>Tubs IC</v>
          </cell>
          <cell r="AK117">
            <v>419</v>
          </cell>
          <cell r="AL117" t="str">
            <v>PR07</v>
          </cell>
          <cell r="AM117" t="str">
            <v>Z101</v>
          </cell>
          <cell r="AN117" t="str">
            <v>PINGUINO CREMOSSITO NAPOLITANO 1X900ML</v>
          </cell>
          <cell r="AO117">
            <v>17</v>
          </cell>
          <cell r="AP117">
            <v>2</v>
          </cell>
          <cell r="AR117">
            <v>0.9</v>
          </cell>
          <cell r="AS117">
            <v>1</v>
          </cell>
          <cell r="AT117">
            <v>0.71</v>
          </cell>
          <cell r="AY117">
            <v>3</v>
          </cell>
          <cell r="AZ117">
            <v>880</v>
          </cell>
        </row>
        <row r="118">
          <cell r="AC118">
            <v>1045</v>
          </cell>
          <cell r="AD118" t="str">
            <v>Activo</v>
          </cell>
          <cell r="AE118">
            <v>549089</v>
          </cell>
          <cell r="AF118">
            <v>1</v>
          </cell>
          <cell r="AH118" t="str">
            <v>Flexline</v>
          </cell>
          <cell r="AI118" t="str">
            <v>-</v>
          </cell>
          <cell r="AJ118" t="str">
            <v>Tubs IC</v>
          </cell>
          <cell r="AK118">
            <v>419</v>
          </cell>
          <cell r="AL118" t="str">
            <v>PR07</v>
          </cell>
          <cell r="AM118" t="str">
            <v>Z101</v>
          </cell>
          <cell r="AN118" t="str">
            <v>PINGUINO CREMOSSITO NAPOLITAN TAMB1X10LT</v>
          </cell>
          <cell r="AO118">
            <v>3</v>
          </cell>
          <cell r="AP118">
            <v>1</v>
          </cell>
          <cell r="AR118">
            <v>10</v>
          </cell>
          <cell r="AS118">
            <v>1</v>
          </cell>
          <cell r="AT118">
            <v>0.71</v>
          </cell>
          <cell r="AY118">
            <v>3</v>
          </cell>
          <cell r="AZ118">
            <v>130</v>
          </cell>
        </row>
        <row r="119">
          <cell r="AC119">
            <v>1045</v>
          </cell>
          <cell r="AD119" t="str">
            <v>Activo</v>
          </cell>
          <cell r="AE119">
            <v>552191</v>
          </cell>
          <cell r="AF119">
            <v>1</v>
          </cell>
          <cell r="AH119" t="str">
            <v>Flexline</v>
          </cell>
          <cell r="AI119" t="str">
            <v>-</v>
          </cell>
          <cell r="AJ119" t="str">
            <v>Tubs IC</v>
          </cell>
          <cell r="AK119">
            <v>419</v>
          </cell>
          <cell r="AL119" t="str">
            <v>PR07</v>
          </cell>
          <cell r="AM119" t="str">
            <v>Z101</v>
          </cell>
          <cell r="AN119" t="str">
            <v>PINGUINO CREMOSSITO MARMOL MORA 1X900ML</v>
          </cell>
          <cell r="AO119">
            <v>30</v>
          </cell>
          <cell r="AP119">
            <v>1</v>
          </cell>
          <cell r="AR119">
            <v>0.9</v>
          </cell>
          <cell r="AS119">
            <v>1</v>
          </cell>
          <cell r="AT119">
            <v>0.71</v>
          </cell>
          <cell r="AY119">
            <v>1</v>
          </cell>
          <cell r="AZ119">
            <v>880</v>
          </cell>
        </row>
        <row r="120">
          <cell r="AC120">
            <v>1045</v>
          </cell>
          <cell r="AD120" t="str">
            <v>Activo</v>
          </cell>
          <cell r="AE120">
            <v>549061</v>
          </cell>
          <cell r="AF120">
            <v>1</v>
          </cell>
          <cell r="AH120" t="str">
            <v>Flexline</v>
          </cell>
          <cell r="AI120" t="str">
            <v>-</v>
          </cell>
          <cell r="AJ120" t="str">
            <v>Tubs IC</v>
          </cell>
          <cell r="AK120">
            <v>419</v>
          </cell>
          <cell r="AL120" t="str">
            <v>PR07</v>
          </cell>
          <cell r="AM120" t="str">
            <v>Z101</v>
          </cell>
          <cell r="AN120" t="str">
            <v>PINGUINO MARMOLEADO MORA TAMB1X10LT</v>
          </cell>
          <cell r="AO120">
            <v>3</v>
          </cell>
          <cell r="AP120">
            <v>1</v>
          </cell>
          <cell r="AR120">
            <v>10</v>
          </cell>
          <cell r="AS120">
            <v>1</v>
          </cell>
          <cell r="AT120">
            <v>0.71</v>
          </cell>
          <cell r="AY120">
            <v>1</v>
          </cell>
          <cell r="AZ120">
            <v>130</v>
          </cell>
        </row>
        <row r="121">
          <cell r="AC121">
            <v>1045</v>
          </cell>
          <cell r="AD121" t="str">
            <v>Activo</v>
          </cell>
          <cell r="AE121">
            <v>552195</v>
          </cell>
          <cell r="AF121">
            <v>1</v>
          </cell>
          <cell r="AH121" t="str">
            <v>Flexline</v>
          </cell>
          <cell r="AI121" t="str">
            <v>-</v>
          </cell>
          <cell r="AJ121" t="str">
            <v>Tubs IC</v>
          </cell>
          <cell r="AK121">
            <v>419</v>
          </cell>
          <cell r="AL121" t="str">
            <v>PR07</v>
          </cell>
          <cell r="AM121" t="str">
            <v>Z101</v>
          </cell>
          <cell r="AN121" t="str">
            <v>PINGUINO CREMOSSITO FRUTILLA 1X900ML</v>
          </cell>
          <cell r="AO121">
            <v>17</v>
          </cell>
          <cell r="AP121">
            <v>2</v>
          </cell>
          <cell r="AR121">
            <v>0.9</v>
          </cell>
          <cell r="AS121">
            <v>1</v>
          </cell>
          <cell r="AT121">
            <v>0.71</v>
          </cell>
          <cell r="AY121">
            <v>1</v>
          </cell>
          <cell r="AZ121">
            <v>880</v>
          </cell>
        </row>
        <row r="122">
          <cell r="AC122">
            <v>1045</v>
          </cell>
          <cell r="AD122" t="str">
            <v>Activo</v>
          </cell>
          <cell r="AE122">
            <v>549076</v>
          </cell>
          <cell r="AF122">
            <v>1</v>
          </cell>
          <cell r="AH122" t="str">
            <v>Flexline</v>
          </cell>
          <cell r="AI122" t="str">
            <v>-</v>
          </cell>
          <cell r="AJ122" t="str">
            <v>Tubs IC</v>
          </cell>
          <cell r="AK122">
            <v>419</v>
          </cell>
          <cell r="AL122" t="str">
            <v>PR07</v>
          </cell>
          <cell r="AM122" t="str">
            <v>Z101</v>
          </cell>
          <cell r="AN122" t="str">
            <v>PINGUINO CREMOSSITO FRUTILLA TAMB 1X10LT</v>
          </cell>
          <cell r="AO122">
            <v>3</v>
          </cell>
          <cell r="AP122">
            <v>1</v>
          </cell>
          <cell r="AR122">
            <v>10</v>
          </cell>
          <cell r="AS122">
            <v>1</v>
          </cell>
          <cell r="AT122">
            <v>0.71</v>
          </cell>
          <cell r="AY122">
            <v>1</v>
          </cell>
          <cell r="AZ122">
            <v>130</v>
          </cell>
        </row>
        <row r="123">
          <cell r="AC123">
            <v>1045</v>
          </cell>
          <cell r="AD123" t="str">
            <v>Activo</v>
          </cell>
          <cell r="AE123">
            <v>552187</v>
          </cell>
          <cell r="AF123">
            <v>1</v>
          </cell>
          <cell r="AH123" t="str">
            <v>Flexline</v>
          </cell>
          <cell r="AI123" t="str">
            <v>-</v>
          </cell>
          <cell r="AJ123" t="str">
            <v>Tubs IC</v>
          </cell>
          <cell r="AK123">
            <v>419</v>
          </cell>
          <cell r="AL123" t="str">
            <v>PR07</v>
          </cell>
          <cell r="AM123" t="str">
            <v>Z101</v>
          </cell>
          <cell r="AN123" t="str">
            <v>PINGUINO CREMOSSITO VAINILLA 1X900ML</v>
          </cell>
          <cell r="AO123">
            <v>17</v>
          </cell>
          <cell r="AP123">
            <v>2</v>
          </cell>
          <cell r="AR123">
            <v>0.9</v>
          </cell>
          <cell r="AS123">
            <v>1</v>
          </cell>
          <cell r="AT123">
            <v>0.71</v>
          </cell>
          <cell r="AY123">
            <v>1</v>
          </cell>
          <cell r="AZ123">
            <v>880</v>
          </cell>
        </row>
        <row r="124">
          <cell r="AC124">
            <v>1045</v>
          </cell>
          <cell r="AD124" t="str">
            <v>Activo</v>
          </cell>
          <cell r="AE124">
            <v>549431</v>
          </cell>
          <cell r="AF124">
            <v>1</v>
          </cell>
          <cell r="AH124" t="str">
            <v>Flexline</v>
          </cell>
          <cell r="AI124" t="str">
            <v>-</v>
          </cell>
          <cell r="AJ124" t="str">
            <v>Tubs IC</v>
          </cell>
          <cell r="AK124">
            <v>419</v>
          </cell>
          <cell r="AL124" t="str">
            <v>PR07</v>
          </cell>
          <cell r="AM124" t="str">
            <v>Z101</v>
          </cell>
          <cell r="AN124" t="str">
            <v>PINGUINO CREMOSSITO VAINILLA TAMB 1X10L</v>
          </cell>
          <cell r="AO124">
            <v>3</v>
          </cell>
          <cell r="AP124">
            <v>1</v>
          </cell>
          <cell r="AR124">
            <v>10</v>
          </cell>
          <cell r="AS124">
            <v>1</v>
          </cell>
          <cell r="AT124">
            <v>0.71</v>
          </cell>
          <cell r="AY124">
            <v>1</v>
          </cell>
          <cell r="AZ124">
            <v>130</v>
          </cell>
        </row>
        <row r="125">
          <cell r="AC125">
            <v>1045</v>
          </cell>
          <cell r="AD125" t="str">
            <v>Activo</v>
          </cell>
          <cell r="AE125">
            <v>552192</v>
          </cell>
          <cell r="AF125">
            <v>1</v>
          </cell>
          <cell r="AH125" t="str">
            <v>Flexline</v>
          </cell>
          <cell r="AI125" t="str">
            <v>-</v>
          </cell>
          <cell r="AJ125" t="str">
            <v>Tubs IC</v>
          </cell>
          <cell r="AK125">
            <v>419</v>
          </cell>
          <cell r="AL125" t="str">
            <v>PR07</v>
          </cell>
          <cell r="AM125" t="str">
            <v>Z101</v>
          </cell>
          <cell r="AN125" t="str">
            <v>PINGUINO CREMOSSITO CHOCOLATE 1X900ML</v>
          </cell>
          <cell r="AO125">
            <v>17</v>
          </cell>
          <cell r="AP125">
            <v>2</v>
          </cell>
          <cell r="AR125">
            <v>0.9</v>
          </cell>
          <cell r="AS125">
            <v>1</v>
          </cell>
          <cell r="AT125">
            <v>0.71</v>
          </cell>
          <cell r="AY125">
            <v>1</v>
          </cell>
          <cell r="AZ125">
            <v>880</v>
          </cell>
        </row>
        <row r="126">
          <cell r="AC126">
            <v>1045</v>
          </cell>
          <cell r="AD126" t="str">
            <v>Activo</v>
          </cell>
          <cell r="AE126">
            <v>549065</v>
          </cell>
          <cell r="AF126">
            <v>1</v>
          </cell>
          <cell r="AH126" t="str">
            <v>Flexline</v>
          </cell>
          <cell r="AI126" t="str">
            <v>-</v>
          </cell>
          <cell r="AJ126" t="str">
            <v>Tubs IC</v>
          </cell>
          <cell r="AK126">
            <v>419</v>
          </cell>
          <cell r="AL126" t="str">
            <v>PR07</v>
          </cell>
          <cell r="AM126" t="str">
            <v>Z101</v>
          </cell>
          <cell r="AN126" t="str">
            <v>PINGUINO CREMOSSITO CHOCOLATE TAMB 1X10L</v>
          </cell>
          <cell r="AO126">
            <v>3</v>
          </cell>
          <cell r="AP126">
            <v>1</v>
          </cell>
          <cell r="AR126">
            <v>10</v>
          </cell>
          <cell r="AS126">
            <v>1</v>
          </cell>
          <cell r="AT126">
            <v>0.71</v>
          </cell>
          <cell r="AY126">
            <v>1</v>
          </cell>
          <cell r="AZ126">
            <v>130</v>
          </cell>
        </row>
        <row r="127">
          <cell r="AC127">
            <v>1045</v>
          </cell>
          <cell r="AD127" t="str">
            <v>Activo</v>
          </cell>
          <cell r="AE127">
            <v>552165</v>
          </cell>
          <cell r="AF127">
            <v>1</v>
          </cell>
          <cell r="AH127" t="str">
            <v>Flexline</v>
          </cell>
          <cell r="AI127" t="str">
            <v>-</v>
          </cell>
          <cell r="AJ127" t="str">
            <v>Tubs IC</v>
          </cell>
          <cell r="AK127">
            <v>419</v>
          </cell>
          <cell r="AL127" t="str">
            <v>PR07</v>
          </cell>
          <cell r="AM127" t="str">
            <v>Z101</v>
          </cell>
          <cell r="AN127" t="str">
            <v>PINGUINO CREMOSSITO RON PASAS 1X900ML</v>
          </cell>
          <cell r="AO127">
            <v>17</v>
          </cell>
          <cell r="AP127">
            <v>2</v>
          </cell>
          <cell r="AR127">
            <v>0.9</v>
          </cell>
          <cell r="AS127">
            <v>1</v>
          </cell>
          <cell r="AT127">
            <v>0.71</v>
          </cell>
          <cell r="AY127">
            <v>1</v>
          </cell>
          <cell r="AZ127">
            <v>880</v>
          </cell>
        </row>
        <row r="128">
          <cell r="AC128">
            <v>1045</v>
          </cell>
          <cell r="AD128" t="str">
            <v>Activo</v>
          </cell>
          <cell r="AE128">
            <v>549434</v>
          </cell>
          <cell r="AF128">
            <v>1</v>
          </cell>
          <cell r="AH128" t="str">
            <v>Flexline</v>
          </cell>
          <cell r="AI128" t="str">
            <v>-</v>
          </cell>
          <cell r="AJ128" t="str">
            <v>Tubs IC</v>
          </cell>
          <cell r="AK128">
            <v>419</v>
          </cell>
          <cell r="AL128" t="str">
            <v>PR07</v>
          </cell>
          <cell r="AM128" t="str">
            <v>Z101</v>
          </cell>
          <cell r="AN128" t="str">
            <v>PINGUINO CREMOSSITO RON PASAS TAMB 1X10L</v>
          </cell>
          <cell r="AO128">
            <v>3</v>
          </cell>
          <cell r="AP128">
            <v>1</v>
          </cell>
          <cell r="AR128">
            <v>10</v>
          </cell>
          <cell r="AS128">
            <v>1</v>
          </cell>
          <cell r="AT128">
            <v>0.71</v>
          </cell>
          <cell r="AY128">
            <v>1</v>
          </cell>
          <cell r="AZ128">
            <v>130</v>
          </cell>
        </row>
        <row r="129">
          <cell r="AC129">
            <v>1045</v>
          </cell>
          <cell r="AD129" t="str">
            <v>Activo</v>
          </cell>
          <cell r="AE129">
            <v>552183</v>
          </cell>
          <cell r="AF129">
            <v>1</v>
          </cell>
          <cell r="AH129" t="str">
            <v>Flexline</v>
          </cell>
          <cell r="AI129" t="str">
            <v>-</v>
          </cell>
          <cell r="AJ129" t="str">
            <v>Tubs IC</v>
          </cell>
          <cell r="AK129">
            <v>419</v>
          </cell>
          <cell r="AL129" t="str">
            <v>PR07</v>
          </cell>
          <cell r="AM129" t="str">
            <v>Z101</v>
          </cell>
          <cell r="AN129" t="str">
            <v>PINGUINO OREO 1X900ML</v>
          </cell>
          <cell r="AO129">
            <v>17</v>
          </cell>
          <cell r="AP129">
            <v>2</v>
          </cell>
          <cell r="AR129">
            <v>0.9</v>
          </cell>
          <cell r="AS129">
            <v>1</v>
          </cell>
          <cell r="AT129">
            <v>0.71</v>
          </cell>
          <cell r="AY129">
            <v>1</v>
          </cell>
          <cell r="AZ129">
            <v>880</v>
          </cell>
        </row>
        <row r="130">
          <cell r="AC130">
            <v>1045</v>
          </cell>
          <cell r="AD130" t="str">
            <v>Activo</v>
          </cell>
          <cell r="AE130">
            <v>550125</v>
          </cell>
          <cell r="AF130">
            <v>1</v>
          </cell>
          <cell r="AH130" t="str">
            <v>Flexline</v>
          </cell>
          <cell r="AI130" t="str">
            <v>-</v>
          </cell>
          <cell r="AJ130" t="str">
            <v>Tubs IC</v>
          </cell>
          <cell r="AK130">
            <v>419</v>
          </cell>
          <cell r="AL130" t="str">
            <v>PR07</v>
          </cell>
          <cell r="AM130" t="str">
            <v>Z101</v>
          </cell>
          <cell r="AN130" t="str">
            <v>PINGUINO OREO TAMB 1X10L</v>
          </cell>
          <cell r="AO130">
            <v>3</v>
          </cell>
          <cell r="AP130">
            <v>1</v>
          </cell>
          <cell r="AR130">
            <v>10</v>
          </cell>
          <cell r="AS130">
            <v>1</v>
          </cell>
          <cell r="AT130">
            <v>0.71</v>
          </cell>
          <cell r="AY130">
            <v>1</v>
          </cell>
          <cell r="AZ130">
            <v>130</v>
          </cell>
        </row>
        <row r="131">
          <cell r="AC131">
            <v>1045</v>
          </cell>
          <cell r="AD131" t="str">
            <v>Activo</v>
          </cell>
          <cell r="AE131">
            <v>552193</v>
          </cell>
          <cell r="AF131">
            <v>1</v>
          </cell>
          <cell r="AH131" t="str">
            <v>Flexline</v>
          </cell>
          <cell r="AI131" t="str">
            <v>-</v>
          </cell>
          <cell r="AJ131" t="str">
            <v>Tubs IC</v>
          </cell>
          <cell r="AK131">
            <v>419</v>
          </cell>
          <cell r="AL131" t="str">
            <v>PR07</v>
          </cell>
          <cell r="AM131" t="str">
            <v>Z101</v>
          </cell>
          <cell r="AN131" t="str">
            <v>PINGUINO CEREZAS Y VAINILLA 1X900ML</v>
          </cell>
          <cell r="AO131">
            <v>25</v>
          </cell>
          <cell r="AP131">
            <v>1</v>
          </cell>
          <cell r="AR131">
            <v>0.9</v>
          </cell>
          <cell r="AS131">
            <v>1</v>
          </cell>
          <cell r="AT131">
            <v>0.71</v>
          </cell>
          <cell r="AY131">
            <v>1</v>
          </cell>
          <cell r="AZ131">
            <v>880</v>
          </cell>
        </row>
        <row r="132">
          <cell r="AC132">
            <v>1045</v>
          </cell>
          <cell r="AD132" t="str">
            <v>Activo</v>
          </cell>
          <cell r="AE132">
            <v>549039</v>
          </cell>
          <cell r="AF132">
            <v>1</v>
          </cell>
          <cell r="AH132" t="str">
            <v>Flexline</v>
          </cell>
          <cell r="AI132" t="str">
            <v>-</v>
          </cell>
          <cell r="AJ132" t="str">
            <v>Tubs IC</v>
          </cell>
          <cell r="AK132">
            <v>419</v>
          </cell>
          <cell r="AL132" t="str">
            <v>PR07</v>
          </cell>
          <cell r="AM132" t="str">
            <v>Z101</v>
          </cell>
          <cell r="AN132" t="str">
            <v>PINGUINO CEREZAS Y VAINILLA TAMB1X10LT</v>
          </cell>
          <cell r="AO132">
            <v>2.5</v>
          </cell>
          <cell r="AP132">
            <v>1</v>
          </cell>
          <cell r="AR132">
            <v>10</v>
          </cell>
          <cell r="AS132">
            <v>1</v>
          </cell>
          <cell r="AT132">
            <v>0.71</v>
          </cell>
          <cell r="AY132">
            <v>1</v>
          </cell>
          <cell r="AZ132">
            <v>130</v>
          </cell>
        </row>
        <row r="133">
          <cell r="AC133">
            <v>1045</v>
          </cell>
          <cell r="AD133" t="str">
            <v>Activo</v>
          </cell>
          <cell r="AE133">
            <v>552182</v>
          </cell>
          <cell r="AF133">
            <v>1</v>
          </cell>
          <cell r="AH133" t="str">
            <v>Flexline</v>
          </cell>
          <cell r="AI133" t="str">
            <v>-</v>
          </cell>
          <cell r="AJ133" t="str">
            <v>Tubs IC</v>
          </cell>
          <cell r="AK133">
            <v>419</v>
          </cell>
          <cell r="AL133" t="str">
            <v>PR07</v>
          </cell>
          <cell r="AM133" t="str">
            <v>Z101</v>
          </cell>
          <cell r="AN133" t="str">
            <v>PINGUINO SANDUCHE 1X900ML</v>
          </cell>
          <cell r="AO133">
            <v>17</v>
          </cell>
          <cell r="AP133">
            <v>2</v>
          </cell>
          <cell r="AR133">
            <v>0.9</v>
          </cell>
          <cell r="AS133">
            <v>1</v>
          </cell>
          <cell r="AT133">
            <v>0.71</v>
          </cell>
          <cell r="AY133">
            <v>1</v>
          </cell>
          <cell r="AZ133">
            <v>880</v>
          </cell>
        </row>
        <row r="134">
          <cell r="AC134">
            <v>1045</v>
          </cell>
          <cell r="AD134" t="str">
            <v>Activo</v>
          </cell>
          <cell r="AE134">
            <v>549103</v>
          </cell>
          <cell r="AF134">
            <v>1</v>
          </cell>
          <cell r="AH134" t="str">
            <v>Flexline</v>
          </cell>
          <cell r="AI134" t="str">
            <v>-</v>
          </cell>
          <cell r="AJ134" t="str">
            <v>Tubs IC</v>
          </cell>
          <cell r="AK134">
            <v>419</v>
          </cell>
          <cell r="AL134" t="str">
            <v>PR07</v>
          </cell>
          <cell r="AM134" t="str">
            <v>Z101</v>
          </cell>
          <cell r="AN134" t="str">
            <v>PINGUINO SANDUCHE TAMB 1X10LT</v>
          </cell>
          <cell r="AO134">
            <v>2.7</v>
          </cell>
          <cell r="AP134">
            <v>1</v>
          </cell>
          <cell r="AR134">
            <v>10</v>
          </cell>
          <cell r="AS134">
            <v>1</v>
          </cell>
          <cell r="AT134">
            <v>0.71</v>
          </cell>
          <cell r="AY134">
            <v>1</v>
          </cell>
          <cell r="AZ134">
            <v>130</v>
          </cell>
        </row>
        <row r="135">
          <cell r="AC135">
            <v>1045</v>
          </cell>
          <cell r="AD135" t="str">
            <v>Activo</v>
          </cell>
          <cell r="AE135">
            <v>552190</v>
          </cell>
          <cell r="AF135">
            <v>1</v>
          </cell>
          <cell r="AH135" t="str">
            <v>Flexline</v>
          </cell>
          <cell r="AI135" t="str">
            <v>-</v>
          </cell>
          <cell r="AJ135" t="str">
            <v>Tubs IC</v>
          </cell>
          <cell r="AK135">
            <v>419</v>
          </cell>
          <cell r="AL135" t="str">
            <v>PR07</v>
          </cell>
          <cell r="AM135" t="str">
            <v>Z101</v>
          </cell>
          <cell r="AN135" t="str">
            <v>PINGUINO MANJAR DE ALMENDRAS 1X900ML</v>
          </cell>
          <cell r="AO135">
            <v>17</v>
          </cell>
          <cell r="AP135">
            <v>2</v>
          </cell>
          <cell r="AR135">
            <v>0.9</v>
          </cell>
          <cell r="AS135">
            <v>1</v>
          </cell>
          <cell r="AT135">
            <v>0.71</v>
          </cell>
          <cell r="AY135">
            <v>1</v>
          </cell>
          <cell r="AZ135">
            <v>880</v>
          </cell>
        </row>
        <row r="136">
          <cell r="AC136">
            <v>1045</v>
          </cell>
          <cell r="AD136" t="str">
            <v>Activo</v>
          </cell>
          <cell r="AE136">
            <v>550123</v>
          </cell>
          <cell r="AF136">
            <v>1</v>
          </cell>
          <cell r="AH136" t="str">
            <v>Flexline</v>
          </cell>
          <cell r="AI136" t="str">
            <v>-</v>
          </cell>
          <cell r="AJ136" t="str">
            <v>Tubs IC</v>
          </cell>
          <cell r="AK136">
            <v>419</v>
          </cell>
          <cell r="AL136" t="str">
            <v>PR07</v>
          </cell>
          <cell r="AM136" t="str">
            <v>Z101</v>
          </cell>
          <cell r="AN136" t="str">
            <v>PINGUINO MANJAR DE ALMENDRA TAMB 1X10L</v>
          </cell>
          <cell r="AO136">
            <v>3</v>
          </cell>
          <cell r="AP136">
            <v>1</v>
          </cell>
          <cell r="AR136">
            <v>10</v>
          </cell>
          <cell r="AS136">
            <v>1</v>
          </cell>
          <cell r="AT136">
            <v>0.71</v>
          </cell>
          <cell r="AY136">
            <v>1</v>
          </cell>
          <cell r="AZ136">
            <v>130</v>
          </cell>
        </row>
        <row r="137">
          <cell r="AC137">
            <v>1045</v>
          </cell>
          <cell r="AD137" t="str">
            <v>Activo</v>
          </cell>
          <cell r="AE137">
            <v>552189</v>
          </cell>
          <cell r="AF137">
            <v>1</v>
          </cell>
          <cell r="AH137" t="str">
            <v>Flexline</v>
          </cell>
          <cell r="AI137" t="str">
            <v>-</v>
          </cell>
          <cell r="AJ137" t="str">
            <v>Tubs IC</v>
          </cell>
          <cell r="AK137">
            <v>419</v>
          </cell>
          <cell r="AL137" t="str">
            <v>PR07</v>
          </cell>
          <cell r="AM137" t="str">
            <v>Z101</v>
          </cell>
          <cell r="AN137" t="str">
            <v>PINGUINO TOP HELADO VAINILLA GOUMERT 900ml</v>
          </cell>
          <cell r="AO137">
            <v>17</v>
          </cell>
          <cell r="AP137">
            <v>2</v>
          </cell>
          <cell r="AR137">
            <v>0.9</v>
          </cell>
          <cell r="AS137">
            <v>1</v>
          </cell>
          <cell r="AT137">
            <v>0.71</v>
          </cell>
          <cell r="AY137">
            <v>1</v>
          </cell>
          <cell r="AZ137">
            <v>880</v>
          </cell>
        </row>
        <row r="138">
          <cell r="AC138">
            <v>1045</v>
          </cell>
          <cell r="AD138" t="str">
            <v>Activo</v>
          </cell>
          <cell r="AE138">
            <v>550128</v>
          </cell>
          <cell r="AF138">
            <v>1</v>
          </cell>
          <cell r="AH138" t="str">
            <v>Flexline</v>
          </cell>
          <cell r="AI138" t="str">
            <v>-</v>
          </cell>
          <cell r="AJ138" t="str">
            <v>Tubs IC</v>
          </cell>
          <cell r="AK138">
            <v>419</v>
          </cell>
          <cell r="AL138" t="str">
            <v>PR07</v>
          </cell>
          <cell r="AM138" t="str">
            <v>Z101</v>
          </cell>
          <cell r="AN138" t="str">
            <v>PINGUINO VAINILLA GOURMET TAMB 1X10L</v>
          </cell>
          <cell r="AO138">
            <v>3</v>
          </cell>
          <cell r="AP138">
            <v>1</v>
          </cell>
          <cell r="AR138">
            <v>10</v>
          </cell>
          <cell r="AS138">
            <v>1</v>
          </cell>
          <cell r="AT138">
            <v>0.71</v>
          </cell>
          <cell r="AY138">
            <v>1</v>
          </cell>
          <cell r="AZ138">
            <v>130</v>
          </cell>
        </row>
        <row r="139">
          <cell r="AC139">
            <v>1045</v>
          </cell>
          <cell r="AD139" t="str">
            <v>Activo</v>
          </cell>
          <cell r="AE139">
            <v>552194</v>
          </cell>
          <cell r="AF139">
            <v>1</v>
          </cell>
          <cell r="AH139" t="str">
            <v>Flexline</v>
          </cell>
          <cell r="AI139" t="str">
            <v>-</v>
          </cell>
          <cell r="AJ139" t="str">
            <v>Tubs IC</v>
          </cell>
          <cell r="AK139">
            <v>419</v>
          </cell>
          <cell r="AL139" t="str">
            <v>PR07</v>
          </cell>
          <cell r="AM139" t="str">
            <v>Z101</v>
          </cell>
          <cell r="AN139" t="str">
            <v>PINGUINO CHOCOLATE CON GALLETA 1X900ML</v>
          </cell>
          <cell r="AO139">
            <v>17</v>
          </cell>
          <cell r="AP139">
            <v>2</v>
          </cell>
          <cell r="AR139">
            <v>0.9</v>
          </cell>
          <cell r="AS139">
            <v>1</v>
          </cell>
          <cell r="AT139">
            <v>0.71</v>
          </cell>
          <cell r="AY139">
            <v>1</v>
          </cell>
          <cell r="AZ139">
            <v>880</v>
          </cell>
        </row>
        <row r="140">
          <cell r="AC140">
            <v>1045</v>
          </cell>
          <cell r="AD140" t="str">
            <v>Activo</v>
          </cell>
          <cell r="AE140">
            <v>84170863</v>
          </cell>
          <cell r="AF140">
            <v>1</v>
          </cell>
          <cell r="AH140" t="str">
            <v>Flexline</v>
          </cell>
          <cell r="AI140" t="str">
            <v>-</v>
          </cell>
          <cell r="AJ140" t="str">
            <v>Tubs IC</v>
          </cell>
          <cell r="AK140">
            <v>419</v>
          </cell>
          <cell r="AL140" t="str">
            <v>PR07</v>
          </cell>
          <cell r="AM140" t="str">
            <v>Z101</v>
          </cell>
          <cell r="AN140" t="str">
            <v>PINGUINO CHOCOLATE C/GALLETA 1X10L</v>
          </cell>
          <cell r="AO140">
            <v>2.7</v>
          </cell>
          <cell r="AP140">
            <v>1</v>
          </cell>
          <cell r="AR140">
            <v>10</v>
          </cell>
          <cell r="AS140">
            <v>1</v>
          </cell>
          <cell r="AT140">
            <v>0.71</v>
          </cell>
          <cell r="AY140">
            <v>1</v>
          </cell>
          <cell r="AZ140">
            <v>130</v>
          </cell>
        </row>
        <row r="141">
          <cell r="AC141">
            <v>1045</v>
          </cell>
          <cell r="AD141" t="str">
            <v>Activo</v>
          </cell>
          <cell r="AE141">
            <v>567893</v>
          </cell>
          <cell r="AF141">
            <v>1</v>
          </cell>
          <cell r="AH141" t="str">
            <v>Flexline</v>
          </cell>
          <cell r="AI141" t="str">
            <v>-</v>
          </cell>
          <cell r="AJ141" t="str">
            <v>Tubs IC</v>
          </cell>
          <cell r="AK141">
            <v>419</v>
          </cell>
          <cell r="AL141" t="str">
            <v>PR07</v>
          </cell>
          <cell r="AM141" t="str">
            <v>Z101</v>
          </cell>
          <cell r="AN141" t="str">
            <v>MANICHO 1X900ML.</v>
          </cell>
          <cell r="AO141">
            <v>17</v>
          </cell>
          <cell r="AP141">
            <v>2</v>
          </cell>
          <cell r="AR141">
            <v>0.9</v>
          </cell>
          <cell r="AS141">
            <v>1</v>
          </cell>
          <cell r="AT141">
            <v>0.71</v>
          </cell>
          <cell r="AY141">
            <v>1</v>
          </cell>
          <cell r="AZ141">
            <v>880</v>
          </cell>
        </row>
        <row r="142">
          <cell r="AC142">
            <v>1045</v>
          </cell>
          <cell r="AD142" t="str">
            <v>Activo</v>
          </cell>
          <cell r="AE142">
            <v>568592</v>
          </cell>
          <cell r="AF142">
            <v>1</v>
          </cell>
          <cell r="AH142" t="str">
            <v>Flexline</v>
          </cell>
          <cell r="AI142" t="str">
            <v>-</v>
          </cell>
          <cell r="AJ142" t="str">
            <v>Tubs IC</v>
          </cell>
          <cell r="AK142">
            <v>419</v>
          </cell>
          <cell r="AL142" t="str">
            <v>PR07</v>
          </cell>
          <cell r="AM142" t="str">
            <v>Z101</v>
          </cell>
          <cell r="AN142" t="str">
            <v>MANICHO TAMB 1X10L</v>
          </cell>
          <cell r="AO142">
            <v>3</v>
          </cell>
          <cell r="AP142">
            <v>1</v>
          </cell>
          <cell r="AR142">
            <v>10</v>
          </cell>
          <cell r="AS142">
            <v>1</v>
          </cell>
          <cell r="AT142">
            <v>0.71</v>
          </cell>
          <cell r="AY142">
            <v>1</v>
          </cell>
          <cell r="AZ142">
            <v>130</v>
          </cell>
        </row>
        <row r="143">
          <cell r="AC143">
            <v>1045</v>
          </cell>
          <cell r="AD143" t="str">
            <v>Innovación</v>
          </cell>
          <cell r="AE143">
            <v>84163207</v>
          </cell>
          <cell r="AF143">
            <v>1</v>
          </cell>
          <cell r="AH143" t="str">
            <v>Flexline</v>
          </cell>
          <cell r="AI143" t="str">
            <v>-</v>
          </cell>
          <cell r="AJ143" t="str">
            <v>Tubs IC</v>
          </cell>
          <cell r="AK143">
            <v>419</v>
          </cell>
          <cell r="AL143" t="str">
            <v>PR07</v>
          </cell>
          <cell r="AM143" t="str">
            <v>Z101</v>
          </cell>
          <cell r="AN143" t="str">
            <v>PINGUINO BUBBALOO 10L</v>
          </cell>
          <cell r="AO143">
            <v>3</v>
          </cell>
          <cell r="AP143">
            <v>1</v>
          </cell>
          <cell r="AR143">
            <v>10</v>
          </cell>
          <cell r="AS143">
            <v>1</v>
          </cell>
          <cell r="AT143">
            <v>0.71</v>
          </cell>
          <cell r="AY143">
            <v>0</v>
          </cell>
          <cell r="AZ143">
            <v>880</v>
          </cell>
        </row>
        <row r="144">
          <cell r="AC144">
            <v>1045</v>
          </cell>
          <cell r="AD144" t="str">
            <v>Innovación</v>
          </cell>
          <cell r="AE144">
            <v>84163208</v>
          </cell>
          <cell r="AF144">
            <v>1</v>
          </cell>
          <cell r="AH144" t="str">
            <v>Flexline</v>
          </cell>
          <cell r="AI144" t="str">
            <v>-</v>
          </cell>
          <cell r="AJ144" t="str">
            <v>Tubs IC</v>
          </cell>
          <cell r="AK144">
            <v>419</v>
          </cell>
          <cell r="AL144" t="str">
            <v>PR07</v>
          </cell>
          <cell r="AM144" t="str">
            <v>Z101</v>
          </cell>
          <cell r="AN144" t="str">
            <v>PINGUINO BUBBALOO 900ML</v>
          </cell>
          <cell r="AO144">
            <v>30</v>
          </cell>
          <cell r="AP144">
            <v>1</v>
          </cell>
          <cell r="AR144">
            <v>0.9</v>
          </cell>
          <cell r="AS144">
            <v>1</v>
          </cell>
          <cell r="AT144">
            <v>0.71</v>
          </cell>
          <cell r="AY144">
            <v>0</v>
          </cell>
          <cell r="AZ144">
            <v>880</v>
          </cell>
        </row>
        <row r="145">
          <cell r="AC145">
            <v>1045</v>
          </cell>
          <cell r="AD145" t="str">
            <v>Activo</v>
          </cell>
          <cell r="AE145">
            <v>566189</v>
          </cell>
          <cell r="AF145">
            <v>1</v>
          </cell>
          <cell r="AH145" t="str">
            <v>Flexline</v>
          </cell>
          <cell r="AI145" t="str">
            <v>-</v>
          </cell>
          <cell r="AJ145" t="str">
            <v>Tubs IC</v>
          </cell>
          <cell r="AK145">
            <v>419</v>
          </cell>
          <cell r="AL145" t="str">
            <v>PR07</v>
          </cell>
          <cell r="AM145" t="str">
            <v>Z101</v>
          </cell>
          <cell r="AN145" t="str">
            <v>PINGUINO CHICLE TAMB 1X10L</v>
          </cell>
          <cell r="AO145">
            <v>3</v>
          </cell>
          <cell r="AP145">
            <v>1</v>
          </cell>
          <cell r="AR145">
            <v>10</v>
          </cell>
          <cell r="AS145">
            <v>1</v>
          </cell>
          <cell r="AT145">
            <v>0.71</v>
          </cell>
          <cell r="AY145">
            <v>1</v>
          </cell>
          <cell r="AZ145">
            <v>130</v>
          </cell>
        </row>
        <row r="146">
          <cell r="AC146">
            <v>1045</v>
          </cell>
          <cell r="AD146" t="str">
            <v>Activo</v>
          </cell>
          <cell r="AE146">
            <v>84153891</v>
          </cell>
          <cell r="AF146">
            <v>1</v>
          </cell>
          <cell r="AH146" t="str">
            <v>Flexline</v>
          </cell>
          <cell r="AI146" t="str">
            <v>-</v>
          </cell>
          <cell r="AJ146" t="str">
            <v>Tubs IC</v>
          </cell>
          <cell r="AK146">
            <v>419</v>
          </cell>
          <cell r="AL146" t="str">
            <v>PR07</v>
          </cell>
          <cell r="AM146" t="str">
            <v>Z101</v>
          </cell>
          <cell r="AN146" t="str">
            <v>PINGUINO OREO CHOCOLATE 1X900ML</v>
          </cell>
          <cell r="AO146">
            <v>17</v>
          </cell>
          <cell r="AP146">
            <v>2</v>
          </cell>
          <cell r="AR146">
            <v>0.9</v>
          </cell>
          <cell r="AS146">
            <v>1</v>
          </cell>
          <cell r="AT146">
            <v>0.71</v>
          </cell>
          <cell r="AY146">
            <v>1</v>
          </cell>
          <cell r="AZ146">
            <v>880</v>
          </cell>
        </row>
        <row r="147">
          <cell r="AC147">
            <v>1045</v>
          </cell>
          <cell r="AD147" t="str">
            <v>Activo</v>
          </cell>
          <cell r="AE147">
            <v>84154856</v>
          </cell>
          <cell r="AF147">
            <v>1</v>
          </cell>
          <cell r="AH147" t="str">
            <v>Flexline</v>
          </cell>
          <cell r="AI147" t="str">
            <v>-</v>
          </cell>
          <cell r="AJ147" t="str">
            <v>Tubs IC</v>
          </cell>
          <cell r="AK147">
            <v>419</v>
          </cell>
          <cell r="AL147" t="str">
            <v>PR07</v>
          </cell>
          <cell r="AM147" t="str">
            <v>Z101</v>
          </cell>
          <cell r="AN147" t="str">
            <v>PINGUINO OREO CHOCOLATE TAMB 1X10L</v>
          </cell>
          <cell r="AO147">
            <v>3</v>
          </cell>
          <cell r="AP147">
            <v>1</v>
          </cell>
          <cell r="AR147">
            <v>10</v>
          </cell>
          <cell r="AS147">
            <v>1</v>
          </cell>
          <cell r="AT147">
            <v>0.71</v>
          </cell>
          <cell r="AY147">
            <v>1</v>
          </cell>
          <cell r="AZ147">
            <v>130</v>
          </cell>
        </row>
        <row r="148">
          <cell r="AC148">
            <v>1045</v>
          </cell>
          <cell r="AD148" t="str">
            <v>Activo</v>
          </cell>
          <cell r="AE148">
            <v>84170239</v>
          </cell>
          <cell r="AF148">
            <v>1</v>
          </cell>
          <cell r="AH148" t="str">
            <v>Flexline</v>
          </cell>
          <cell r="AI148" t="str">
            <v>-</v>
          </cell>
          <cell r="AJ148" t="str">
            <v>Tubs IC</v>
          </cell>
          <cell r="AK148">
            <v>419</v>
          </cell>
          <cell r="AL148" t="str">
            <v>PR07</v>
          </cell>
          <cell r="AM148" t="str">
            <v>Z101</v>
          </cell>
          <cell r="AN148" t="str">
            <v>PINGUINO CREMOSSITO NAPOLITANO 1X900ML</v>
          </cell>
          <cell r="AO148">
            <v>18</v>
          </cell>
          <cell r="AP148">
            <v>2</v>
          </cell>
          <cell r="AR148">
            <v>0.9</v>
          </cell>
          <cell r="AS148">
            <v>1</v>
          </cell>
          <cell r="AT148">
            <v>0.71</v>
          </cell>
          <cell r="AY148">
            <v>3</v>
          </cell>
          <cell r="AZ148">
            <v>880</v>
          </cell>
        </row>
        <row r="149">
          <cell r="AC149">
            <v>1045</v>
          </cell>
          <cell r="AD149" t="str">
            <v>Activo</v>
          </cell>
          <cell r="AE149">
            <v>84170524</v>
          </cell>
          <cell r="AF149">
            <v>1</v>
          </cell>
          <cell r="AH149" t="str">
            <v>Flexline</v>
          </cell>
          <cell r="AI149" t="str">
            <v>-</v>
          </cell>
          <cell r="AJ149" t="str">
            <v>Tubs IC</v>
          </cell>
          <cell r="AK149">
            <v>419</v>
          </cell>
          <cell r="AL149" t="str">
            <v>PR07</v>
          </cell>
          <cell r="AM149" t="str">
            <v>Z101</v>
          </cell>
          <cell r="AN149" t="str">
            <v>PINGUINO CREMOSSITO RON PASAS 1X900ML</v>
          </cell>
          <cell r="AO149">
            <v>17</v>
          </cell>
          <cell r="AP149">
            <v>2</v>
          </cell>
          <cell r="AR149">
            <v>0.9</v>
          </cell>
          <cell r="AS149">
            <v>1</v>
          </cell>
          <cell r="AT149">
            <v>0.71</v>
          </cell>
          <cell r="AY149">
            <v>1</v>
          </cell>
          <cell r="AZ149">
            <v>880</v>
          </cell>
        </row>
        <row r="150">
          <cell r="AC150">
            <v>1045</v>
          </cell>
          <cell r="AD150" t="str">
            <v>Activo</v>
          </cell>
          <cell r="AE150">
            <v>84170525</v>
          </cell>
          <cell r="AF150">
            <v>1</v>
          </cell>
          <cell r="AH150" t="str">
            <v>Flexline</v>
          </cell>
          <cell r="AI150" t="str">
            <v>-</v>
          </cell>
          <cell r="AJ150" t="str">
            <v>Tubs IC</v>
          </cell>
          <cell r="AK150">
            <v>419</v>
          </cell>
          <cell r="AL150" t="str">
            <v>PR07</v>
          </cell>
          <cell r="AM150" t="str">
            <v>Z101</v>
          </cell>
          <cell r="AN150" t="str">
            <v>PINGUINO CREMOSSITO CHOCOLATE 1X900ML</v>
          </cell>
          <cell r="AO150">
            <v>17</v>
          </cell>
          <cell r="AP150">
            <v>2</v>
          </cell>
          <cell r="AR150">
            <v>0.9</v>
          </cell>
          <cell r="AS150">
            <v>1</v>
          </cell>
          <cell r="AT150">
            <v>0.71</v>
          </cell>
          <cell r="AY150">
            <v>1</v>
          </cell>
          <cell r="AZ150">
            <v>880</v>
          </cell>
        </row>
        <row r="151">
          <cell r="AC151">
            <v>1045</v>
          </cell>
          <cell r="AD151" t="str">
            <v>Activo</v>
          </cell>
          <cell r="AE151">
            <v>84170527</v>
          </cell>
          <cell r="AF151">
            <v>1</v>
          </cell>
          <cell r="AH151" t="str">
            <v>Flexline</v>
          </cell>
          <cell r="AI151" t="str">
            <v>-</v>
          </cell>
          <cell r="AJ151" t="str">
            <v>Tubs IC</v>
          </cell>
          <cell r="AK151">
            <v>419</v>
          </cell>
          <cell r="AL151" t="str">
            <v>PR07</v>
          </cell>
          <cell r="AM151" t="str">
            <v>Z101</v>
          </cell>
          <cell r="AN151" t="str">
            <v>PINGUINO CREMOSSITO FRUTILLA 1X900ML</v>
          </cell>
          <cell r="AO151">
            <v>17</v>
          </cell>
          <cell r="AP151">
            <v>2</v>
          </cell>
          <cell r="AR151">
            <v>0.9</v>
          </cell>
          <cell r="AS151">
            <v>1</v>
          </cell>
          <cell r="AT151">
            <v>0.71</v>
          </cell>
          <cell r="AY151">
            <v>1</v>
          </cell>
          <cell r="AZ151">
            <v>880</v>
          </cell>
        </row>
        <row r="152">
          <cell r="AC152">
            <v>1045</v>
          </cell>
          <cell r="AD152" t="str">
            <v>Activo</v>
          </cell>
          <cell r="AE152">
            <v>84170532</v>
          </cell>
          <cell r="AF152">
            <v>1</v>
          </cell>
          <cell r="AH152" t="str">
            <v>Flexline</v>
          </cell>
          <cell r="AI152" t="str">
            <v>-</v>
          </cell>
          <cell r="AJ152" t="str">
            <v>Tubs IC</v>
          </cell>
          <cell r="AK152">
            <v>419</v>
          </cell>
          <cell r="AL152" t="str">
            <v>PR07</v>
          </cell>
          <cell r="AM152" t="str">
            <v>Z101</v>
          </cell>
          <cell r="AN152" t="str">
            <v>PINGUINO CREMOSSITO NAPOLITAN TAMB1X10LT</v>
          </cell>
          <cell r="AO152">
            <v>3</v>
          </cell>
          <cell r="AP152">
            <v>1</v>
          </cell>
          <cell r="AR152">
            <v>10</v>
          </cell>
          <cell r="AS152">
            <v>1</v>
          </cell>
          <cell r="AT152">
            <v>0.71</v>
          </cell>
          <cell r="AY152">
            <v>3</v>
          </cell>
          <cell r="AZ152">
            <v>130</v>
          </cell>
        </row>
        <row r="153">
          <cell r="AC153">
            <v>1045</v>
          </cell>
          <cell r="AD153" t="str">
            <v>Activo</v>
          </cell>
          <cell r="AE153">
            <v>84170533</v>
          </cell>
          <cell r="AF153">
            <v>1</v>
          </cell>
          <cell r="AH153" t="str">
            <v>Flexline</v>
          </cell>
          <cell r="AI153" t="str">
            <v>-</v>
          </cell>
          <cell r="AJ153" t="str">
            <v>Tubs IC</v>
          </cell>
          <cell r="AK153">
            <v>419</v>
          </cell>
          <cell r="AL153" t="str">
            <v>PR07</v>
          </cell>
          <cell r="AM153" t="str">
            <v>Z101</v>
          </cell>
          <cell r="AN153" t="str">
            <v>PINGUINO CREMOSSITO RON PASAS TAMB 1X10L</v>
          </cell>
          <cell r="AO153">
            <v>3</v>
          </cell>
          <cell r="AP153">
            <v>1</v>
          </cell>
          <cell r="AR153">
            <v>10</v>
          </cell>
          <cell r="AS153">
            <v>1</v>
          </cell>
          <cell r="AT153">
            <v>0.71</v>
          </cell>
          <cell r="AY153">
            <v>1</v>
          </cell>
          <cell r="AZ153">
            <v>130</v>
          </cell>
        </row>
        <row r="154">
          <cell r="AC154">
            <v>1045</v>
          </cell>
          <cell r="AD154" t="str">
            <v>Activo</v>
          </cell>
          <cell r="AE154">
            <v>84170552</v>
          </cell>
          <cell r="AF154">
            <v>1</v>
          </cell>
          <cell r="AH154" t="str">
            <v>Flexline</v>
          </cell>
          <cell r="AI154" t="str">
            <v>-</v>
          </cell>
          <cell r="AJ154" t="str">
            <v>Tubs IC</v>
          </cell>
          <cell r="AK154">
            <v>419</v>
          </cell>
          <cell r="AL154" t="str">
            <v>PR07</v>
          </cell>
          <cell r="AM154" t="str">
            <v>Z101</v>
          </cell>
          <cell r="AN154" t="str">
            <v>PINGUINO CREMOSSITO FRUTILLA TAMB 1X10LT</v>
          </cell>
          <cell r="AO154">
            <v>3</v>
          </cell>
          <cell r="AP154">
            <v>1</v>
          </cell>
          <cell r="AR154">
            <v>10</v>
          </cell>
          <cell r="AS154">
            <v>1</v>
          </cell>
          <cell r="AT154">
            <v>0.71</v>
          </cell>
          <cell r="AY154">
            <v>1</v>
          </cell>
          <cell r="AZ154">
            <v>130</v>
          </cell>
        </row>
        <row r="155">
          <cell r="AC155">
            <v>1045</v>
          </cell>
          <cell r="AD155" t="str">
            <v>Activo</v>
          </cell>
          <cell r="AE155">
            <v>84170553</v>
          </cell>
          <cell r="AF155">
            <v>1</v>
          </cell>
          <cell r="AH155" t="str">
            <v>Flexline</v>
          </cell>
          <cell r="AI155" t="str">
            <v>-</v>
          </cell>
          <cell r="AJ155" t="str">
            <v>Tubs IC</v>
          </cell>
          <cell r="AK155">
            <v>419</v>
          </cell>
          <cell r="AL155" t="str">
            <v>PR07</v>
          </cell>
          <cell r="AM155" t="str">
            <v>Z101</v>
          </cell>
          <cell r="AN155" t="str">
            <v>PINGUINO CREMOSSITO VAINILLA TAMB 1X10L</v>
          </cell>
          <cell r="AO155">
            <v>3</v>
          </cell>
          <cell r="AP155">
            <v>1</v>
          </cell>
          <cell r="AR155">
            <v>10</v>
          </cell>
          <cell r="AS155">
            <v>1</v>
          </cell>
          <cell r="AT155">
            <v>0.71</v>
          </cell>
          <cell r="AY155">
            <v>1</v>
          </cell>
          <cell r="AZ155">
            <v>130</v>
          </cell>
        </row>
        <row r="156">
          <cell r="AC156">
            <v>1045</v>
          </cell>
          <cell r="AD156" t="str">
            <v>Activo</v>
          </cell>
          <cell r="AE156">
            <v>84170670</v>
          </cell>
          <cell r="AF156">
            <v>1</v>
          </cell>
          <cell r="AH156" t="str">
            <v>Flexline</v>
          </cell>
          <cell r="AI156" t="str">
            <v>-</v>
          </cell>
          <cell r="AJ156" t="str">
            <v>Tubs IC</v>
          </cell>
          <cell r="AK156">
            <v>419</v>
          </cell>
          <cell r="AL156" t="str">
            <v>PR07</v>
          </cell>
          <cell r="AM156" t="str">
            <v>Z101</v>
          </cell>
          <cell r="AN156" t="str">
            <v>PINGUINO CREMOSSITO CHOCOLATE TAMB 1X10L</v>
          </cell>
          <cell r="AO156">
            <v>3</v>
          </cell>
          <cell r="AP156">
            <v>1</v>
          </cell>
          <cell r="AR156">
            <v>10</v>
          </cell>
          <cell r="AS156">
            <v>1</v>
          </cell>
          <cell r="AT156">
            <v>0.71</v>
          </cell>
          <cell r="AY156">
            <v>1</v>
          </cell>
          <cell r="AZ156">
            <v>130</v>
          </cell>
        </row>
        <row r="157">
          <cell r="AC157">
            <v>1045</v>
          </cell>
          <cell r="AD157" t="str">
            <v>Activo</v>
          </cell>
          <cell r="AE157">
            <v>84170686</v>
          </cell>
          <cell r="AF157">
            <v>1</v>
          </cell>
          <cell r="AH157" t="str">
            <v>Flexline</v>
          </cell>
          <cell r="AI157" t="str">
            <v>-</v>
          </cell>
          <cell r="AJ157" t="str">
            <v>Tubs IC</v>
          </cell>
          <cell r="AK157">
            <v>419</v>
          </cell>
          <cell r="AL157" t="str">
            <v>PR07</v>
          </cell>
          <cell r="AM157" t="str">
            <v>Z101</v>
          </cell>
          <cell r="AN157" t="str">
            <v>PINGUINO CREMOSSITO VAINILLA 1X900ML</v>
          </cell>
          <cell r="AO157">
            <v>17</v>
          </cell>
          <cell r="AP157">
            <v>2</v>
          </cell>
          <cell r="AR157">
            <v>0.9</v>
          </cell>
          <cell r="AS157">
            <v>1</v>
          </cell>
          <cell r="AT157">
            <v>0.71</v>
          </cell>
          <cell r="AY157">
            <v>1</v>
          </cell>
          <cell r="AZ157">
            <v>880</v>
          </cell>
        </row>
        <row r="158">
          <cell r="AC158">
            <v>1045</v>
          </cell>
          <cell r="AD158" t="str">
            <v>Activo</v>
          </cell>
          <cell r="AE158">
            <v>84170867</v>
          </cell>
          <cell r="AF158">
            <v>1</v>
          </cell>
          <cell r="AH158" t="str">
            <v>Flexline</v>
          </cell>
          <cell r="AI158" t="str">
            <v>-</v>
          </cell>
          <cell r="AJ158" t="str">
            <v>Tubs IC</v>
          </cell>
          <cell r="AK158">
            <v>419</v>
          </cell>
          <cell r="AL158" t="str">
            <v>PR07</v>
          </cell>
          <cell r="AM158" t="str">
            <v>Z101</v>
          </cell>
          <cell r="AN158" t="str">
            <v>PINGUINO OREO TAMB 1X10L</v>
          </cell>
          <cell r="AO158">
            <v>3</v>
          </cell>
          <cell r="AP158">
            <v>1</v>
          </cell>
          <cell r="AR158">
            <v>10</v>
          </cell>
          <cell r="AS158">
            <v>1</v>
          </cell>
          <cell r="AT158">
            <v>0.71</v>
          </cell>
          <cell r="AY158">
            <v>1</v>
          </cell>
          <cell r="AZ158">
            <v>130</v>
          </cell>
        </row>
        <row r="159">
          <cell r="AC159">
            <v>1045</v>
          </cell>
          <cell r="AD159" t="str">
            <v>Activo</v>
          </cell>
          <cell r="AE159">
            <v>84170865</v>
          </cell>
          <cell r="AF159">
            <v>1</v>
          </cell>
          <cell r="AH159" t="str">
            <v>Flexline</v>
          </cell>
          <cell r="AI159" t="str">
            <v>-</v>
          </cell>
          <cell r="AJ159" t="str">
            <v>Tubs IC</v>
          </cell>
          <cell r="AK159">
            <v>419</v>
          </cell>
          <cell r="AL159" t="str">
            <v>PR07</v>
          </cell>
          <cell r="AM159" t="str">
            <v>Z101</v>
          </cell>
          <cell r="AN159" t="str">
            <v>PINGUINO MANJAR DE ALMENDRA TAMB 1X10L</v>
          </cell>
          <cell r="AO159">
            <v>3</v>
          </cell>
          <cell r="AP159">
            <v>1</v>
          </cell>
          <cell r="AR159">
            <v>10</v>
          </cell>
          <cell r="AS159">
            <v>1</v>
          </cell>
          <cell r="AT159">
            <v>0.71</v>
          </cell>
          <cell r="AY159">
            <v>1</v>
          </cell>
          <cell r="AZ159">
            <v>130</v>
          </cell>
        </row>
        <row r="160">
          <cell r="AC160">
            <v>1045</v>
          </cell>
          <cell r="AD160" t="str">
            <v>Activo</v>
          </cell>
          <cell r="AE160">
            <v>84170870</v>
          </cell>
          <cell r="AF160">
            <v>1</v>
          </cell>
          <cell r="AH160" t="str">
            <v>Flexline</v>
          </cell>
          <cell r="AI160" t="str">
            <v>-</v>
          </cell>
          <cell r="AJ160" t="str">
            <v>Tubs IC</v>
          </cell>
          <cell r="AK160">
            <v>419</v>
          </cell>
          <cell r="AL160" t="str">
            <v>PR07</v>
          </cell>
          <cell r="AM160" t="str">
            <v>Z101</v>
          </cell>
          <cell r="AN160" t="str">
            <v>PINGUINO VAINILLA GOURMET TAMB 1X10L</v>
          </cell>
          <cell r="AO160">
            <v>3</v>
          </cell>
          <cell r="AP160">
            <v>1</v>
          </cell>
          <cell r="AR160">
            <v>10</v>
          </cell>
          <cell r="AS160">
            <v>1</v>
          </cell>
          <cell r="AT160">
            <v>0.71</v>
          </cell>
          <cell r="AY160">
            <v>1</v>
          </cell>
          <cell r="AZ160">
            <v>130</v>
          </cell>
        </row>
        <row r="161">
          <cell r="AC161">
            <v>1045</v>
          </cell>
          <cell r="AD161" t="str">
            <v>Activo</v>
          </cell>
          <cell r="AE161">
            <v>84170862</v>
          </cell>
          <cell r="AF161">
            <v>1</v>
          </cell>
          <cell r="AH161" t="str">
            <v>Flexline</v>
          </cell>
          <cell r="AI161" t="str">
            <v>-</v>
          </cell>
          <cell r="AJ161" t="str">
            <v>Tubs IC</v>
          </cell>
          <cell r="AK161">
            <v>419</v>
          </cell>
          <cell r="AL161" t="str">
            <v>PR07</v>
          </cell>
          <cell r="AM161" t="str">
            <v>Z101</v>
          </cell>
          <cell r="AN161" t="str">
            <v>PINGUINO CEREZAS Y VAINILLA TAMB1X10LT</v>
          </cell>
          <cell r="AO161">
            <v>2.5</v>
          </cell>
          <cell r="AP161">
            <v>1</v>
          </cell>
          <cell r="AR161">
            <v>10</v>
          </cell>
          <cell r="AS161">
            <v>1</v>
          </cell>
          <cell r="AT161">
            <v>0.71</v>
          </cell>
          <cell r="AY161">
            <v>1</v>
          </cell>
          <cell r="AZ161">
            <v>130</v>
          </cell>
        </row>
        <row r="162">
          <cell r="AC162">
            <v>1045</v>
          </cell>
          <cell r="AD162" t="str">
            <v>Activo</v>
          </cell>
          <cell r="AE162">
            <v>84170866</v>
          </cell>
          <cell r="AF162">
            <v>1</v>
          </cell>
          <cell r="AH162" t="str">
            <v>Flexline</v>
          </cell>
          <cell r="AI162" t="str">
            <v>-</v>
          </cell>
          <cell r="AJ162" t="str">
            <v>Tubs IC</v>
          </cell>
          <cell r="AK162">
            <v>419</v>
          </cell>
          <cell r="AL162" t="str">
            <v>PR07</v>
          </cell>
          <cell r="AM162" t="str">
            <v>Z101</v>
          </cell>
          <cell r="AN162" t="str">
            <v>PINGUINO MARMOLEADO MORA TAMB1X10LT</v>
          </cell>
          <cell r="AO162">
            <v>3</v>
          </cell>
          <cell r="AP162">
            <v>1</v>
          </cell>
          <cell r="AR162">
            <v>10</v>
          </cell>
          <cell r="AS162">
            <v>1</v>
          </cell>
          <cell r="AT162">
            <v>0.71</v>
          </cell>
          <cell r="AY162">
            <v>1</v>
          </cell>
          <cell r="AZ162">
            <v>130</v>
          </cell>
        </row>
        <row r="163">
          <cell r="AC163">
            <v>1045</v>
          </cell>
          <cell r="AD163" t="str">
            <v>Innovación</v>
          </cell>
          <cell r="AE163" t="str">
            <v>84170861</v>
          </cell>
          <cell r="AF163">
            <v>1</v>
          </cell>
          <cell r="AH163" t="str">
            <v>Flexline</v>
          </cell>
          <cell r="AI163" t="str">
            <v>-</v>
          </cell>
          <cell r="AJ163" t="str">
            <v>Tubs IC</v>
          </cell>
          <cell r="AK163">
            <v>419</v>
          </cell>
          <cell r="AL163" t="str">
            <v>PR07</v>
          </cell>
          <cell r="AM163" t="str">
            <v>Z101</v>
          </cell>
          <cell r="AN163" t="str">
            <v>PINGUINO BUBBALOO 10L</v>
          </cell>
          <cell r="AO163">
            <v>3</v>
          </cell>
          <cell r="AP163">
            <v>1</v>
          </cell>
          <cell r="AR163">
            <v>10</v>
          </cell>
          <cell r="AS163">
            <v>1</v>
          </cell>
          <cell r="AT163">
            <v>0.71</v>
          </cell>
          <cell r="AY163">
            <v>0</v>
          </cell>
          <cell r="AZ163">
            <v>880</v>
          </cell>
        </row>
        <row r="164">
          <cell r="AC164">
            <v>1045</v>
          </cell>
          <cell r="AD164" t="str">
            <v>Activo</v>
          </cell>
          <cell r="AE164" t="str">
            <v>84170864</v>
          </cell>
          <cell r="AF164">
            <v>1</v>
          </cell>
          <cell r="AH164" t="str">
            <v>Flexline</v>
          </cell>
          <cell r="AI164" t="str">
            <v>-</v>
          </cell>
          <cell r="AJ164" t="str">
            <v>Tubs IC</v>
          </cell>
          <cell r="AK164">
            <v>419</v>
          </cell>
          <cell r="AL164" t="str">
            <v>PR07</v>
          </cell>
          <cell r="AM164" t="str">
            <v>Z101</v>
          </cell>
          <cell r="AN164" t="str">
            <v>MANICHO TAMB 1X10L</v>
          </cell>
          <cell r="AO164">
            <v>3</v>
          </cell>
          <cell r="AP164">
            <v>1</v>
          </cell>
          <cell r="AR164">
            <v>10</v>
          </cell>
          <cell r="AS164">
            <v>1</v>
          </cell>
          <cell r="AT164">
            <v>0.71</v>
          </cell>
          <cell r="AY164">
            <v>1</v>
          </cell>
          <cell r="AZ164">
            <v>130</v>
          </cell>
        </row>
        <row r="165">
          <cell r="AC165">
            <v>1045</v>
          </cell>
          <cell r="AD165" t="str">
            <v>Activo</v>
          </cell>
          <cell r="AE165">
            <v>67313702</v>
          </cell>
          <cell r="AF165">
            <v>1</v>
          </cell>
          <cell r="AH165" t="str">
            <v>Flexline</v>
          </cell>
          <cell r="AI165" t="str">
            <v>-</v>
          </cell>
          <cell r="AJ165" t="str">
            <v>Tubs IC</v>
          </cell>
          <cell r="AK165">
            <v>419</v>
          </cell>
          <cell r="AL165" t="str">
            <v>PR07</v>
          </cell>
          <cell r="AM165" t="str">
            <v>Z101</v>
          </cell>
          <cell r="AN165" t="str">
            <v>PINGUINO RECETAS TRES LECHES 10L</v>
          </cell>
          <cell r="AO165">
            <v>3</v>
          </cell>
          <cell r="AP165">
            <v>1</v>
          </cell>
          <cell r="AR165">
            <v>10</v>
          </cell>
          <cell r="AS165">
            <v>1</v>
          </cell>
          <cell r="AT165">
            <v>0.71</v>
          </cell>
          <cell r="AY165">
            <v>3</v>
          </cell>
          <cell r="AZ165">
            <v>130</v>
          </cell>
        </row>
        <row r="166">
          <cell r="AC166">
            <v>1045</v>
          </cell>
          <cell r="AD166" t="str">
            <v>Activo</v>
          </cell>
          <cell r="AE166">
            <v>84170779</v>
          </cell>
          <cell r="AF166">
            <v>1</v>
          </cell>
          <cell r="AH166" t="str">
            <v>Flexline</v>
          </cell>
          <cell r="AI166" t="str">
            <v>-</v>
          </cell>
          <cell r="AJ166" t="str">
            <v>Tubs IC</v>
          </cell>
          <cell r="AK166">
            <v>419</v>
          </cell>
          <cell r="AL166" t="str">
            <v>PR07</v>
          </cell>
          <cell r="AM166" t="str">
            <v>Z101</v>
          </cell>
          <cell r="AN166" t="str">
            <v>PINGUINO CHOCOLATE C/GALLETA 900ML</v>
          </cell>
          <cell r="AO166">
            <v>17</v>
          </cell>
          <cell r="AP166">
            <v>2</v>
          </cell>
          <cell r="AR166">
            <v>0.9</v>
          </cell>
          <cell r="AS166">
            <v>1</v>
          </cell>
          <cell r="AT166">
            <v>0.71</v>
          </cell>
          <cell r="AY166">
            <v>1</v>
          </cell>
          <cell r="AZ166">
            <v>880</v>
          </cell>
        </row>
        <row r="167">
          <cell r="AC167">
            <v>1045</v>
          </cell>
          <cell r="AD167" t="str">
            <v>Activo</v>
          </cell>
          <cell r="AE167">
            <v>84170871</v>
          </cell>
          <cell r="AF167">
            <v>1</v>
          </cell>
          <cell r="AH167" t="str">
            <v>Flexline</v>
          </cell>
          <cell r="AI167" t="str">
            <v>-</v>
          </cell>
          <cell r="AJ167" t="str">
            <v>Tubs IC</v>
          </cell>
          <cell r="AK167">
            <v>419</v>
          </cell>
          <cell r="AL167" t="str">
            <v>PR07</v>
          </cell>
          <cell r="AM167" t="str">
            <v>Z101</v>
          </cell>
          <cell r="AN167" t="str">
            <v>PINGUINO OREO CHOCOLATE TAMB 1X10L</v>
          </cell>
          <cell r="AO167">
            <v>3</v>
          </cell>
          <cell r="AP167">
            <v>1</v>
          </cell>
          <cell r="AR167">
            <v>10</v>
          </cell>
          <cell r="AS167">
            <v>1</v>
          </cell>
          <cell r="AT167">
            <v>0.71</v>
          </cell>
          <cell r="AY167">
            <v>1</v>
          </cell>
          <cell r="AZ167">
            <v>130</v>
          </cell>
        </row>
        <row r="168">
          <cell r="AC168">
            <v>1045</v>
          </cell>
          <cell r="AD168" t="str">
            <v>Activo</v>
          </cell>
          <cell r="AE168">
            <v>67289551</v>
          </cell>
          <cell r="AF168">
            <v>1</v>
          </cell>
          <cell r="AH168" t="str">
            <v>Flexline</v>
          </cell>
          <cell r="AI168" t="str">
            <v>-</v>
          </cell>
          <cell r="AJ168" t="str">
            <v>Tubs IC</v>
          </cell>
          <cell r="AK168">
            <v>419</v>
          </cell>
          <cell r="AL168" t="str">
            <v>PR07</v>
          </cell>
          <cell r="AM168" t="str">
            <v>Z101</v>
          </cell>
          <cell r="AN168" t="str">
            <v>PINGUINO MANICHO 473ML</v>
          </cell>
          <cell r="AO168">
            <v>17</v>
          </cell>
          <cell r="AP168">
            <v>2</v>
          </cell>
          <cell r="AR168">
            <v>0.47299999999999998</v>
          </cell>
          <cell r="AS168">
            <v>1</v>
          </cell>
          <cell r="AT168">
            <v>0.71</v>
          </cell>
          <cell r="AY168">
            <v>1</v>
          </cell>
          <cell r="AZ168">
            <v>880</v>
          </cell>
        </row>
        <row r="169">
          <cell r="AC169">
            <v>1045</v>
          </cell>
          <cell r="AD169" t="str">
            <v>Activo</v>
          </cell>
          <cell r="AE169">
            <v>67289553</v>
          </cell>
          <cell r="AF169">
            <v>1</v>
          </cell>
          <cell r="AH169" t="str">
            <v>Flexline</v>
          </cell>
          <cell r="AI169" t="str">
            <v>-</v>
          </cell>
          <cell r="AJ169" t="str">
            <v>Tubs IC</v>
          </cell>
          <cell r="AK169">
            <v>419</v>
          </cell>
          <cell r="AL169" t="str">
            <v>PR07</v>
          </cell>
          <cell r="AM169" t="str">
            <v>Z101</v>
          </cell>
          <cell r="AN169" t="str">
            <v>PINGUINO OREO 473ML</v>
          </cell>
          <cell r="AO169">
            <v>17</v>
          </cell>
          <cell r="AP169">
            <v>2</v>
          </cell>
          <cell r="AR169">
            <v>0.47299999999999998</v>
          </cell>
          <cell r="AS169">
            <v>1</v>
          </cell>
          <cell r="AT169">
            <v>0.71</v>
          </cell>
          <cell r="AY169">
            <v>1</v>
          </cell>
          <cell r="AZ169">
            <v>880</v>
          </cell>
        </row>
        <row r="170">
          <cell r="AC170">
            <v>5074</v>
          </cell>
          <cell r="AD170" t="str">
            <v>Activo</v>
          </cell>
          <cell r="AE170">
            <v>155678</v>
          </cell>
          <cell r="AF170">
            <v>4</v>
          </cell>
          <cell r="AH170" t="str">
            <v>Benhill</v>
          </cell>
          <cell r="AI170">
            <v>33</v>
          </cell>
          <cell r="AJ170" t="str">
            <v>Tubs SP</v>
          </cell>
          <cell r="AK170">
            <v>504</v>
          </cell>
          <cell r="AL170" t="str">
            <v>PR01</v>
          </cell>
          <cell r="AM170" t="str">
            <v>Z101</v>
          </cell>
          <cell r="AN170" t="str">
            <v>BONELLA MARG VITAL 4X3KG</v>
          </cell>
          <cell r="AO170">
            <v>7</v>
          </cell>
          <cell r="AP170">
            <v>1</v>
          </cell>
          <cell r="AR170">
            <v>3</v>
          </cell>
          <cell r="AS170">
            <v>4</v>
          </cell>
          <cell r="AT170">
            <v>0.82</v>
          </cell>
          <cell r="AY170">
            <v>1</v>
          </cell>
          <cell r="AZ170">
            <v>20</v>
          </cell>
        </row>
        <row r="171">
          <cell r="AC171">
            <v>5074</v>
          </cell>
          <cell r="AD171" t="str">
            <v>Activo</v>
          </cell>
          <cell r="AE171">
            <v>167869</v>
          </cell>
          <cell r="AF171">
            <v>2</v>
          </cell>
          <cell r="AH171" t="str">
            <v>Benhill</v>
          </cell>
          <cell r="AI171">
            <v>33</v>
          </cell>
          <cell r="AJ171" t="str">
            <v>Tubs SP</v>
          </cell>
          <cell r="AK171">
            <v>504</v>
          </cell>
          <cell r="AL171" t="str">
            <v>PR01</v>
          </cell>
          <cell r="AM171" t="str">
            <v>Z101</v>
          </cell>
          <cell r="AN171" t="str">
            <v>BONELLA MARG VITAL 36X250G</v>
          </cell>
          <cell r="AO171">
            <v>51</v>
          </cell>
          <cell r="AP171">
            <v>2</v>
          </cell>
          <cell r="AR171">
            <v>0.25</v>
          </cell>
          <cell r="AS171">
            <v>36</v>
          </cell>
          <cell r="AT171">
            <v>0.82</v>
          </cell>
          <cell r="AY171">
            <v>1</v>
          </cell>
          <cell r="AZ171">
            <v>36</v>
          </cell>
        </row>
        <row r="172">
          <cell r="AC172">
            <v>5074</v>
          </cell>
          <cell r="AD172" t="str">
            <v>Activo</v>
          </cell>
          <cell r="AE172">
            <v>167871</v>
          </cell>
          <cell r="AF172">
            <v>5</v>
          </cell>
          <cell r="AH172" t="str">
            <v>Benhill</v>
          </cell>
          <cell r="AI172">
            <v>33</v>
          </cell>
          <cell r="AJ172" t="str">
            <v>Tubs SP</v>
          </cell>
          <cell r="AK172">
            <v>504</v>
          </cell>
          <cell r="AL172" t="str">
            <v>PR01</v>
          </cell>
          <cell r="AM172" t="str">
            <v>Z101</v>
          </cell>
          <cell r="AN172" t="str">
            <v>BONELLA MARG VITAL 24X500G</v>
          </cell>
          <cell r="AO172">
            <v>30</v>
          </cell>
          <cell r="AP172">
            <v>2</v>
          </cell>
          <cell r="AR172">
            <v>0.5</v>
          </cell>
          <cell r="AS172">
            <v>24</v>
          </cell>
          <cell r="AT172">
            <v>0.82</v>
          </cell>
          <cell r="AY172">
            <v>1</v>
          </cell>
          <cell r="AZ172">
            <v>32</v>
          </cell>
        </row>
        <row r="173">
          <cell r="AC173">
            <v>5074</v>
          </cell>
          <cell r="AD173" t="str">
            <v>Activo</v>
          </cell>
          <cell r="AE173">
            <v>168029</v>
          </cell>
          <cell r="AF173">
            <v>3</v>
          </cell>
          <cell r="AH173" t="str">
            <v>Benhill</v>
          </cell>
          <cell r="AI173">
            <v>33</v>
          </cell>
          <cell r="AJ173" t="str">
            <v>Tubs SP</v>
          </cell>
          <cell r="AK173">
            <v>504</v>
          </cell>
          <cell r="AL173" t="str">
            <v>PR01</v>
          </cell>
          <cell r="AM173" t="str">
            <v>Z101</v>
          </cell>
          <cell r="AN173" t="str">
            <v>BONELLA MARG LIGHT 24X500G</v>
          </cell>
          <cell r="AO173">
            <v>30</v>
          </cell>
          <cell r="AP173">
            <v>2</v>
          </cell>
          <cell r="AR173">
            <v>0.5</v>
          </cell>
          <cell r="AS173">
            <v>24</v>
          </cell>
          <cell r="AT173">
            <v>0.82</v>
          </cell>
          <cell r="AY173">
            <v>1</v>
          </cell>
          <cell r="AZ173">
            <v>32</v>
          </cell>
        </row>
        <row r="174">
          <cell r="AC174">
            <v>5074</v>
          </cell>
          <cell r="AD174" t="str">
            <v>Activo</v>
          </cell>
          <cell r="AE174">
            <v>168030</v>
          </cell>
          <cell r="AF174">
            <v>2</v>
          </cell>
          <cell r="AH174" t="str">
            <v>Benhill</v>
          </cell>
          <cell r="AI174">
            <v>33</v>
          </cell>
          <cell r="AJ174" t="str">
            <v>Tubs SP</v>
          </cell>
          <cell r="AK174">
            <v>504</v>
          </cell>
          <cell r="AL174" t="str">
            <v>PR01</v>
          </cell>
          <cell r="AM174" t="str">
            <v>Z101</v>
          </cell>
          <cell r="AN174" t="str">
            <v>BONELLA MARG LIGHT 36X250G</v>
          </cell>
          <cell r="AO174">
            <v>51</v>
          </cell>
          <cell r="AP174">
            <v>2</v>
          </cell>
          <cell r="AR174">
            <v>0.25</v>
          </cell>
          <cell r="AS174">
            <v>36</v>
          </cell>
          <cell r="AT174">
            <v>0.82</v>
          </cell>
          <cell r="AY174">
            <v>1</v>
          </cell>
          <cell r="AZ174">
            <v>36</v>
          </cell>
        </row>
        <row r="175">
          <cell r="AC175">
            <v>5074</v>
          </cell>
          <cell r="AD175" t="str">
            <v>Activo</v>
          </cell>
          <cell r="AE175">
            <v>168037</v>
          </cell>
          <cell r="AF175">
            <v>4</v>
          </cell>
          <cell r="AH175" t="str">
            <v>Benhill</v>
          </cell>
          <cell r="AI175">
            <v>33</v>
          </cell>
          <cell r="AJ175" t="str">
            <v>Tubs SP</v>
          </cell>
          <cell r="AK175">
            <v>504</v>
          </cell>
          <cell r="AL175" t="str">
            <v>PR01</v>
          </cell>
          <cell r="AM175" t="str">
            <v>Z101</v>
          </cell>
          <cell r="AN175" t="str">
            <v>DORINA MARG 36X250GR</v>
          </cell>
          <cell r="AO175">
            <v>51</v>
          </cell>
          <cell r="AP175">
            <v>2</v>
          </cell>
          <cell r="AR175">
            <v>0.25</v>
          </cell>
          <cell r="AS175">
            <v>36</v>
          </cell>
          <cell r="AT175">
            <v>0.82</v>
          </cell>
          <cell r="AY175">
            <v>1</v>
          </cell>
          <cell r="AZ175">
            <v>36</v>
          </cell>
        </row>
        <row r="176">
          <cell r="AC176">
            <v>5074</v>
          </cell>
          <cell r="AD176" t="str">
            <v>Activo</v>
          </cell>
          <cell r="AE176">
            <v>168038</v>
          </cell>
          <cell r="AF176">
            <v>4</v>
          </cell>
          <cell r="AH176" t="str">
            <v>Benhill</v>
          </cell>
          <cell r="AI176">
            <v>33</v>
          </cell>
          <cell r="AJ176" t="str">
            <v>Tubs SP</v>
          </cell>
          <cell r="AK176">
            <v>504</v>
          </cell>
          <cell r="AL176" t="str">
            <v>PR01</v>
          </cell>
          <cell r="AM176" t="str">
            <v>Z101</v>
          </cell>
          <cell r="AN176" t="str">
            <v>DORINA MARG 24X500G</v>
          </cell>
          <cell r="AO176">
            <v>28</v>
          </cell>
          <cell r="AP176">
            <v>2</v>
          </cell>
          <cell r="AR176">
            <v>0.5</v>
          </cell>
          <cell r="AS176">
            <v>24</v>
          </cell>
          <cell r="AT176">
            <v>0.82</v>
          </cell>
          <cell r="AY176">
            <v>1</v>
          </cell>
          <cell r="AZ176">
            <v>32</v>
          </cell>
        </row>
        <row r="177">
          <cell r="AC177">
            <v>5074</v>
          </cell>
          <cell r="AD177" t="str">
            <v>Activo</v>
          </cell>
          <cell r="AE177">
            <v>168039</v>
          </cell>
          <cell r="AF177">
            <v>4</v>
          </cell>
          <cell r="AH177" t="str">
            <v>Benhill</v>
          </cell>
          <cell r="AI177">
            <v>33</v>
          </cell>
          <cell r="AJ177" t="str">
            <v>Tubs SP</v>
          </cell>
          <cell r="AK177">
            <v>504</v>
          </cell>
          <cell r="AL177" t="str">
            <v>PR01</v>
          </cell>
          <cell r="AM177" t="str">
            <v>Z101</v>
          </cell>
          <cell r="AN177" t="str">
            <v>DORINA MARG LIGHT 24X500G</v>
          </cell>
          <cell r="AO177">
            <v>28</v>
          </cell>
          <cell r="AP177">
            <v>2</v>
          </cell>
          <cell r="AR177">
            <v>0.5</v>
          </cell>
          <cell r="AS177">
            <v>24</v>
          </cell>
          <cell r="AT177">
            <v>0.82</v>
          </cell>
          <cell r="AY177">
            <v>1</v>
          </cell>
          <cell r="AZ177">
            <v>32</v>
          </cell>
        </row>
        <row r="178">
          <cell r="AC178">
            <v>5074</v>
          </cell>
          <cell r="AD178" t="str">
            <v>Activo</v>
          </cell>
          <cell r="AE178">
            <v>168040</v>
          </cell>
          <cell r="AF178">
            <v>4</v>
          </cell>
          <cell r="AH178" t="str">
            <v>Benhill</v>
          </cell>
          <cell r="AI178">
            <v>33</v>
          </cell>
          <cell r="AJ178" t="str">
            <v>Tubs SP</v>
          </cell>
          <cell r="AK178">
            <v>504</v>
          </cell>
          <cell r="AL178" t="str">
            <v>PR01</v>
          </cell>
          <cell r="AM178" t="str">
            <v>Z101</v>
          </cell>
          <cell r="AN178" t="str">
            <v>DORINA MARG LIGHT 36X250GR</v>
          </cell>
          <cell r="AO178">
            <v>51</v>
          </cell>
          <cell r="AP178">
            <v>2</v>
          </cell>
          <cell r="AR178">
            <v>0.25</v>
          </cell>
          <cell r="AS178">
            <v>36</v>
          </cell>
          <cell r="AT178">
            <v>0.82</v>
          </cell>
          <cell r="AY178">
            <v>1</v>
          </cell>
          <cell r="AZ178">
            <v>36</v>
          </cell>
        </row>
        <row r="179">
          <cell r="AC179">
            <v>5074</v>
          </cell>
          <cell r="AD179" t="str">
            <v>Activo</v>
          </cell>
          <cell r="AE179">
            <v>558307</v>
          </cell>
          <cell r="AF179">
            <v>1</v>
          </cell>
          <cell r="AH179" t="str">
            <v>Benhill</v>
          </cell>
          <cell r="AI179">
            <v>33</v>
          </cell>
          <cell r="AJ179" t="str">
            <v>Tubs SP</v>
          </cell>
          <cell r="AK179">
            <v>504</v>
          </cell>
          <cell r="AL179" t="str">
            <v>PR01</v>
          </cell>
          <cell r="AM179" t="str">
            <v>Z101</v>
          </cell>
          <cell r="AN179" t="str">
            <v>BONELLA MARG VITAL 36X250G PRM 250GX200G</v>
          </cell>
          <cell r="AO179">
            <v>51</v>
          </cell>
          <cell r="AP179">
            <v>2</v>
          </cell>
          <cell r="AR179">
            <v>0.25</v>
          </cell>
          <cell r="AS179">
            <v>36</v>
          </cell>
          <cell r="AT179">
            <v>0.82</v>
          </cell>
          <cell r="AY179">
            <v>1</v>
          </cell>
          <cell r="AZ179">
            <v>36</v>
          </cell>
        </row>
        <row r="180">
          <cell r="AC180">
            <v>5074</v>
          </cell>
          <cell r="AD180" t="str">
            <v>Activo</v>
          </cell>
          <cell r="AE180">
            <v>558308</v>
          </cell>
          <cell r="AF180">
            <v>1</v>
          </cell>
          <cell r="AH180" t="str">
            <v>Benhill</v>
          </cell>
          <cell r="AI180">
            <v>33</v>
          </cell>
          <cell r="AJ180" t="str">
            <v>Tubs SP</v>
          </cell>
          <cell r="AK180">
            <v>504</v>
          </cell>
          <cell r="AL180" t="str">
            <v>PR01</v>
          </cell>
          <cell r="AM180" t="str">
            <v>Z101</v>
          </cell>
          <cell r="AN180" t="str">
            <v>BONELLA MARG VITAL 24X500G PRM 500GX400G</v>
          </cell>
          <cell r="AO180">
            <v>30</v>
          </cell>
          <cell r="AP180">
            <v>2</v>
          </cell>
          <cell r="AR180">
            <v>0.5</v>
          </cell>
          <cell r="AS180">
            <v>24</v>
          </cell>
          <cell r="AT180">
            <v>0.82</v>
          </cell>
          <cell r="AY180">
            <v>1</v>
          </cell>
          <cell r="AZ180">
            <v>32</v>
          </cell>
        </row>
        <row r="181">
          <cell r="AC181">
            <v>5074</v>
          </cell>
          <cell r="AD181" t="str">
            <v>Activo</v>
          </cell>
          <cell r="AE181">
            <v>929302</v>
          </cell>
          <cell r="AF181">
            <v>1</v>
          </cell>
          <cell r="AH181" t="str">
            <v>Benhill</v>
          </cell>
          <cell r="AI181">
            <v>33</v>
          </cell>
          <cell r="AJ181" t="str">
            <v>Tubs SP</v>
          </cell>
          <cell r="AK181">
            <v>504</v>
          </cell>
          <cell r="AL181" t="str">
            <v>PR01</v>
          </cell>
          <cell r="AM181" t="str">
            <v>Z101</v>
          </cell>
          <cell r="AN181" t="str">
            <v>BONELLA MARG VITAL 16X600G PRM 600X500G</v>
          </cell>
          <cell r="AO181">
            <v>30</v>
          </cell>
          <cell r="AP181">
            <v>2</v>
          </cell>
          <cell r="AR181">
            <v>0.6</v>
          </cell>
          <cell r="AS181">
            <v>24</v>
          </cell>
          <cell r="AT181">
            <v>0.82</v>
          </cell>
          <cell r="AY181">
            <v>1</v>
          </cell>
        </row>
        <row r="182">
          <cell r="AC182">
            <v>5074</v>
          </cell>
          <cell r="AD182" t="str">
            <v>Activo</v>
          </cell>
          <cell r="AE182">
            <v>972834</v>
          </cell>
          <cell r="AF182">
            <v>1</v>
          </cell>
          <cell r="AH182" t="str">
            <v>Benhill</v>
          </cell>
          <cell r="AI182">
            <v>33</v>
          </cell>
          <cell r="AJ182" t="str">
            <v>Tubs SP</v>
          </cell>
          <cell r="AK182">
            <v>504</v>
          </cell>
          <cell r="AL182" t="str">
            <v>PR01</v>
          </cell>
          <cell r="AM182" t="str">
            <v>Z101</v>
          </cell>
          <cell r="AN182" t="str">
            <v>DORINA MARG 36X225G</v>
          </cell>
          <cell r="AO182">
            <v>51</v>
          </cell>
          <cell r="AP182">
            <v>2</v>
          </cell>
          <cell r="AR182">
            <v>0.22500000000000001</v>
          </cell>
          <cell r="AS182">
            <v>36</v>
          </cell>
          <cell r="AT182">
            <v>0.82</v>
          </cell>
          <cell r="AY182">
            <v>1</v>
          </cell>
          <cell r="AZ182">
            <v>36</v>
          </cell>
        </row>
        <row r="183">
          <cell r="AC183">
            <v>5074</v>
          </cell>
          <cell r="AD183" t="str">
            <v>Activo</v>
          </cell>
          <cell r="AE183">
            <v>972845</v>
          </cell>
          <cell r="AF183">
            <v>1</v>
          </cell>
          <cell r="AH183" t="str">
            <v>Benhill</v>
          </cell>
          <cell r="AI183">
            <v>33</v>
          </cell>
          <cell r="AJ183" t="str">
            <v>Tubs SP</v>
          </cell>
          <cell r="AK183">
            <v>504</v>
          </cell>
          <cell r="AL183" t="str">
            <v>PR01</v>
          </cell>
          <cell r="AM183" t="str">
            <v>Z101</v>
          </cell>
          <cell r="AN183" t="str">
            <v>DORINA MARG 24X450G</v>
          </cell>
          <cell r="AO183">
            <v>28</v>
          </cell>
          <cell r="AP183">
            <v>2</v>
          </cell>
          <cell r="AR183">
            <v>0.45</v>
          </cell>
          <cell r="AS183">
            <v>24</v>
          </cell>
          <cell r="AT183">
            <v>0.82</v>
          </cell>
          <cell r="AY183">
            <v>1</v>
          </cell>
          <cell r="AZ183">
            <v>32</v>
          </cell>
        </row>
        <row r="184">
          <cell r="AC184">
            <v>5074</v>
          </cell>
          <cell r="AD184" t="str">
            <v>Activo</v>
          </cell>
          <cell r="AE184">
            <v>86620</v>
          </cell>
          <cell r="AF184">
            <v>2</v>
          </cell>
          <cell r="AH184" t="str">
            <v>Emzo</v>
          </cell>
          <cell r="AI184" t="str">
            <v>-</v>
          </cell>
          <cell r="AJ184" t="str">
            <v>Others</v>
          </cell>
          <cell r="AK184">
            <v>505</v>
          </cell>
          <cell r="AL184" t="str">
            <v>PR03</v>
          </cell>
          <cell r="AM184" t="str">
            <v>Z101</v>
          </cell>
          <cell r="AN184" t="str">
            <v>BONELLA MARG VITAL SCH 6X20X50G</v>
          </cell>
          <cell r="AO184">
            <v>56</v>
          </cell>
          <cell r="AP184">
            <v>4</v>
          </cell>
          <cell r="AR184">
            <v>0.05</v>
          </cell>
          <cell r="AS184">
            <v>120</v>
          </cell>
          <cell r="AT184">
            <v>0.8</v>
          </cell>
          <cell r="AY184">
            <v>1</v>
          </cell>
          <cell r="AZ184">
            <v>72</v>
          </cell>
        </row>
        <row r="185">
          <cell r="AC185">
            <v>5074</v>
          </cell>
          <cell r="AD185" t="str">
            <v>Activo</v>
          </cell>
          <cell r="AE185">
            <v>557342</v>
          </cell>
          <cell r="AF185">
            <v>1</v>
          </cell>
          <cell r="AH185" t="str">
            <v>Emzo</v>
          </cell>
          <cell r="AI185" t="str">
            <v>-</v>
          </cell>
          <cell r="AJ185" t="str">
            <v>Others</v>
          </cell>
          <cell r="AK185">
            <v>505</v>
          </cell>
          <cell r="AL185" t="str">
            <v>PR03</v>
          </cell>
          <cell r="AM185" t="str">
            <v>Z101</v>
          </cell>
          <cell r="AN185" t="str">
            <v>BONELLA MARG VITAL SCH 6X24X50G</v>
          </cell>
          <cell r="AO185">
            <v>56</v>
          </cell>
          <cell r="AP185">
            <v>4</v>
          </cell>
          <cell r="AR185">
            <v>0.05</v>
          </cell>
          <cell r="AS185">
            <v>144</v>
          </cell>
          <cell r="AT185">
            <v>0.8</v>
          </cell>
          <cell r="AY185">
            <v>1</v>
          </cell>
          <cell r="AZ185">
            <v>60</v>
          </cell>
        </row>
        <row r="186">
          <cell r="AC186">
            <v>5074</v>
          </cell>
          <cell r="AD186" t="str">
            <v>Activo</v>
          </cell>
          <cell r="AE186">
            <v>974006</v>
          </cell>
          <cell r="AF186">
            <v>1</v>
          </cell>
          <cell r="AH186" t="str">
            <v>Emzo</v>
          </cell>
          <cell r="AI186" t="str">
            <v>-</v>
          </cell>
          <cell r="AJ186" t="str">
            <v>Others</v>
          </cell>
          <cell r="AK186">
            <v>505</v>
          </cell>
          <cell r="AL186" t="str">
            <v>PR03</v>
          </cell>
          <cell r="AM186" t="str">
            <v>Z101</v>
          </cell>
          <cell r="AN186" t="str">
            <v>DORINA MARG 6X20X50G</v>
          </cell>
          <cell r="AO186">
            <v>56</v>
          </cell>
          <cell r="AP186">
            <v>4</v>
          </cell>
          <cell r="AR186">
            <v>0.06</v>
          </cell>
          <cell r="AS186">
            <v>120</v>
          </cell>
          <cell r="AT186">
            <v>0.8</v>
          </cell>
          <cell r="AY186">
            <v>1</v>
          </cell>
          <cell r="AZ186">
            <v>50</v>
          </cell>
        </row>
        <row r="187">
          <cell r="AC187">
            <v>5074</v>
          </cell>
          <cell r="AD187" t="str">
            <v>Activo</v>
          </cell>
          <cell r="AE187">
            <v>560637</v>
          </cell>
          <cell r="AF187">
            <v>1</v>
          </cell>
          <cell r="AH187" t="str">
            <v>Emzo</v>
          </cell>
          <cell r="AI187" t="str">
            <v>-</v>
          </cell>
          <cell r="AJ187" t="str">
            <v>Others</v>
          </cell>
          <cell r="AK187">
            <v>505</v>
          </cell>
          <cell r="AL187" t="str">
            <v>PR03</v>
          </cell>
          <cell r="AM187" t="str">
            <v>Z101</v>
          </cell>
          <cell r="AN187" t="str">
            <v>BONELLA MARG VITAL SCH 6X20X60G</v>
          </cell>
          <cell r="AO187">
            <v>52</v>
          </cell>
          <cell r="AP187">
            <v>4</v>
          </cell>
          <cell r="AR187">
            <v>9.0277777777777776E-2</v>
          </cell>
          <cell r="AS187">
            <v>72</v>
          </cell>
          <cell r="AT187">
            <v>0.8</v>
          </cell>
          <cell r="AY187">
            <v>1</v>
          </cell>
          <cell r="AZ187">
            <v>63</v>
          </cell>
        </row>
        <row r="188">
          <cell r="AC188">
            <v>5074</v>
          </cell>
          <cell r="AD188" t="str">
            <v>Activo</v>
          </cell>
          <cell r="AE188">
            <v>560648</v>
          </cell>
          <cell r="AF188">
            <v>1</v>
          </cell>
          <cell r="AH188" t="str">
            <v>Emzo</v>
          </cell>
          <cell r="AI188" t="str">
            <v>-</v>
          </cell>
          <cell r="AJ188" t="str">
            <v>Others</v>
          </cell>
          <cell r="AK188">
            <v>505</v>
          </cell>
          <cell r="AL188" t="str">
            <v>PR03</v>
          </cell>
          <cell r="AM188" t="str">
            <v>Z101</v>
          </cell>
          <cell r="AN188" t="str">
            <v>BONELLA MARG VITAL SCH 6X12X90G</v>
          </cell>
          <cell r="AO188">
            <v>33</v>
          </cell>
          <cell r="AP188">
            <v>4</v>
          </cell>
          <cell r="AR188">
            <v>0.06</v>
          </cell>
          <cell r="AS188">
            <v>120</v>
          </cell>
          <cell r="AT188">
            <v>0.8</v>
          </cell>
          <cell r="AY188">
            <v>1</v>
          </cell>
          <cell r="AZ188">
            <v>50</v>
          </cell>
        </row>
        <row r="189">
          <cell r="AC189">
            <v>5074</v>
          </cell>
          <cell r="AD189" t="str">
            <v>Activo</v>
          </cell>
          <cell r="AE189">
            <v>167871</v>
          </cell>
          <cell r="AF189">
            <v>4</v>
          </cell>
          <cell r="AH189" t="str">
            <v>Hutamaki</v>
          </cell>
          <cell r="AI189">
            <v>12</v>
          </cell>
          <cell r="AJ189" t="str">
            <v>Tubs SP</v>
          </cell>
          <cell r="AK189">
            <v>509</v>
          </cell>
          <cell r="AL189" t="str">
            <v>PR02</v>
          </cell>
          <cell r="AM189" t="str">
            <v>Z101</v>
          </cell>
          <cell r="AN189" t="str">
            <v>BONELLA MARG VITAL 24X500G</v>
          </cell>
          <cell r="AO189">
            <v>43</v>
          </cell>
          <cell r="AP189">
            <v>1</v>
          </cell>
          <cell r="AR189">
            <v>0.5</v>
          </cell>
          <cell r="AS189">
            <v>24</v>
          </cell>
          <cell r="AT189">
            <v>0.81</v>
          </cell>
          <cell r="AY189">
            <v>1</v>
          </cell>
          <cell r="AZ189">
            <v>32</v>
          </cell>
        </row>
        <row r="190">
          <cell r="AC190">
            <v>5074</v>
          </cell>
          <cell r="AD190" t="str">
            <v>Activo</v>
          </cell>
          <cell r="AE190">
            <v>167873</v>
          </cell>
          <cell r="AF190">
            <v>2</v>
          </cell>
          <cell r="AH190" t="str">
            <v>Hutamaki</v>
          </cell>
          <cell r="AI190">
            <v>12</v>
          </cell>
          <cell r="AJ190" t="str">
            <v>Tubs SP</v>
          </cell>
          <cell r="AK190">
            <v>509</v>
          </cell>
          <cell r="AL190" t="str">
            <v>PR02</v>
          </cell>
          <cell r="AM190" t="str">
            <v>Z101</v>
          </cell>
          <cell r="AN190" t="str">
            <v>BONELLA MARG VITAL 12X1KG</v>
          </cell>
          <cell r="AO190">
            <v>22</v>
          </cell>
          <cell r="AP190">
            <v>1</v>
          </cell>
          <cell r="AR190">
            <v>1</v>
          </cell>
          <cell r="AS190">
            <v>12</v>
          </cell>
          <cell r="AT190">
            <v>0.81</v>
          </cell>
          <cell r="AY190">
            <v>1</v>
          </cell>
          <cell r="AZ190">
            <v>32</v>
          </cell>
        </row>
        <row r="191">
          <cell r="AC191">
            <v>5074</v>
          </cell>
          <cell r="AD191" t="str">
            <v>Activo</v>
          </cell>
          <cell r="AE191">
            <v>168036</v>
          </cell>
          <cell r="AF191">
            <v>3</v>
          </cell>
          <cell r="AH191" t="str">
            <v>Hutamaki</v>
          </cell>
          <cell r="AI191">
            <v>12</v>
          </cell>
          <cell r="AJ191" t="str">
            <v>Tubs SP</v>
          </cell>
          <cell r="AK191">
            <v>509</v>
          </cell>
          <cell r="AL191" t="str">
            <v>PR02</v>
          </cell>
          <cell r="AM191" t="str">
            <v>Z101</v>
          </cell>
          <cell r="AN191" t="str">
            <v>DORINA MARG 12X1KG</v>
          </cell>
          <cell r="AO191">
            <v>20</v>
          </cell>
          <cell r="AP191">
            <v>1</v>
          </cell>
          <cell r="AR191">
            <v>1</v>
          </cell>
          <cell r="AS191">
            <v>12</v>
          </cell>
          <cell r="AT191">
            <v>0.81</v>
          </cell>
          <cell r="AY191">
            <v>1</v>
          </cell>
          <cell r="AZ191">
            <v>32</v>
          </cell>
        </row>
        <row r="192">
          <cell r="AC192">
            <v>5074</v>
          </cell>
          <cell r="AD192" t="str">
            <v>Activo</v>
          </cell>
          <cell r="AE192">
            <v>558308</v>
          </cell>
          <cell r="AF192">
            <v>2</v>
          </cell>
          <cell r="AH192" t="str">
            <v>Hutamaki</v>
          </cell>
          <cell r="AI192">
            <v>12</v>
          </cell>
          <cell r="AJ192" t="str">
            <v>Tubs SP</v>
          </cell>
          <cell r="AK192">
            <v>509</v>
          </cell>
          <cell r="AL192" t="str">
            <v>PR02</v>
          </cell>
          <cell r="AM192" t="str">
            <v>Z101</v>
          </cell>
          <cell r="AN192" t="str">
            <v>BONELLA MARG VITAL 24X500G PRM 500GX400G</v>
          </cell>
          <cell r="AO192">
            <v>43</v>
          </cell>
          <cell r="AP192">
            <v>1</v>
          </cell>
          <cell r="AR192">
            <v>0.5</v>
          </cell>
          <cell r="AS192">
            <v>24</v>
          </cell>
          <cell r="AT192">
            <v>0.81</v>
          </cell>
          <cell r="AY192">
            <v>1</v>
          </cell>
          <cell r="AZ192">
            <v>32</v>
          </cell>
        </row>
        <row r="193">
          <cell r="AC193">
            <v>5074</v>
          </cell>
          <cell r="AD193" t="str">
            <v>Activo</v>
          </cell>
          <cell r="AE193">
            <v>558309</v>
          </cell>
          <cell r="AF193">
            <v>1</v>
          </cell>
          <cell r="AH193" t="str">
            <v>Hutamaki</v>
          </cell>
          <cell r="AI193">
            <v>12</v>
          </cell>
          <cell r="AJ193" t="str">
            <v>Tubs SP</v>
          </cell>
          <cell r="AK193">
            <v>509</v>
          </cell>
          <cell r="AL193" t="str">
            <v>PR02</v>
          </cell>
          <cell r="AM193" t="str">
            <v>Z101</v>
          </cell>
          <cell r="AN193" t="str">
            <v>BONELLA MARG VITAL 12X1KG PRM 1KGX800G</v>
          </cell>
          <cell r="AO193">
            <v>22</v>
          </cell>
          <cell r="AP193">
            <v>1</v>
          </cell>
          <cell r="AR193">
            <v>1</v>
          </cell>
          <cell r="AS193">
            <v>12</v>
          </cell>
          <cell r="AT193">
            <v>0.81</v>
          </cell>
          <cell r="AY193">
            <v>1</v>
          </cell>
          <cell r="AZ193">
            <v>32</v>
          </cell>
        </row>
        <row r="194">
          <cell r="AC194">
            <v>5074</v>
          </cell>
          <cell r="AD194" t="str">
            <v>Activo</v>
          </cell>
          <cell r="AE194">
            <v>929302</v>
          </cell>
          <cell r="AF194">
            <v>2</v>
          </cell>
          <cell r="AH194" t="str">
            <v>Hutamaki</v>
          </cell>
          <cell r="AI194">
            <v>12</v>
          </cell>
          <cell r="AJ194" t="str">
            <v>Tubs SP</v>
          </cell>
          <cell r="AK194">
            <v>509</v>
          </cell>
          <cell r="AL194" t="str">
            <v>PR02</v>
          </cell>
          <cell r="AM194" t="str">
            <v>Z101</v>
          </cell>
          <cell r="AN194" t="str">
            <v>BONELLA MARG VITAL 16X600G PRM 600X500G</v>
          </cell>
          <cell r="AO194">
            <v>43</v>
          </cell>
          <cell r="AP194">
            <v>1</v>
          </cell>
          <cell r="AR194">
            <v>0.6</v>
          </cell>
          <cell r="AS194">
            <v>16</v>
          </cell>
          <cell r="AT194">
            <v>0.81</v>
          </cell>
          <cell r="AY194">
            <v>1</v>
          </cell>
          <cell r="AZ194">
            <v>36</v>
          </cell>
        </row>
        <row r="195">
          <cell r="AC195">
            <v>5074</v>
          </cell>
          <cell r="AD195" t="str">
            <v>Activo</v>
          </cell>
          <cell r="AE195">
            <v>155678</v>
          </cell>
          <cell r="AF195">
            <v>5</v>
          </cell>
          <cell r="AH195" t="str">
            <v>Hutamaki</v>
          </cell>
          <cell r="AI195" t="str">
            <v>-</v>
          </cell>
          <cell r="AJ195" t="str">
            <v>Tubs SP</v>
          </cell>
          <cell r="AK195">
            <v>509</v>
          </cell>
          <cell r="AL195" t="str">
            <v>PR04</v>
          </cell>
          <cell r="AM195" t="str">
            <v>Z101</v>
          </cell>
          <cell r="AN195" t="str">
            <v>BONELLA MARG VITAL 4X3KG</v>
          </cell>
          <cell r="AO195">
            <v>7</v>
          </cell>
          <cell r="AP195">
            <v>1</v>
          </cell>
          <cell r="AR195">
            <v>3</v>
          </cell>
          <cell r="AS195">
            <v>4</v>
          </cell>
          <cell r="AT195">
            <v>0.81</v>
          </cell>
          <cell r="AY195">
            <v>1</v>
          </cell>
          <cell r="AZ195">
            <v>20</v>
          </cell>
        </row>
      </sheetData>
      <sheetData sheetId="1">
        <row r="8">
          <cell r="A8" t="str">
            <v>BREAKDOWN</v>
          </cell>
          <cell r="B8"/>
          <cell r="D8" t="str">
            <v>Falla de equipos</v>
          </cell>
          <cell r="E8" t="str">
            <v>Falla de equipos</v>
          </cell>
          <cell r="F8" t="str">
            <v>Pérdidas en Desempeño de Manufactura</v>
          </cell>
          <cell r="G8" t="str">
            <v>Breakdown</v>
          </cell>
          <cell r="H8" t="str">
            <v>Falla de equipos de la línea, mayores a 10 minutos</v>
          </cell>
        </row>
        <row r="9">
          <cell r="A9" t="str">
            <v>PROCESOS-</v>
          </cell>
          <cell r="B9">
            <v>1</v>
          </cell>
          <cell r="D9" t="str">
            <v>Errores Operacionales</v>
          </cell>
          <cell r="E9" t="str">
            <v>Falla en área de procesos</v>
          </cell>
          <cell r="F9" t="str">
            <v>Pérdidas en Desempeño de Manufactura</v>
          </cell>
          <cell r="G9" t="str">
            <v>Falla en área de procesos</v>
          </cell>
          <cell r="H9" t="str">
            <v>Falta de utilities por temas propios de la planta, problemas con el edificio. Ejemplo: falta de agua, goteras</v>
          </cell>
        </row>
        <row r="10">
          <cell r="A10" t="str">
            <v>PROCESOS-</v>
          </cell>
          <cell r="B10">
            <v>2</v>
          </cell>
          <cell r="D10" t="str">
            <v>Falta Aire Comprimido</v>
          </cell>
          <cell r="E10" t="str">
            <v>Falla en área de procesos</v>
          </cell>
          <cell r="F10" t="str">
            <v>Pérdidas en Desempeño de Manufactura</v>
          </cell>
        </row>
        <row r="11">
          <cell r="A11" t="str">
            <v>PROCESOS-</v>
          </cell>
          <cell r="B11">
            <v>3</v>
          </cell>
          <cell r="D11" t="str">
            <v>Falta de Agua (PP)</v>
          </cell>
          <cell r="E11" t="str">
            <v>Falla en área de procesos</v>
          </cell>
          <cell r="F11" t="str">
            <v>Pérdidas en Desempeño de Manufactura</v>
          </cell>
        </row>
        <row r="12">
          <cell r="A12" t="str">
            <v>PROCESOS-</v>
          </cell>
          <cell r="B12">
            <v>4</v>
          </cell>
          <cell r="D12" t="str">
            <v>Falta de Frío</v>
          </cell>
          <cell r="E12" t="str">
            <v>Falla en área de procesos</v>
          </cell>
          <cell r="F12" t="str">
            <v>Pérdidas en Desempeño de Manufactura</v>
          </cell>
        </row>
        <row r="13">
          <cell r="A13" t="str">
            <v>PROCESOS-</v>
          </cell>
          <cell r="B13">
            <v>5</v>
          </cell>
          <cell r="D13" t="str">
            <v>Falta de Electricidad</v>
          </cell>
          <cell r="E13" t="str">
            <v>Falla en área de procesos</v>
          </cell>
          <cell r="F13" t="str">
            <v>Pérdidas en Desempeño de Manufactura</v>
          </cell>
        </row>
        <row r="14">
          <cell r="A14" t="str">
            <v>PROCESOS-</v>
          </cell>
          <cell r="B14">
            <v>6</v>
          </cell>
          <cell r="D14" t="str">
            <v>Falta de Vapor</v>
          </cell>
          <cell r="E14" t="str">
            <v>Falla en área de procesos</v>
          </cell>
          <cell r="F14" t="str">
            <v>Pérdidas en Desempeño de Manufactura</v>
          </cell>
        </row>
        <row r="15">
          <cell r="A15" t="str">
            <v>PROCESOS-</v>
          </cell>
          <cell r="B15">
            <v>7</v>
          </cell>
          <cell r="D15" t="str">
            <v>Problemas en la PTAR</v>
          </cell>
          <cell r="E15" t="str">
            <v>Falla en área de procesos</v>
          </cell>
          <cell r="F15" t="str">
            <v>Pérdidas en Desempeño de Manufactura</v>
          </cell>
        </row>
        <row r="16">
          <cell r="A16" t="str">
            <v>PROCESOS-</v>
          </cell>
          <cell r="B16">
            <v>8</v>
          </cell>
          <cell r="D16" t="str">
            <v>Problemas en área general/ Edificio</v>
          </cell>
          <cell r="E16" t="str">
            <v>Falla en área de procesos</v>
          </cell>
          <cell r="F16" t="str">
            <v>Pérdidas en Desempeño de Manufactura</v>
          </cell>
        </row>
        <row r="17">
          <cell r="A17" t="str">
            <v>FALTA-</v>
          </cell>
          <cell r="B17">
            <v>1</v>
          </cell>
          <cell r="D17" t="str">
            <v>Falta Inesperada de operadores</v>
          </cell>
          <cell r="E17" t="str">
            <v>Falta de Operadores</v>
          </cell>
          <cell r="F17" t="str">
            <v>Pérdidas en Desempeño de Manufactura</v>
          </cell>
          <cell r="G17" t="str">
            <v>Falta Inesperada de operadores</v>
          </cell>
          <cell r="H17" t="str">
            <v>Parada porque no hay operadores en la línea (puede ser por falta, o movimiento a otras líneas)</v>
          </cell>
        </row>
        <row r="18">
          <cell r="A18" t="str">
            <v>FALTA-</v>
          </cell>
          <cell r="B18">
            <v>2</v>
          </cell>
          <cell r="D18" t="str">
            <v>Movimiento de operadores a otras líneas/ Actividades</v>
          </cell>
          <cell r="E18" t="str">
            <v>Falta de Operadores</v>
          </cell>
          <cell r="F18" t="str">
            <v>Pérdidas en Desempeño de Manufactura</v>
          </cell>
        </row>
        <row r="19">
          <cell r="A19" t="str">
            <v>FALTA-</v>
          </cell>
          <cell r="B19">
            <v>3</v>
          </cell>
          <cell r="D19" t="str">
            <v>Fallas en la Organización del personal</v>
          </cell>
          <cell r="E19" t="str">
            <v>Falta de Operadores</v>
          </cell>
          <cell r="F19" t="str">
            <v>Pérdidas en Desempeño de Manufactura</v>
          </cell>
        </row>
        <row r="20">
          <cell r="A20" t="str">
            <v>FALTA-</v>
          </cell>
          <cell r="B20">
            <v>4</v>
          </cell>
          <cell r="D20" t="str">
            <v>Accidentes</v>
          </cell>
          <cell r="E20" t="str">
            <v>Falta de Operadores</v>
          </cell>
          <cell r="F20" t="str">
            <v>Pérdidas en Desempeño de Manufactura</v>
          </cell>
        </row>
        <row r="21">
          <cell r="A21" t="str">
            <v>MATERIALES-</v>
          </cell>
          <cell r="B21">
            <v>1</v>
          </cell>
          <cell r="D21" t="str">
            <v>Falta de material en la línea</v>
          </cell>
          <cell r="E21" t="str">
            <v>Disponibilidad de Materiales en la Línea/Site</v>
          </cell>
          <cell r="F21" t="str">
            <v>Pérdidas en Desempeño de Manufactura</v>
          </cell>
          <cell r="G21" t="str">
            <v>Falta de material en la línea</v>
          </cell>
          <cell r="H21" t="str">
            <v>No hay material en la línea para producir, o el que no hay no es de buena calidad. Ejemplo: falta de crema</v>
          </cell>
        </row>
        <row r="22">
          <cell r="A22" t="str">
            <v>MATERIALES-</v>
          </cell>
          <cell r="B22">
            <v>2</v>
          </cell>
          <cell r="D22" t="str">
            <v>Falta de producto del área de procesos</v>
          </cell>
          <cell r="E22" t="str">
            <v>Disponibilidad de Materiales en la Línea/Site</v>
          </cell>
          <cell r="F22" t="str">
            <v>Pérdidas en Desempeño de Manufactura</v>
          </cell>
        </row>
        <row r="23">
          <cell r="A23" t="str">
            <v>MATERIALES-</v>
          </cell>
          <cell r="B23">
            <v>3</v>
          </cell>
          <cell r="D23" t="str">
            <v>Problemas de calidad con empaque/ materias primas</v>
          </cell>
          <cell r="E23" t="str">
            <v>Disponibilidad de Materiales en la Línea/Site</v>
          </cell>
          <cell r="F23" t="str">
            <v>Pérdidas en Desempeño de Manufactura</v>
          </cell>
        </row>
        <row r="24">
          <cell r="A24" t="str">
            <v>MATERIALES-</v>
          </cell>
          <cell r="B24">
            <v>4</v>
          </cell>
          <cell r="D24" t="str">
            <v>Problemas en retiro de productos terminados</v>
          </cell>
          <cell r="E24" t="str">
            <v>Disponibilidad de Materiales en la Línea/Site</v>
          </cell>
          <cell r="F24" t="str">
            <v>Pérdidas en Desempeño de Manufactura</v>
          </cell>
        </row>
        <row r="25">
          <cell r="A25" t="str">
            <v>PIEZAS-</v>
          </cell>
          <cell r="B25">
            <v>1</v>
          </cell>
          <cell r="D25" t="str">
            <v>Substitución de herramientas / piezas (desgaste normal - final de vida útil)</v>
          </cell>
          <cell r="E25" t="str">
            <v>Cambio de Piezas</v>
          </cell>
          <cell r="F25" t="str">
            <v>Pérdidas en Desempeño de Manufactura</v>
          </cell>
          <cell r="G25" t="str">
            <v>Substitución de herramientas / piezas (desgaste normal - final de vida útil)</v>
          </cell>
          <cell r="H25" t="str">
            <v>Reemplazo de partes por vida útil o por operación.
Ejemplo: cambio de láminas, cambio de uñas.</v>
          </cell>
        </row>
        <row r="26">
          <cell r="A26" t="str">
            <v>PIEZAS-</v>
          </cell>
          <cell r="B26">
            <v>2</v>
          </cell>
          <cell r="D26" t="str">
            <v>Cambio de tanque</v>
          </cell>
          <cell r="E26" t="str">
            <v>Cambio de Piezas</v>
          </cell>
          <cell r="F26" t="str">
            <v>Pérdidas en Desempeño de Manufactura</v>
          </cell>
        </row>
        <row r="27">
          <cell r="A27" t="str">
            <v>PIEZAS-</v>
          </cell>
          <cell r="B27">
            <v>3</v>
          </cell>
          <cell r="D27" t="str">
            <v>Cambio de lámina</v>
          </cell>
          <cell r="E27" t="str">
            <v>Cambio de Piezas</v>
          </cell>
          <cell r="F27" t="str">
            <v>Pérdidas en Desempeño de Manufactura</v>
          </cell>
        </row>
        <row r="28">
          <cell r="A28" t="str">
            <v>PIEZAS-</v>
          </cell>
          <cell r="B28">
            <v>4</v>
          </cell>
          <cell r="D28" t="str">
            <v>Cambio de uñas</v>
          </cell>
          <cell r="E28" t="str">
            <v>Cambio de Piezas</v>
          </cell>
          <cell r="F28" t="str">
            <v>Pérdidas en Desempeño de Manufactura</v>
          </cell>
        </row>
        <row r="29">
          <cell r="A29" t="str">
            <v>PIEZAS-</v>
          </cell>
          <cell r="B29">
            <v>5</v>
          </cell>
          <cell r="D29" t="str">
            <v>Cambio de resortes</v>
          </cell>
          <cell r="E29" t="str">
            <v>Cambio de Piezas</v>
          </cell>
          <cell r="F29" t="str">
            <v>Pérdidas en Desempeño de Manufactura</v>
          </cell>
        </row>
        <row r="30">
          <cell r="A30" t="str">
            <v>PIEZAS-</v>
          </cell>
          <cell r="B30">
            <v>6</v>
          </cell>
          <cell r="D30" t="str">
            <v>Cambio de empaques/pistones</v>
          </cell>
          <cell r="E30" t="str">
            <v>Cambio de Piezas</v>
          </cell>
          <cell r="F30" t="str">
            <v>Pérdidas en Desempeño de Manufactura</v>
          </cell>
        </row>
        <row r="31">
          <cell r="A31" t="str">
            <v>CHOKOTEI</v>
          </cell>
          <cell r="D31" t="str">
            <v>Paros menores / Pequeñas paradas (&lt;=10min)</v>
          </cell>
          <cell r="E31" t="str">
            <v>Pequeñas Paradas</v>
          </cell>
          <cell r="F31" t="str">
            <v>Pérdidas en Desempeño de Manufactura</v>
          </cell>
          <cell r="G31" t="str">
            <v>Paros menores / Pequeñas paradas (&lt;=10min)</v>
          </cell>
          <cell r="H31" t="str">
            <v>Paradas menores a 10 min. Ejempo: limpieza menor a 10 minutos</v>
          </cell>
        </row>
        <row r="32">
          <cell r="A32" t="str">
            <v>VELOCIDAD-</v>
          </cell>
          <cell r="B32">
            <v>1</v>
          </cell>
          <cell r="D32" t="str">
            <v>Velocidad Reducida por relevos</v>
          </cell>
          <cell r="E32" t="str">
            <v>Reducciones de Velocidad</v>
          </cell>
          <cell r="F32" t="str">
            <v>Pérdidas en Desempeño de Manufactura</v>
          </cell>
          <cell r="G32" t="str">
            <v>Velocidad Reducida por relevos</v>
          </cell>
          <cell r="H32" t="str">
            <v>Reducción de velocidad nominal de la línea</v>
          </cell>
        </row>
        <row r="33">
          <cell r="A33" t="str">
            <v>VELOCIDAD-</v>
          </cell>
          <cell r="B33">
            <v>2</v>
          </cell>
          <cell r="D33" t="str">
            <v>Velocidad Reducida por problemas de calidad</v>
          </cell>
          <cell r="E33" t="str">
            <v>Reducciones de Velocidad</v>
          </cell>
          <cell r="F33" t="str">
            <v>Pérdidas en Desempeño de Manufactura</v>
          </cell>
        </row>
        <row r="34">
          <cell r="A34" t="str">
            <v>VELOCIDAD-</v>
          </cell>
          <cell r="B34">
            <v>3</v>
          </cell>
          <cell r="D34" t="str">
            <v>Velocidad Reducida por falta de personal</v>
          </cell>
          <cell r="E34" t="str">
            <v>Reducciones de Velocidad</v>
          </cell>
          <cell r="F34" t="str">
            <v>Pérdidas en Desempeño de Manufactura</v>
          </cell>
        </row>
        <row r="35">
          <cell r="A35" t="str">
            <v>DEFECTOSCALIDAD-</v>
          </cell>
          <cell r="B35">
            <v>1</v>
          </cell>
          <cell r="D35" t="str">
            <v>Desperdicio o Mermas de productos</v>
          </cell>
          <cell r="E35" t="str">
            <v>Defectos de Calidad</v>
          </cell>
          <cell r="F35" t="str">
            <v>Pérdidas en Desempeño de Manufactura</v>
          </cell>
          <cell r="G35" t="str">
            <v>Desperdicio o Mermas de productos</v>
          </cell>
          <cell r="H35" t="str">
            <v>Tiempo que la línea produjo pero el producto no es de calidad, incidente D, reprocesar producto</v>
          </cell>
        </row>
        <row r="36">
          <cell r="A36" t="str">
            <v>DEFECTOSCALIDAD-</v>
          </cell>
          <cell r="B36">
            <v>2</v>
          </cell>
          <cell r="D36" t="str">
            <v>Problemas de calidad con/del producto</v>
          </cell>
          <cell r="E36" t="str">
            <v>Defectos de Calidad</v>
          </cell>
          <cell r="F36" t="str">
            <v>Pérdidas en Desempeño de Manufactura</v>
          </cell>
        </row>
        <row r="37">
          <cell r="A37" t="str">
            <v>MEDICIÓNYAJUSTE</v>
          </cell>
          <cell r="D37" t="str">
            <v>Medición y ajuste por calidad</v>
          </cell>
          <cell r="E37" t="str">
            <v>Medición y Ajuste</v>
          </cell>
          <cell r="F37" t="str">
            <v>Pérdidas en Desempeño de Manufactura</v>
          </cell>
          <cell r="G37" t="str">
            <v>Medición y ajuste por calidad</v>
          </cell>
          <cell r="H37" t="str">
            <v>Ajustes y calibraciones para asegurar la calidad del producto</v>
          </cell>
        </row>
        <row r="38">
          <cell r="A38" t="str">
            <v>MANPLAN-</v>
          </cell>
          <cell r="B38">
            <v>1</v>
          </cell>
          <cell r="D38" t="str">
            <v>Mantenimiento Preventivo Planeado</v>
          </cell>
          <cell r="E38" t="str">
            <v>Mantenimiento Planeado</v>
          </cell>
          <cell r="F38" t="str">
            <v>Pérdidas en Procesos</v>
          </cell>
        </row>
        <row r="39">
          <cell r="A39" t="str">
            <v>MANPLAN-</v>
          </cell>
          <cell r="B39">
            <v>2</v>
          </cell>
          <cell r="D39" t="str">
            <v>Mantenimiento Forzado</v>
          </cell>
          <cell r="E39" t="str">
            <v>Mantenimiento Planeado</v>
          </cell>
          <cell r="F39" t="str">
            <v>Pérdidas en Procesos</v>
          </cell>
        </row>
        <row r="40">
          <cell r="A40" t="str">
            <v>MANPLAN-</v>
          </cell>
          <cell r="B40">
            <v>3</v>
          </cell>
          <cell r="D40" t="str">
            <v>Actividades de LILA (MA)</v>
          </cell>
          <cell r="E40" t="str">
            <v>Mantenimiento Planeado</v>
          </cell>
          <cell r="F40" t="str">
            <v>Pérdidas en Procesos</v>
          </cell>
        </row>
        <row r="41">
          <cell r="A41" t="str">
            <v>COMIDA</v>
          </cell>
          <cell r="D41" t="str">
            <v>Refrigerio / Almuerzo</v>
          </cell>
          <cell r="E41" t="str">
            <v>Breaks</v>
          </cell>
          <cell r="F41" t="str">
            <v>Pérdidas en Procesos</v>
          </cell>
          <cell r="G41" t="str">
            <v>Refrigerio / Almuerzo</v>
          </cell>
          <cell r="H41" t="str">
            <v>Parada por alimentación</v>
          </cell>
        </row>
        <row r="42">
          <cell r="A42" t="str">
            <v>LIMPIEZA-</v>
          </cell>
          <cell r="B42">
            <v>1</v>
          </cell>
          <cell r="D42" t="str">
            <v>Limpieza con frecuencia (cada 24, 36, etc. Horas)</v>
          </cell>
          <cell r="E42" t="str">
            <v>Limpieza y Sanitización</v>
          </cell>
          <cell r="F42" t="str">
            <v>Pérdidas en Procesos</v>
          </cell>
          <cell r="G42" t="str">
            <v>Limpieza con frecuencia (cada 24, 36, etc. Horas)</v>
          </cell>
          <cell r="H42" t="str">
            <v>Parada para realizar limpieza en línea (que no sea debido a otras causas)</v>
          </cell>
        </row>
        <row r="43">
          <cell r="A43" t="str">
            <v>LIMPIEZA-</v>
          </cell>
          <cell r="B43">
            <v>2</v>
          </cell>
          <cell r="D43" t="str">
            <v>Limpiezas inesperadas</v>
          </cell>
          <cell r="E43" t="str">
            <v>Limpieza y Sanitización</v>
          </cell>
          <cell r="F43" t="str">
            <v>Pérdidas en Procesos</v>
          </cell>
        </row>
        <row r="44">
          <cell r="A44" t="str">
            <v>LIMPIEZA-</v>
          </cell>
          <cell r="B44">
            <v>3</v>
          </cell>
          <cell r="D44" t="str">
            <v>Deshielos</v>
          </cell>
          <cell r="E44" t="str">
            <v>Limpieza y Sanitización</v>
          </cell>
          <cell r="F44" t="str">
            <v>Pérdidas en Procesos</v>
          </cell>
        </row>
        <row r="45">
          <cell r="A45" t="str">
            <v>CAMBIO-</v>
          </cell>
          <cell r="B45">
            <v>1</v>
          </cell>
          <cell r="D45" t="str">
            <v>Cambio de Formato</v>
          </cell>
          <cell r="E45" t="str">
            <v>Change Over</v>
          </cell>
          <cell r="F45" t="str">
            <v>Pérdidas en Procesos</v>
          </cell>
          <cell r="G45" t="str">
            <v>Cambio de Formato</v>
          </cell>
          <cell r="H45" t="str">
            <v>Cambio de formato o cambio de sabor</v>
          </cell>
        </row>
        <row r="46">
          <cell r="A46" t="str">
            <v>CAMBIO-</v>
          </cell>
          <cell r="B46">
            <v>2</v>
          </cell>
          <cell r="D46" t="str">
            <v>Cambio de Producto (Sabor)</v>
          </cell>
          <cell r="E46" t="str">
            <v>Change Over</v>
          </cell>
          <cell r="F46" t="str">
            <v>Pérdidas en Procesos</v>
          </cell>
        </row>
        <row r="47">
          <cell r="A47" t="str">
            <v>PREPARACIÓN-</v>
          </cell>
          <cell r="B47">
            <v>1</v>
          </cell>
          <cell r="D47" t="str">
            <v>Arranque sin cambio de formato</v>
          </cell>
          <cell r="E47" t="str">
            <v>Preparación y Cierre de Línea</v>
          </cell>
          <cell r="F47" t="str">
            <v>Pérdidas en Procesos</v>
          </cell>
          <cell r="G47" t="str">
            <v>Preparación y Cierre de Línea</v>
          </cell>
          <cell r="H47" t="str">
            <v>Tiempo al inicio o cierre de plan.</v>
          </cell>
        </row>
        <row r="48">
          <cell r="A48" t="str">
            <v>PREPARACIÓN-</v>
          </cell>
          <cell r="B48">
            <v>2</v>
          </cell>
          <cell r="D48" t="str">
            <v>Arranque con cambio de formato</v>
          </cell>
          <cell r="E48" t="str">
            <v>Preparación y Cierre de Línea</v>
          </cell>
          <cell r="F48" t="str">
            <v>Pérdidas en Procesos</v>
          </cell>
        </row>
        <row r="49">
          <cell r="A49" t="str">
            <v>CIERRE</v>
          </cell>
          <cell r="D49" t="str">
            <v>Limpieza al final del plan de producción</v>
          </cell>
          <cell r="E49" t="str">
            <v>Preparación y Cierre de Línea</v>
          </cell>
          <cell r="F49" t="str">
            <v>Pérdidas en Procesos</v>
          </cell>
        </row>
        <row r="50">
          <cell r="A50" t="str">
            <v>CNU-</v>
          </cell>
          <cell r="B50">
            <v>1</v>
          </cell>
          <cell r="D50" t="str">
            <v>Festivos</v>
          </cell>
          <cell r="E50" t="str">
            <v>Festivos</v>
          </cell>
          <cell r="F50" t="str">
            <v>Pérdidas de Capacidad No Utilizada</v>
          </cell>
          <cell r="G50" t="str">
            <v>Pérdidas debido a Capacidad No Utilizada</v>
          </cell>
        </row>
        <row r="51">
          <cell r="A51" t="str">
            <v>CNU-</v>
          </cell>
          <cell r="B51">
            <v>2</v>
          </cell>
          <cell r="D51" t="str">
            <v>Paradas planificados (incluidos entrenamientos)</v>
          </cell>
          <cell r="E51" t="str">
            <v>Paradas planificados</v>
          </cell>
          <cell r="F51" t="str">
            <v>Pérdidas de Capacidad No Utilizada</v>
          </cell>
        </row>
        <row r="52">
          <cell r="A52" t="str">
            <v>CNU-</v>
          </cell>
          <cell r="B52">
            <v>3</v>
          </cell>
          <cell r="D52" t="str">
            <v>Paros planificados por Ingeniería</v>
          </cell>
          <cell r="E52" t="str">
            <v>Paros planificados por Ingeniería</v>
          </cell>
          <cell r="F52" t="str">
            <v>Pérdidas de Capacidad No Utilizada</v>
          </cell>
        </row>
        <row r="53">
          <cell r="A53" t="str">
            <v>CNU-</v>
          </cell>
          <cell r="B53">
            <v>4</v>
          </cell>
          <cell r="D53" t="str">
            <v>Falta de capacidad
en utilities (externa)</v>
          </cell>
          <cell r="E53" t="str">
            <v>Falta de capacidad en utilities (externa)</v>
          </cell>
          <cell r="F53" t="str">
            <v>Pérdidas de Capacidad No Utilizada</v>
          </cell>
          <cell r="H53" t="str">
            <v>Falta de utilites por temas externos a la planta. Por ejemplo, corte de energía eléctrica en toda la zona.</v>
          </cell>
        </row>
        <row r="54">
          <cell r="A54" t="str">
            <v>CNU-</v>
          </cell>
          <cell r="B54">
            <v>5</v>
          </cell>
          <cell r="D54" t="str">
            <v>Ensayos / Modificaciones 
Planeadas (Comisionamiento)</v>
          </cell>
          <cell r="E54" t="str">
            <v>Ensayos / Modificaciones Planeadas (Comisionamiento)</v>
          </cell>
          <cell r="F54" t="str">
            <v>Pérdidas de Capacidad No Utilizada</v>
          </cell>
        </row>
        <row r="55">
          <cell r="A55" t="str">
            <v>CNU-</v>
          </cell>
          <cell r="B55">
            <v>6</v>
          </cell>
          <cell r="D55" t="str">
            <v>Patrón de turnos por trabajo</v>
          </cell>
          <cell r="E55" t="str">
            <v>Patrón de turnos por trabajo</v>
          </cell>
          <cell r="F55" t="str">
            <v>Pérdidas de Capacidad No Utilizada</v>
          </cell>
        </row>
        <row r="56">
          <cell r="A56" t="str">
            <v>INACTIVIDAD</v>
          </cell>
          <cell r="D56" t="str">
            <v>Inactividad (Idle Time)</v>
          </cell>
          <cell r="E56" t="str">
            <v>Inactividad (Idle Time)</v>
          </cell>
          <cell r="F56" t="str">
            <v>Tiempo sin Ocupación (Idle Time)</v>
          </cell>
          <cell r="G56" t="str">
            <v>Inactividad (Idle Time)</v>
          </cell>
          <cell r="H56" t="str">
            <v>Inactividad (Idle Time)</v>
          </cell>
        </row>
      </sheetData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mProducto_Vita_8" displayName="DimProducto_Vita_8" ref="A7:Y17" totalsRowShown="0" headerRowDxfId="771" dataDxfId="770">
  <autoFilter ref="A7:Y17" xr:uid="{00000000-0009-0000-0100-000002000000}"/>
  <tableColumns count="25">
    <tableColumn id="1" xr3:uid="{00000000-0010-0000-0000-000001000000}" name="Centro" dataDxfId="769">
      <calculatedColumnFormula>[46]Producto!AC4</calculatedColumnFormula>
    </tableColumn>
    <tableColumn id="2" xr3:uid="{00000000-0010-0000-0000-000002000000}" name="Estatus" dataDxfId="768">
      <calculatedColumnFormula>[46]Producto!AD4</calculatedColumnFormula>
    </tableColumn>
    <tableColumn id="3" xr3:uid="{00000000-0010-0000-0000-000003000000}" name="Código SAP" dataDxfId="767">
      <calculatedColumnFormula>[46]Producto!AE4</calculatedColumnFormula>
    </tableColumn>
    <tableColumn id="4" xr3:uid="{00000000-0010-0000-0000-000004000000}" name="Versión" dataDxfId="766">
      <calculatedColumnFormula>[46]Producto!AF4</calculatedColumnFormula>
    </tableColumn>
    <tableColumn id="5" xr3:uid="{00000000-0010-0000-0000-000005000000}" name="Concatenar" dataDxfId="765">
      <calculatedColumnFormula>[46]Producto!AG4</calculatedColumnFormula>
    </tableColumn>
    <tableColumn id="6" xr3:uid="{00000000-0010-0000-0000-000006000000}" name="Línea de Envasado" dataDxfId="764">
      <calculatedColumnFormula>[46]Producto!AH4</calculatedColumnFormula>
    </tableColumn>
    <tableColumn id="7" xr3:uid="{00000000-0010-0000-0000-000007000000}" name="# de Moldes" dataDxfId="763">
      <calculatedColumnFormula>[46]Producto!AI4</calculatedColumnFormula>
    </tableColumn>
    <tableColumn id="8" xr3:uid="{00000000-0010-0000-0000-000008000000}" name="Tecnología" dataDxfId="762">
      <calculatedColumnFormula>[46]Producto!AJ4</calculatedColumnFormula>
    </tableColumn>
    <tableColumn id="9" xr3:uid="{00000000-0010-0000-0000-000009000000}" name="Puesto de Trabajo" dataDxfId="761">
      <calculatedColumnFormula>[46]Producto!AK4</calculatedColumnFormula>
    </tableColumn>
    <tableColumn id="10" xr3:uid="{00000000-0010-0000-0000-00000A000000}" name="Alm de Consumo" dataDxfId="760">
      <calculatedColumnFormula>[46]Producto!AL4</calculatedColumnFormula>
    </tableColumn>
    <tableColumn id="11" xr3:uid="{00000000-0010-0000-0000-00000B000000}" name="Tipo de Orden" dataDxfId="759">
      <calculatedColumnFormula>[46]Producto!AM4</calculatedColumnFormula>
    </tableColumn>
    <tableColumn id="12" xr3:uid="{00000000-0010-0000-0000-00000C000000}" name="Descripción sku´s" dataDxfId="758">
      <calculatedColumnFormula>[46]Producto!AN4</calculatedColumnFormula>
    </tableColumn>
    <tableColumn id="13" xr3:uid="{00000000-0010-0000-0000-00000D000000}" name="GPM" dataDxfId="757"/>
    <tableColumn id="14" xr3:uid="{00000000-0010-0000-0000-00000E000000}" name="UN/GP" dataDxfId="756"/>
    <tableColumn id="15" xr3:uid="{00000000-0010-0000-0000-00000F000000}" name="UN/MIN" dataDxfId="755">
      <calculatedColumnFormula>DimProducto_Vita_8[[#This Row],[GPM]]*DimProducto_Vita_8[[#This Row],[UN/GP]]</calculatedColumnFormula>
    </tableColumn>
    <tableColumn id="16" xr3:uid="{00000000-0010-0000-0000-000010000000}" name="VOL/UN (L)" dataDxfId="754"/>
    <tableColumn id="17" xr3:uid="{00000000-0010-0000-0000-000011000000}" name="UN/CAJA" dataDxfId="753"/>
    <tableColumn id="18" xr3:uid="{00000000-0010-0000-0000-000012000000}" name="NEW OEE (%)" dataDxfId="752"/>
    <tableColumn id="19" xr3:uid="{00000000-0010-0000-0000-000013000000}" name="Cajas/ Hora con eficiencia" dataDxfId="751">
      <calculatedColumnFormula>IFERROR(DimProducto_Vita_8[UN/MIN]*60*DimProducto_Vita_8[NEW OEE (%)]/DimProducto_Vita_8[UN/CAJA],0)</calculatedColumnFormula>
    </tableColumn>
    <tableColumn id="20" xr3:uid="{00000000-0010-0000-0000-000014000000}" name="Cajas/Hora sin eficiencia" dataDxfId="750">
      <calculatedColumnFormula>IFERROR(DimProducto_Vita_8[UN/MIN]*60/DimProducto_Vita_8[UN/CAJA],0)</calculatedColumnFormula>
    </tableColumn>
    <tableColumn id="21" xr3:uid="{00000000-0010-0000-0000-000015000000}" name="Litros/Hora con eficiencia" dataDxfId="749">
      <calculatedColumnFormula>+DimProducto_Vita_8[UN/MIN]*DimProducto_Vita_8[VOL/UN (L)]*60*DimProducto_Vita_8[NEW OEE (%)]</calculatedColumnFormula>
    </tableColumn>
    <tableColumn id="22" xr3:uid="{00000000-0010-0000-0000-000016000000}" name="Litros/Hora sin eficiencia" dataDxfId="748">
      <calculatedColumnFormula>+DimProducto_Vita_8[UN/MIN]*DimProducto_Vita_8[VOL/UN (L)]*60</calculatedColumnFormula>
    </tableColumn>
    <tableColumn id="23" xr3:uid="{00000000-0010-0000-0000-000017000000}" name="TK´s x SKU´s" dataDxfId="747"/>
    <tableColumn id="24" xr3:uid="{00000000-0010-0000-0000-000018000000}" name="Unds x Pallets" dataDxfId="746"/>
    <tableColumn id="25" xr3:uid="{00000000-0010-0000-0000-000019000000}" name="Lit ó Kg x Caja" dataDxfId="745">
      <calculatedColumnFormula>+DimProducto_Vita_8[UN/CAJA]*DimProducto_Vita_8[VOL/UN (L)]</calculatedColumnFormula>
    </tableColumn>
  </tableColumns>
  <tableStyleInfo name="César León - Tabl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DimProducto_Vita_6" displayName="DimProducto_Vita_6" ref="A24:Y34" totalsRowShown="0" headerRowDxfId="744" dataDxfId="743">
  <autoFilter ref="A24:Y34" xr:uid="{00000000-0009-0000-0100-000009000000}"/>
  <tableColumns count="25">
    <tableColumn id="1" xr3:uid="{00000000-0010-0000-0100-000001000000}" name="Centro" dataDxfId="742">
      <calculatedColumnFormula>[46]Producto!AC14</calculatedColumnFormula>
    </tableColumn>
    <tableColumn id="2" xr3:uid="{00000000-0010-0000-0100-000002000000}" name="Estatus" dataDxfId="741">
      <calculatedColumnFormula>[46]Producto!AD14</calculatedColumnFormula>
    </tableColumn>
    <tableColumn id="3" xr3:uid="{00000000-0010-0000-0100-000003000000}" name="Código SAP" dataDxfId="740">
      <calculatedColumnFormula>[46]Producto!AE14</calculatedColumnFormula>
    </tableColumn>
    <tableColumn id="4" xr3:uid="{00000000-0010-0000-0100-000004000000}" name="Versión" dataDxfId="739">
      <calculatedColumnFormula>[46]Producto!AF14</calculatedColumnFormula>
    </tableColumn>
    <tableColumn id="5" xr3:uid="{00000000-0010-0000-0100-000005000000}" name="Concatenar" dataDxfId="738">
      <calculatedColumnFormula>CONCATENATE(DimProducto_Vita_6[[#This Row],[Código SAP]],"000",DimProducto_Vita_6[[#This Row],[Versión]])</calculatedColumnFormula>
    </tableColumn>
    <tableColumn id="6" xr3:uid="{00000000-0010-0000-0100-000006000000}" name="Línea de Envasado" dataDxfId="737">
      <calculatedColumnFormula>[46]Producto!AH14</calculatedColumnFormula>
    </tableColumn>
    <tableColumn id="7" xr3:uid="{00000000-0010-0000-0100-000007000000}" name="# de Moldes" dataDxfId="736">
      <calculatedColumnFormula>[46]Producto!AI14</calculatedColumnFormula>
    </tableColumn>
    <tableColumn id="8" xr3:uid="{00000000-0010-0000-0100-000008000000}" name="Tecnología" dataDxfId="735">
      <calculatedColumnFormula>[46]Producto!AJ14</calculatedColumnFormula>
    </tableColumn>
    <tableColumn id="9" xr3:uid="{00000000-0010-0000-0100-000009000000}" name="Puesto de Trabajo" dataDxfId="734">
      <calculatedColumnFormula>[46]Producto!AK14</calculatedColumnFormula>
    </tableColumn>
    <tableColumn id="10" xr3:uid="{00000000-0010-0000-0100-00000A000000}" name="Alm de Consumo" dataDxfId="733">
      <calculatedColumnFormula>[46]Producto!AL14</calculatedColumnFormula>
    </tableColumn>
    <tableColumn id="11" xr3:uid="{00000000-0010-0000-0100-00000B000000}" name="Tipo de Orden" dataDxfId="732">
      <calculatedColumnFormula>[46]Producto!AM14</calculatedColumnFormula>
    </tableColumn>
    <tableColumn id="12" xr3:uid="{00000000-0010-0000-0100-00000C000000}" name="Descripción sku´s" dataDxfId="731">
      <calculatedColumnFormula>[46]Producto!AN14</calculatedColumnFormula>
    </tableColumn>
    <tableColumn id="13" xr3:uid="{00000000-0010-0000-0100-00000D000000}" name="GPM" dataDxfId="730">
      <calculatedColumnFormula>[46]Producto!AO14</calculatedColumnFormula>
    </tableColumn>
    <tableColumn id="14" xr3:uid="{00000000-0010-0000-0100-00000E000000}" name="UN/GP" dataDxfId="729">
      <calculatedColumnFormula>[46]Producto!AP14</calculatedColumnFormula>
    </tableColumn>
    <tableColumn id="15" xr3:uid="{00000000-0010-0000-0100-00000F000000}" name="UN/MIN" dataDxfId="728">
      <calculatedColumnFormula>DimProducto_Vita_6[[#This Row],[GPM]]*DimProducto_Vita_6[[#This Row],[UN/GP]]</calculatedColumnFormula>
    </tableColumn>
    <tableColumn id="16" xr3:uid="{00000000-0010-0000-0100-000010000000}" name="VOL/UN (L)" dataDxfId="727">
      <calculatedColumnFormula>[46]Producto!AR14</calculatedColumnFormula>
    </tableColumn>
    <tableColumn id="17" xr3:uid="{00000000-0010-0000-0100-000011000000}" name="UN/CAJA" dataDxfId="726">
      <calculatedColumnFormula>[46]Producto!AS14</calculatedColumnFormula>
    </tableColumn>
    <tableColumn id="18" xr3:uid="{00000000-0010-0000-0100-000012000000}" name="NEW OEE (%)" dataDxfId="725">
      <calculatedColumnFormula>[46]Producto!AT14</calculatedColumnFormula>
    </tableColumn>
    <tableColumn id="19" xr3:uid="{00000000-0010-0000-0100-000013000000}" name="Cajas/ Hora con eficiencia" dataDxfId="724">
      <calculatedColumnFormula>IFERROR(DimProducto_Vita_6[UN/MIN]*60*DimProducto_Vita_6[NEW OEE (%)]/DimProducto_Vita_6[UN/CAJA],0)</calculatedColumnFormula>
    </tableColumn>
    <tableColumn id="20" xr3:uid="{00000000-0010-0000-0100-000014000000}" name="Cajas/Hora sin eficiencia" dataDxfId="723">
      <calculatedColumnFormula>IFERROR(DimProducto_Vita_6[UN/MIN]*60/DimProducto_Vita_6[UN/CAJA],0)</calculatedColumnFormula>
    </tableColumn>
    <tableColumn id="21" xr3:uid="{00000000-0010-0000-0100-000015000000}" name="Litros/Hora con eficiencia" dataDxfId="722">
      <calculatedColumnFormula>+DimProducto_Vita_6[UN/MIN]*DimProducto_Vita_6[VOL/UN (L)]*60*DimProducto_Vita_6[NEW OEE (%)]</calculatedColumnFormula>
    </tableColumn>
    <tableColumn id="22" xr3:uid="{00000000-0010-0000-0100-000016000000}" name="Litros/Hora sin eficiencia" dataDxfId="721">
      <calculatedColumnFormula>+DimProducto_Vita_6[UN/MIN]*DimProducto_Vita_6[VOL/UN (L)]*60</calculatedColumnFormula>
    </tableColumn>
    <tableColumn id="23" xr3:uid="{00000000-0010-0000-0100-000017000000}" name="TK´s x SKU´s" dataDxfId="720">
      <calculatedColumnFormula>[46]Producto!AY14</calculatedColumnFormula>
    </tableColumn>
    <tableColumn id="24" xr3:uid="{00000000-0010-0000-0100-000018000000}" name="Unds x Pallets" dataDxfId="719">
      <calculatedColumnFormula>[46]Producto!AZ14</calculatedColumnFormula>
    </tableColumn>
    <tableColumn id="25" xr3:uid="{00000000-0010-0000-0100-000019000000}" name="Lit ó Kg x Caja" dataDxfId="718">
      <calculatedColumnFormula>+DimProducto_Vita_6[UN/CAJA]*DimProducto_Vita_6[VOL/UN (L)]</calculatedColumnFormula>
    </tableColumn>
  </tableColumns>
  <tableStyleInfo name="César León - Tabla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imProducto_Vita_12" displayName="DimProducto_Vita_12" ref="A41:Y45" totalsRowShown="0" headerRowDxfId="717" dataDxfId="716">
  <autoFilter ref="A41:Y45" xr:uid="{00000000-0009-0000-0100-00000A000000}"/>
  <sortState ref="A44:Y45">
    <sortCondition ref="C30:C32"/>
  </sortState>
  <tableColumns count="25">
    <tableColumn id="1" xr3:uid="{00000000-0010-0000-0200-000001000000}" name="Centro" dataDxfId="715">
      <calculatedColumnFormula>[46]Producto!AC24</calculatedColumnFormula>
    </tableColumn>
    <tableColumn id="2" xr3:uid="{00000000-0010-0000-0200-000002000000}" name="Estatus" dataDxfId="714">
      <calculatedColumnFormula>[46]Producto!AD24</calculatedColumnFormula>
    </tableColumn>
    <tableColumn id="3" xr3:uid="{00000000-0010-0000-0200-000003000000}" name="Código SAP" dataDxfId="713">
      <calculatedColumnFormula>[46]Producto!AE24</calculatedColumnFormula>
    </tableColumn>
    <tableColumn id="4" xr3:uid="{00000000-0010-0000-0200-000004000000}" name="Versión" dataDxfId="712">
      <calculatedColumnFormula>[46]Producto!AF24</calculatedColumnFormula>
    </tableColumn>
    <tableColumn id="5" xr3:uid="{00000000-0010-0000-0200-000005000000}" name="Concatenar" dataDxfId="711">
      <calculatedColumnFormula>CONCATENATE(DimProducto_Vita_12[Código SAP],"000",DimProducto_Vita_12[Versión])</calculatedColumnFormula>
    </tableColumn>
    <tableColumn id="6" xr3:uid="{00000000-0010-0000-0200-000006000000}" name="Línea de Envasado" dataDxfId="710">
      <calculatedColumnFormula>[46]Producto!AH24</calculatedColumnFormula>
    </tableColumn>
    <tableColumn id="7" xr3:uid="{00000000-0010-0000-0200-000007000000}" name="# de Moldes" dataDxfId="709">
      <calculatedColumnFormula>[46]Producto!AI24</calculatedColumnFormula>
    </tableColumn>
    <tableColumn id="8" xr3:uid="{00000000-0010-0000-0200-000008000000}" name="Tecnología" dataDxfId="708">
      <calculatedColumnFormula>[46]Producto!AJ24</calculatedColumnFormula>
    </tableColumn>
    <tableColumn id="9" xr3:uid="{00000000-0010-0000-0200-000009000000}" name="Puesto de Trabajo" dataDxfId="707">
      <calculatedColumnFormula>[46]Producto!AK24</calculatedColumnFormula>
    </tableColumn>
    <tableColumn id="10" xr3:uid="{00000000-0010-0000-0200-00000A000000}" name="Alm de Consumo" dataDxfId="706">
      <calculatedColumnFormula>[46]Producto!AL24</calculatedColumnFormula>
    </tableColumn>
    <tableColumn id="11" xr3:uid="{00000000-0010-0000-0200-00000B000000}" name="Tipo de Orden" dataDxfId="705">
      <calculatedColumnFormula>[46]Producto!AM24</calculatedColumnFormula>
    </tableColumn>
    <tableColumn id="12" xr3:uid="{00000000-0010-0000-0200-00000C000000}" name="Descripción sku´s" dataDxfId="704">
      <calculatedColumnFormula>[46]Producto!AN24</calculatedColumnFormula>
    </tableColumn>
    <tableColumn id="13" xr3:uid="{00000000-0010-0000-0200-00000D000000}" name="GPM" dataDxfId="703">
      <calculatedColumnFormula>[46]Producto!AO24</calculatedColumnFormula>
    </tableColumn>
    <tableColumn id="14" xr3:uid="{00000000-0010-0000-0200-00000E000000}" name="UN/GP" dataDxfId="702">
      <calculatedColumnFormula>[46]Producto!AP24</calculatedColumnFormula>
    </tableColumn>
    <tableColumn id="15" xr3:uid="{00000000-0010-0000-0200-00000F000000}" name="UN/MIN" dataDxfId="701">
      <calculatedColumnFormula>DimProducto_Vita_12[[#This Row],[GPM]]*DimProducto_Vita_12[[#This Row],[UN/GP]]</calculatedColumnFormula>
    </tableColumn>
    <tableColumn id="16" xr3:uid="{00000000-0010-0000-0200-000010000000}" name="VOL/UN (L)" dataDxfId="700">
      <calculatedColumnFormula>[46]Producto!AR24</calculatedColumnFormula>
    </tableColumn>
    <tableColumn id="17" xr3:uid="{00000000-0010-0000-0200-000011000000}" name="UN/CAJA" dataDxfId="699">
      <calculatedColumnFormula>[46]Producto!AS24</calculatedColumnFormula>
    </tableColumn>
    <tableColumn id="18" xr3:uid="{00000000-0010-0000-0200-000012000000}" name="NEW OEE (%)" dataDxfId="698">
      <calculatedColumnFormula>[46]Producto!AT24</calculatedColumnFormula>
    </tableColumn>
    <tableColumn id="19" xr3:uid="{00000000-0010-0000-0200-000013000000}" name="Cajas/ Hora con eficiencia" dataDxfId="697">
      <calculatedColumnFormula>IFERROR(DimProducto_Vita_12[UN/MIN]*60*DimProducto_Vita_12[NEW OEE (%)]/DimProducto_Vita_12[UN/CAJA],0)</calculatedColumnFormula>
    </tableColumn>
    <tableColumn id="20" xr3:uid="{00000000-0010-0000-0200-000014000000}" name="Cajas/Hora sin eficiencia" dataDxfId="696">
      <calculatedColumnFormula>IFERROR(DimProducto_Vita_12[UN/MIN]*60/DimProducto_Vita_12[UN/CAJA],0)</calculatedColumnFormula>
    </tableColumn>
    <tableColumn id="21" xr3:uid="{00000000-0010-0000-0200-000015000000}" name="Litros/Hora con eficiencia" dataDxfId="695">
      <calculatedColumnFormula>+DimProducto_Vita_12[UN/MIN]*DimProducto_Vita_12[VOL/UN (L)]*60*DimProducto_Vita_12[NEW OEE (%)]</calculatedColumnFormula>
    </tableColumn>
    <tableColumn id="22" xr3:uid="{00000000-0010-0000-0200-000016000000}" name="Litros/Hora sin eficiencia" dataDxfId="694">
      <calculatedColumnFormula>+DimProducto_Vita_12[UN/MIN]*DimProducto_Vita_12[VOL/UN (L)]*60</calculatedColumnFormula>
    </tableColumn>
    <tableColumn id="23" xr3:uid="{00000000-0010-0000-0200-000017000000}" name="TK´s x SKU´s" dataDxfId="693">
      <calculatedColumnFormula>[46]Producto!AY24</calculatedColumnFormula>
    </tableColumn>
    <tableColumn id="24" xr3:uid="{00000000-0010-0000-0200-000018000000}" name="Unds x Pallets" dataDxfId="692">
      <calculatedColumnFormula>[46]Producto!AZ24</calculatedColumnFormula>
    </tableColumn>
    <tableColumn id="25" xr3:uid="{00000000-0010-0000-0200-000019000000}" name="Lit ó Kg x Caja" dataDxfId="691">
      <calculatedColumnFormula>+DimProducto_Vita_12[UN/CAJA]*DimProducto_Vita_12[VOL/UN (L)]</calculatedColumnFormula>
    </tableColumn>
  </tableColumns>
  <tableStyleInfo name="César León - Tabla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DimProducto_Vita_8_N" displayName="DimProducto_Vita_8_N" ref="A52:Y70" totalsRowShown="0" headerRowDxfId="690" dataDxfId="689">
  <autoFilter ref="A52:Y70" xr:uid="{00000000-0009-0000-0100-00000B000000}"/>
  <sortState ref="A55:Y65">
    <sortCondition descending="1" ref="L28:L39"/>
  </sortState>
  <tableColumns count="25">
    <tableColumn id="1" xr3:uid="{00000000-0010-0000-0300-000001000000}" name="Centro" dataDxfId="688">
      <calculatedColumnFormula>[46]Producto!AC28</calculatedColumnFormula>
    </tableColumn>
    <tableColumn id="2" xr3:uid="{00000000-0010-0000-0300-000002000000}" name="Estatus" dataDxfId="687">
      <calculatedColumnFormula>[46]Producto!AD28</calculatedColumnFormula>
    </tableColumn>
    <tableColumn id="3" xr3:uid="{00000000-0010-0000-0300-000003000000}" name="Código SAP" dataDxfId="686">
      <calculatedColumnFormula>[46]Producto!AE28</calculatedColumnFormula>
    </tableColumn>
    <tableColumn id="4" xr3:uid="{00000000-0010-0000-0300-000004000000}" name="Versión" dataDxfId="685">
      <calculatedColumnFormula>[46]Producto!AF28</calculatedColumnFormula>
    </tableColumn>
    <tableColumn id="5" xr3:uid="{00000000-0010-0000-0300-000005000000}" name="Concatenar" dataDxfId="684">
      <calculatedColumnFormula>CONCATENATE(DimProducto_Vita_8_N[Código SAP],"000",DimProducto_Vita_8_N[Versión])</calculatedColumnFormula>
    </tableColumn>
    <tableColumn id="6" xr3:uid="{00000000-0010-0000-0300-000006000000}" name="Línea de Envasado" dataDxfId="683">
      <calculatedColumnFormula>[46]Producto!AH28</calculatedColumnFormula>
    </tableColumn>
    <tableColumn id="7" xr3:uid="{00000000-0010-0000-0300-000007000000}" name="# de Moldes" dataDxfId="682">
      <calculatedColumnFormula>[46]Producto!AI28</calculatedColumnFormula>
    </tableColumn>
    <tableColumn id="8" xr3:uid="{00000000-0010-0000-0300-000008000000}" name="Tecnología" dataDxfId="681">
      <calculatedColumnFormula>[46]Producto!AJ28</calculatedColumnFormula>
    </tableColumn>
    <tableColumn id="9" xr3:uid="{00000000-0010-0000-0300-000009000000}" name="Puesto de Trabajo" dataDxfId="680">
      <calculatedColumnFormula>[46]Producto!AK28</calculatedColumnFormula>
    </tableColumn>
    <tableColumn id="10" xr3:uid="{00000000-0010-0000-0300-00000A000000}" name="Alm de Consumo" dataDxfId="679">
      <calculatedColumnFormula>[46]Producto!AL28</calculatedColumnFormula>
    </tableColumn>
    <tableColumn id="11" xr3:uid="{00000000-0010-0000-0300-00000B000000}" name="Tipo de Orden" dataDxfId="678">
      <calculatedColumnFormula>[46]Producto!AM28</calculatedColumnFormula>
    </tableColumn>
    <tableColumn id="12" xr3:uid="{00000000-0010-0000-0300-00000C000000}" name="Descripción sku´s" dataDxfId="677">
      <calculatedColumnFormula>[46]Producto!AN28</calculatedColumnFormula>
    </tableColumn>
    <tableColumn id="13" xr3:uid="{00000000-0010-0000-0300-00000D000000}" name="GPM" dataDxfId="676">
      <calculatedColumnFormula>[46]Producto!AO28</calculatedColumnFormula>
    </tableColumn>
    <tableColumn id="14" xr3:uid="{00000000-0010-0000-0300-00000E000000}" name="UN/GP" dataDxfId="675">
      <calculatedColumnFormula>[46]Producto!AP28</calculatedColumnFormula>
    </tableColumn>
    <tableColumn id="15" xr3:uid="{00000000-0010-0000-0300-00000F000000}" name="UN/MIN" dataDxfId="674">
      <calculatedColumnFormula>DimProducto_Vita_8_N[[#This Row],[GPM]]*DimProducto_Vita_8_N[[#This Row],[UN/GP]]</calculatedColumnFormula>
    </tableColumn>
    <tableColumn id="16" xr3:uid="{00000000-0010-0000-0300-000010000000}" name="VOL/UN (L)" dataDxfId="673">
      <calculatedColumnFormula>[46]Producto!AR28</calculatedColumnFormula>
    </tableColumn>
    <tableColumn id="17" xr3:uid="{00000000-0010-0000-0300-000011000000}" name="UN/CAJA" dataDxfId="672">
      <calculatedColumnFormula>[46]Producto!AS28</calculatedColumnFormula>
    </tableColumn>
    <tableColumn id="18" xr3:uid="{00000000-0010-0000-0300-000012000000}" name="NEW OEE (%)" dataDxfId="671">
      <calculatedColumnFormula>[46]Producto!AT28</calculatedColumnFormula>
    </tableColumn>
    <tableColumn id="19" xr3:uid="{00000000-0010-0000-0300-000013000000}" name="Cajas/ Hora con eficiencia" dataDxfId="670">
      <calculatedColumnFormula>IFERROR(DimProducto_Vita_8_N[UN/MIN]*60*DimProducto_Vita_8_N[NEW OEE (%)]/DimProducto_Vita_8_N[UN/CAJA],0)</calculatedColumnFormula>
    </tableColumn>
    <tableColumn id="20" xr3:uid="{00000000-0010-0000-0300-000014000000}" name="Cajas/Hora sin eficiencia" dataDxfId="669">
      <calculatedColumnFormula>IFERROR(DimProducto_Vita_8_N[UN/MIN]*60/DimProducto_Vita_8_N[UN/CAJA],0)</calculatedColumnFormula>
    </tableColumn>
    <tableColumn id="21" xr3:uid="{00000000-0010-0000-0300-000015000000}" name="Litros/Hora con eficiencia" dataDxfId="668">
      <calculatedColumnFormula>+DimProducto_Vita_8_N[UN/MIN]*DimProducto_Vita_8_N[VOL/UN (L)]*60*DimProducto_Vita_8_N[NEW OEE (%)]</calculatedColumnFormula>
    </tableColumn>
    <tableColumn id="22" xr3:uid="{00000000-0010-0000-0300-000016000000}" name="Litros/Hora sin eficiencia" dataDxfId="667">
      <calculatedColumnFormula>+DimProducto_Vita_8_N[UN/MIN]*DimProducto_Vita_8_N[VOL/UN (L)]*60</calculatedColumnFormula>
    </tableColumn>
    <tableColumn id="23" xr3:uid="{00000000-0010-0000-0300-000017000000}" name="TK´s x SKU´s" dataDxfId="666">
      <calculatedColumnFormula>[46]Producto!AY28</calculatedColumnFormula>
    </tableColumn>
    <tableColumn id="24" xr3:uid="{00000000-0010-0000-0300-000018000000}" name="Unds x Pallets" dataDxfId="665">
      <calculatedColumnFormula>[46]Producto!AZ28</calculatedColumnFormula>
    </tableColumn>
    <tableColumn id="25" xr3:uid="{00000000-0010-0000-0300-000019000000}" name="Lit ó Kg x Caja" dataDxfId="664">
      <calculatedColumnFormula>+DimProducto_Vita_8_N[UN/CAJA]*DimProducto_Vita_8_N[VOL/UN (L)]</calculatedColumnFormula>
    </tableColumn>
  </tableColumns>
  <tableStyleInfo name="César León - Tabla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DimProducto_Manual" displayName="DimProducto_Manual" ref="A75:Y110" totalsRowShown="0" headerRowDxfId="663" dataDxfId="662">
  <autoFilter ref="A75:Y110" xr:uid="{00000000-0009-0000-0100-00000C000000}"/>
  <tableColumns count="25">
    <tableColumn id="1" xr3:uid="{00000000-0010-0000-0400-000001000000}" name="Centro" dataDxfId="661">
      <calculatedColumnFormula>[46]Producto!AC46</calculatedColumnFormula>
    </tableColumn>
    <tableColumn id="2" xr3:uid="{00000000-0010-0000-0400-000002000000}" name="Estatus" dataDxfId="660">
      <calculatedColumnFormula>[46]Producto!AD46</calculatedColumnFormula>
    </tableColumn>
    <tableColumn id="3" xr3:uid="{00000000-0010-0000-0400-000003000000}" name="Código SAP" dataDxfId="659">
      <calculatedColumnFormula>[46]Producto!AE46</calculatedColumnFormula>
    </tableColumn>
    <tableColumn id="4" xr3:uid="{00000000-0010-0000-0400-000004000000}" name="Versión" dataDxfId="658">
      <calculatedColumnFormula>[46]Producto!AF46</calculatedColumnFormula>
    </tableColumn>
    <tableColumn id="5" xr3:uid="{00000000-0010-0000-0400-000005000000}" name="Concatenar" dataDxfId="657">
      <calculatedColumnFormula>CONCATENATE(DimProducto_Manual[Código SAP],"000",DimProducto_Manual[Versión])</calculatedColumnFormula>
    </tableColumn>
    <tableColumn id="6" xr3:uid="{00000000-0010-0000-0400-000006000000}" name="Línea de Envasado" dataDxfId="656">
      <calculatedColumnFormula>[46]Producto!AH46</calculatedColumnFormula>
    </tableColumn>
    <tableColumn id="7" xr3:uid="{00000000-0010-0000-0400-000007000000}" name="# de Moldes" dataDxfId="655">
      <calculatedColumnFormula>[46]Producto!AI46</calculatedColumnFormula>
    </tableColumn>
    <tableColumn id="8" xr3:uid="{00000000-0010-0000-0400-000008000000}" name="Tecnología" dataDxfId="654">
      <calculatedColumnFormula>[46]Producto!AJ46</calculatedColumnFormula>
    </tableColumn>
    <tableColumn id="9" xr3:uid="{00000000-0010-0000-0400-000009000000}" name="Puesto de Trabajo" dataDxfId="653">
      <calculatedColumnFormula>[46]Producto!AK46</calculatedColumnFormula>
    </tableColumn>
    <tableColumn id="10" xr3:uid="{00000000-0010-0000-0400-00000A000000}" name="Alm de Consumo" dataDxfId="652">
      <calculatedColumnFormula>[46]Producto!AL46</calculatedColumnFormula>
    </tableColumn>
    <tableColumn id="11" xr3:uid="{00000000-0010-0000-0400-00000B000000}" name="Tipo de Orden" dataDxfId="651">
      <calculatedColumnFormula>[46]Producto!AM46</calculatedColumnFormula>
    </tableColumn>
    <tableColumn id="12" xr3:uid="{00000000-0010-0000-0400-00000C000000}" name="Descripción sku´s" dataDxfId="650">
      <calculatedColumnFormula>[46]Producto!AN46</calculatedColumnFormula>
    </tableColumn>
    <tableColumn id="13" xr3:uid="{00000000-0010-0000-0400-00000D000000}" name="GPM" dataDxfId="649">
      <calculatedColumnFormula>[46]Producto!AO46</calculatedColumnFormula>
    </tableColumn>
    <tableColumn id="14" xr3:uid="{00000000-0010-0000-0400-00000E000000}" name="UN/GP" dataDxfId="648">
      <calculatedColumnFormula>[46]Producto!AP46</calculatedColumnFormula>
    </tableColumn>
    <tableColumn id="15" xr3:uid="{00000000-0010-0000-0400-00000F000000}" name="UN/MIN" dataDxfId="647">
      <calculatedColumnFormula>DimProducto_Manual[[#This Row],[GPM]]*DimProducto_Manual[[#This Row],[UN/GP]]</calculatedColumnFormula>
    </tableColumn>
    <tableColumn id="16" xr3:uid="{00000000-0010-0000-0400-000010000000}" name="VOL/UN (L)" dataDxfId="646">
      <calculatedColumnFormula>[46]Producto!AR46</calculatedColumnFormula>
    </tableColumn>
    <tableColumn id="17" xr3:uid="{00000000-0010-0000-0400-000011000000}" name="UN/CAJA" dataDxfId="645">
      <calculatedColumnFormula>[46]Producto!AS46</calculatedColumnFormula>
    </tableColumn>
    <tableColumn id="18" xr3:uid="{00000000-0010-0000-0400-000012000000}" name="NEW OEE (%)" dataDxfId="644">
      <calculatedColumnFormula>[46]Producto!AT46</calculatedColumnFormula>
    </tableColumn>
    <tableColumn id="19" xr3:uid="{00000000-0010-0000-0400-000013000000}" name="Cajas/ Hora con eficiencia" dataDxfId="643">
      <calculatedColumnFormula>IFERROR(DimProducto_Manual[UN/MIN]*60*DimProducto_Manual[NEW OEE (%)]/DimProducto_Manual[UN/CAJA],0)</calculatedColumnFormula>
    </tableColumn>
    <tableColumn id="20" xr3:uid="{00000000-0010-0000-0400-000014000000}" name="Cajas/Hora sin eficiencia" dataDxfId="642">
      <calculatedColumnFormula>IFERROR(DimProducto_Manual[UN/MIN]*60/DimProducto_Manual[UN/CAJA],0)</calculatedColumnFormula>
    </tableColumn>
    <tableColumn id="21" xr3:uid="{00000000-0010-0000-0400-000015000000}" name="Litros/Hora con eficiencia" dataDxfId="641">
      <calculatedColumnFormula>+DimProducto_Manual[UN/MIN]*DimProducto_Manual[VOL/UN (L)]*60*DimProducto_Manual[NEW OEE (%)]</calculatedColumnFormula>
    </tableColumn>
    <tableColumn id="22" xr3:uid="{00000000-0010-0000-0400-000016000000}" name="Litros/Hora sin eficiencia" dataDxfId="640">
      <calculatedColumnFormula>+DimProducto_Manual[UN/MIN]*DimProducto_Manual[VOL/UN (L)]*60</calculatedColumnFormula>
    </tableColumn>
    <tableColumn id="23" xr3:uid="{00000000-0010-0000-0400-000017000000}" name="TK´s x SKU´s" dataDxfId="639">
      <calculatedColumnFormula>[46]Producto!AY46</calculatedColumnFormula>
    </tableColumn>
    <tableColumn id="24" xr3:uid="{00000000-0010-0000-0400-000018000000}" name="Unds x Pallets" dataDxfId="638">
      <calculatedColumnFormula>[46]Producto!AZ46</calculatedColumnFormula>
    </tableColumn>
    <tableColumn id="25" xr3:uid="{00000000-0010-0000-0400-000019000000}" name="Lit ó Kg x Caja" dataDxfId="637">
      <calculatedColumnFormula>+DimProducto_Manual[UN/CAJA]*DimProducto_Manual[VOL/UN (L)]</calculatedColumnFormula>
    </tableColumn>
  </tableColumns>
  <tableStyleInfo name="César León - Tabla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5000000}" name="DimProducto_Extrusora" displayName="DimProducto_Extrusora" ref="A113:Y128" totalsRowShown="0" headerRowDxfId="636" dataDxfId="635">
  <autoFilter ref="A113:Y128" xr:uid="{00000000-0009-0000-0100-00000D000000}"/>
  <tableColumns count="25">
    <tableColumn id="1" xr3:uid="{00000000-0010-0000-0500-000001000000}" name="Centro" dataDxfId="634">
      <calculatedColumnFormula>[46]Producto!AC80</calculatedColumnFormula>
    </tableColumn>
    <tableColumn id="2" xr3:uid="{00000000-0010-0000-0500-000002000000}" name="Estatus" dataDxfId="633">
      <calculatedColumnFormula>[46]Producto!AD81</calculatedColumnFormula>
    </tableColumn>
    <tableColumn id="3" xr3:uid="{00000000-0010-0000-0500-000003000000}" name="Código SAP" dataDxfId="632">
      <calculatedColumnFormula>[46]Producto!AE81</calculatedColumnFormula>
    </tableColumn>
    <tableColumn id="4" xr3:uid="{00000000-0010-0000-0500-000004000000}" name="Versión" dataDxfId="631">
      <calculatedColumnFormula>[46]Producto!AF81</calculatedColumnFormula>
    </tableColumn>
    <tableColumn id="5" xr3:uid="{00000000-0010-0000-0500-000005000000}" name="Concatenar" dataDxfId="630">
      <calculatedColumnFormula>CONCATENATE(DimProducto_Extrusora[Código SAP],"000",DimProducto_Extrusora[Versión])</calculatedColumnFormula>
    </tableColumn>
    <tableColumn id="6" xr3:uid="{00000000-0010-0000-0500-000006000000}" name="Línea de Envasado" dataDxfId="629">
      <calculatedColumnFormula>[46]Producto!AH81</calculatedColumnFormula>
    </tableColumn>
    <tableColumn id="7" xr3:uid="{00000000-0010-0000-0500-000007000000}" name="# de Moldes" dataDxfId="628">
      <calculatedColumnFormula>[46]Producto!AI81</calculatedColumnFormula>
    </tableColumn>
    <tableColumn id="8" xr3:uid="{00000000-0010-0000-0500-000008000000}" name="Tecnología" dataDxfId="627">
      <calculatedColumnFormula>[46]Producto!AJ81</calculatedColumnFormula>
    </tableColumn>
    <tableColumn id="9" xr3:uid="{00000000-0010-0000-0500-000009000000}" name="Puesto de Trabajo" dataDxfId="626">
      <calculatedColumnFormula>[46]Producto!AK81</calculatedColumnFormula>
    </tableColumn>
    <tableColumn id="10" xr3:uid="{00000000-0010-0000-0500-00000A000000}" name="Alm de Consumo" dataDxfId="625">
      <calculatedColumnFormula>[46]Producto!AL81</calculatedColumnFormula>
    </tableColumn>
    <tableColumn id="11" xr3:uid="{00000000-0010-0000-0500-00000B000000}" name="Tipo de Orden" dataDxfId="624">
      <calculatedColumnFormula>[46]Producto!AM81</calculatedColumnFormula>
    </tableColumn>
    <tableColumn id="12" xr3:uid="{00000000-0010-0000-0500-00000C000000}" name="Descripción sku´s" dataDxfId="623">
      <calculatedColumnFormula>[46]Producto!AN81</calculatedColumnFormula>
    </tableColumn>
    <tableColumn id="13" xr3:uid="{00000000-0010-0000-0500-00000D000000}" name="GPM" dataDxfId="622">
      <calculatedColumnFormula>[46]Producto!AO81</calculatedColumnFormula>
    </tableColumn>
    <tableColumn id="14" xr3:uid="{00000000-0010-0000-0500-00000E000000}" name="UN/GP" dataDxfId="621">
      <calculatedColumnFormula>[46]Producto!AP81</calculatedColumnFormula>
    </tableColumn>
    <tableColumn id="15" xr3:uid="{00000000-0010-0000-0500-00000F000000}" name="UN/MIN" dataDxfId="620">
      <calculatedColumnFormula>DimProducto_Extrusora[[#This Row],[GPM]]*DimProducto_Extrusora[[#This Row],[UN/GP]]</calculatedColumnFormula>
    </tableColumn>
    <tableColumn id="16" xr3:uid="{00000000-0010-0000-0500-000010000000}" name="VOL/UN (L)" dataDxfId="619">
      <calculatedColumnFormula>[46]Producto!AR81</calculatedColumnFormula>
    </tableColumn>
    <tableColumn id="17" xr3:uid="{00000000-0010-0000-0500-000011000000}" name="UN/CAJA" dataDxfId="618">
      <calculatedColumnFormula>[46]Producto!AS81</calculatedColumnFormula>
    </tableColumn>
    <tableColumn id="18" xr3:uid="{00000000-0010-0000-0500-000012000000}" name="NEW OEE (%)" dataDxfId="617">
      <calculatedColumnFormula>[46]Producto!AT81</calculatedColumnFormula>
    </tableColumn>
    <tableColumn id="19" xr3:uid="{00000000-0010-0000-0500-000013000000}" name="Cajas/ Hora con eficiencia" dataDxfId="616">
      <calculatedColumnFormula>IFERROR(DimProducto_Extrusora[UN/MIN]*60*DimProducto_Extrusora[NEW OEE (%)]/DimProducto_Extrusora[UN/CAJA],0)</calculatedColumnFormula>
    </tableColumn>
    <tableColumn id="20" xr3:uid="{00000000-0010-0000-0500-000014000000}" name="Cajas/Hora sin eficiencia" dataDxfId="615">
      <calculatedColumnFormula>IFERROR(DimProducto_Extrusora[UN/MIN]*60/DimProducto_Extrusora[UN/CAJA],0)</calculatedColumnFormula>
    </tableColumn>
    <tableColumn id="21" xr3:uid="{00000000-0010-0000-0500-000015000000}" name="Litros/Hora con eficiencia" dataDxfId="614">
      <calculatedColumnFormula>+DimProducto_Extrusora[UN/MIN]*DimProducto_Extrusora[VOL/UN (L)]*60*DimProducto_Extrusora[NEW OEE (%)]</calculatedColumnFormula>
    </tableColumn>
    <tableColumn id="22" xr3:uid="{00000000-0010-0000-0500-000016000000}" name="Litros/Hora sin eficiencia" dataDxfId="613">
      <calculatedColumnFormula>+DimProducto_Extrusora[UN/MIN]*DimProducto_Extrusora[VOL/UN (L)]*60</calculatedColumnFormula>
    </tableColumn>
    <tableColumn id="23" xr3:uid="{00000000-0010-0000-0500-000017000000}" name="TK´s x SKU´s" dataDxfId="612">
      <calculatedColumnFormula>[46]Producto!AY81</calculatedColumnFormula>
    </tableColumn>
    <tableColumn id="24" xr3:uid="{00000000-0010-0000-0500-000018000000}" name="Unds x Pallets" dataDxfId="611">
      <calculatedColumnFormula>[46]Producto!AZ81</calculatedColumnFormula>
    </tableColumn>
    <tableColumn id="25" xr3:uid="{00000000-0010-0000-0500-000019000000}" name="Lit ó Kg x Caja" dataDxfId="610">
      <calculatedColumnFormula>+DimProducto_Extrusora[UN/CAJA]*DimProducto_Extrusora[VOL/UN (L)]</calculatedColumnFormula>
    </tableColumn>
  </tableColumns>
  <tableStyleInfo name="César León - Tabla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DimProducto_Polocup" displayName="DimProducto_Polocup" ref="A132:Y141" headerRowDxfId="609" dataDxfId="608">
  <autoFilter ref="A132:Y141" xr:uid="{00000000-0009-0000-0100-00000E000000}"/>
  <tableColumns count="25">
    <tableColumn id="1" xr3:uid="{00000000-0010-0000-0600-000001000000}" name="Centro" dataDxfId="607" totalsRowDxfId="606">
      <calculatedColumnFormula>[46]Producto!AC96</calculatedColumnFormula>
    </tableColumn>
    <tableColumn id="2" xr3:uid="{00000000-0010-0000-0600-000002000000}" name="Estatus" dataDxfId="605" totalsRowDxfId="604">
      <calculatedColumnFormula>[46]Producto!AD96</calculatedColumnFormula>
    </tableColumn>
    <tableColumn id="3" xr3:uid="{00000000-0010-0000-0600-000003000000}" name="Código SAP" dataDxfId="603" totalsRowDxfId="602">
      <calculatedColumnFormula>[46]Producto!AE96</calculatedColumnFormula>
    </tableColumn>
    <tableColumn id="4" xr3:uid="{00000000-0010-0000-0600-000004000000}" name="Versión" dataDxfId="601" totalsRowDxfId="600">
      <calculatedColumnFormula>[46]Producto!AF96</calculatedColumnFormula>
    </tableColumn>
    <tableColumn id="5" xr3:uid="{00000000-0010-0000-0600-000005000000}" name="Concatenar" dataDxfId="599" totalsRowDxfId="598">
      <calculatedColumnFormula>CONCATENATE(DimProducto_Polocup[Código SAP],"000",DimProducto_Polocup[Versión])</calculatedColumnFormula>
    </tableColumn>
    <tableColumn id="6" xr3:uid="{00000000-0010-0000-0600-000006000000}" name="Línea de Envasado" dataDxfId="597" totalsRowDxfId="596">
      <calculatedColumnFormula>[46]Producto!AH96</calculatedColumnFormula>
    </tableColumn>
    <tableColumn id="7" xr3:uid="{00000000-0010-0000-0600-000007000000}" name="# de Moldes" dataDxfId="595" totalsRowDxfId="594">
      <calculatedColumnFormula>[46]Producto!AI96</calculatedColumnFormula>
    </tableColumn>
    <tableColumn id="8" xr3:uid="{00000000-0010-0000-0600-000008000000}" name="Tecnología" dataDxfId="593" totalsRowDxfId="592">
      <calculatedColumnFormula>[46]Producto!AJ96</calculatedColumnFormula>
    </tableColumn>
    <tableColumn id="9" xr3:uid="{00000000-0010-0000-0600-000009000000}" name="Puesto de Trabajo" dataDxfId="591" totalsRowDxfId="590">
      <calculatedColumnFormula>[46]Producto!AK96</calculatedColumnFormula>
    </tableColumn>
    <tableColumn id="10" xr3:uid="{00000000-0010-0000-0600-00000A000000}" name="Alm de Consumo" dataDxfId="589" totalsRowDxfId="588">
      <calculatedColumnFormula>[46]Producto!AL96</calculatedColumnFormula>
    </tableColumn>
    <tableColumn id="11" xr3:uid="{00000000-0010-0000-0600-00000B000000}" name="Tipo de Orden" dataDxfId="587" totalsRowDxfId="586">
      <calculatedColumnFormula>[46]Producto!AM96</calculatedColumnFormula>
    </tableColumn>
    <tableColumn id="12" xr3:uid="{00000000-0010-0000-0600-00000C000000}" name="Descripción sku´s" dataDxfId="585" totalsRowDxfId="584">
      <calculatedColumnFormula>[46]Producto!AN96</calculatedColumnFormula>
    </tableColumn>
    <tableColumn id="13" xr3:uid="{00000000-0010-0000-0600-00000D000000}" name="GPM" dataDxfId="583" totalsRowDxfId="582">
      <calculatedColumnFormula>[46]Producto!AO96</calculatedColumnFormula>
    </tableColumn>
    <tableColumn id="14" xr3:uid="{00000000-0010-0000-0600-00000E000000}" name="UN/GP" dataDxfId="581" totalsRowDxfId="580">
      <calculatedColumnFormula>[46]Producto!AP96</calculatedColumnFormula>
    </tableColumn>
    <tableColumn id="15" xr3:uid="{00000000-0010-0000-0600-00000F000000}" name="UN/MIN" dataDxfId="579" totalsRowDxfId="578">
      <calculatedColumnFormula>DimProducto_Polocup[[#This Row],[GPM]]*DimProducto_Polocup[[#This Row],[UN/GP]]</calculatedColumnFormula>
    </tableColumn>
    <tableColumn id="16" xr3:uid="{00000000-0010-0000-0600-000010000000}" name="VOL/UN (L)" dataDxfId="577" totalsRowDxfId="576">
      <calculatedColumnFormula>[46]Producto!AR96</calculatedColumnFormula>
    </tableColumn>
    <tableColumn id="17" xr3:uid="{00000000-0010-0000-0600-000011000000}" name="UN/CAJA" dataDxfId="575" totalsRowDxfId="574">
      <calculatedColumnFormula>[46]Producto!AS96</calculatedColumnFormula>
    </tableColumn>
    <tableColumn id="18" xr3:uid="{00000000-0010-0000-0600-000012000000}" name="NEW OEE (%)" dataDxfId="573" totalsRowDxfId="572">
      <calculatedColumnFormula>[46]Producto!AT96</calculatedColumnFormula>
    </tableColumn>
    <tableColumn id="19" xr3:uid="{00000000-0010-0000-0600-000013000000}" name="Cajas/ Hora con eficiencia" dataDxfId="571" totalsRowDxfId="570">
      <calculatedColumnFormula>IFERROR(DimProducto_Polocup[UN/MIN]*60*DimProducto_Polocup[NEW OEE (%)]/DimProducto_Polocup[UN/CAJA],0)</calculatedColumnFormula>
    </tableColumn>
    <tableColumn id="20" xr3:uid="{00000000-0010-0000-0600-000014000000}" name="Cajas/Hora sin eficiencia" dataDxfId="569" totalsRowDxfId="568">
      <calculatedColumnFormula>IFERROR(DimProducto_Polocup[UN/MIN]*60/DimProducto_Polocup[UN/CAJA],0)</calculatedColumnFormula>
    </tableColumn>
    <tableColumn id="21" xr3:uid="{00000000-0010-0000-0600-000015000000}" name="Litros/Hora con eficiencia" dataDxfId="567" totalsRowDxfId="566">
      <calculatedColumnFormula>+DimProducto_Polocup[UN/MIN]*DimProducto_Polocup[VOL/UN (L)]*60*DimProducto_Polocup[NEW OEE (%)]</calculatedColumnFormula>
    </tableColumn>
    <tableColumn id="22" xr3:uid="{00000000-0010-0000-0600-000016000000}" name="Litros/Hora sin eficiencia" dataDxfId="565" totalsRowDxfId="564">
      <calculatedColumnFormula>+DimProducto_Polocup[UN/MIN]*DimProducto_Polocup[VOL/UN (L)]*60</calculatedColumnFormula>
    </tableColumn>
    <tableColumn id="23" xr3:uid="{00000000-0010-0000-0600-000017000000}" name="TK´s x SKU´s" dataDxfId="563" totalsRowDxfId="562">
      <calculatedColumnFormula>[46]Producto!AY96</calculatedColumnFormula>
    </tableColumn>
    <tableColumn id="24" xr3:uid="{00000000-0010-0000-0600-000018000000}" name="Unds x Pallets" dataDxfId="561" totalsRowDxfId="560">
      <calculatedColumnFormula>[46]Producto!AZ96</calculatedColumnFormula>
    </tableColumn>
    <tableColumn id="25" xr3:uid="{00000000-0010-0000-0600-000019000000}" name="Lit ó Kg x Caja" dataDxfId="559" totalsRowDxfId="558">
      <calculatedColumnFormula>+DimProducto_Polocup[UN/CAJA]*DimProducto_Polocup[VOL/UN (L)]</calculatedColumnFormula>
    </tableColumn>
  </tableColumns>
  <tableStyleInfo name="César León - Tabla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DimProducto_Sanduchera" displayName="DimProducto_Sanduchera" ref="A145:Y150" totalsRowShown="0" headerRowDxfId="557" dataDxfId="556">
  <autoFilter ref="A145:Y150" xr:uid="{00000000-0009-0000-0100-00000F000000}"/>
  <tableColumns count="25">
    <tableColumn id="1" xr3:uid="{00000000-0010-0000-0700-000001000000}" name="Centro" dataDxfId="555">
      <calculatedColumnFormula>[46]Producto!AC99</calculatedColumnFormula>
    </tableColumn>
    <tableColumn id="2" xr3:uid="{00000000-0010-0000-0700-000002000000}" name="Estatus" dataDxfId="554">
      <calculatedColumnFormula>[46]Producto!AD99</calculatedColumnFormula>
    </tableColumn>
    <tableColumn id="3" xr3:uid="{00000000-0010-0000-0700-000003000000}" name="Código SAP" dataDxfId="553">
      <calculatedColumnFormula>[46]Producto!AE99</calculatedColumnFormula>
    </tableColumn>
    <tableColumn id="4" xr3:uid="{00000000-0010-0000-0700-000004000000}" name="Versión" dataDxfId="552">
      <calculatedColumnFormula>[46]Producto!AF99</calculatedColumnFormula>
    </tableColumn>
    <tableColumn id="5" xr3:uid="{00000000-0010-0000-0700-000005000000}" name="Concatenar" dataDxfId="551">
      <calculatedColumnFormula>CONCATENATE(DimProducto_Sanduchera[Código SAP],"000",DimProducto_Sanduchera[Versión])</calculatedColumnFormula>
    </tableColumn>
    <tableColumn id="6" xr3:uid="{00000000-0010-0000-0700-000006000000}" name="Línea de Envasado" dataDxfId="550">
      <calculatedColumnFormula>[46]Producto!AH99</calculatedColumnFormula>
    </tableColumn>
    <tableColumn id="7" xr3:uid="{00000000-0010-0000-0700-000007000000}" name="# de Moldes" dataDxfId="549">
      <calculatedColumnFormula>[46]Producto!AI99</calculatedColumnFormula>
    </tableColumn>
    <tableColumn id="8" xr3:uid="{00000000-0010-0000-0700-000008000000}" name="Tecnología" dataDxfId="548">
      <calculatedColumnFormula>[46]Producto!AJ99</calculatedColumnFormula>
    </tableColumn>
    <tableColumn id="9" xr3:uid="{00000000-0010-0000-0700-000009000000}" name="Puesto de Trabajo" dataDxfId="547">
      <calculatedColumnFormula>[46]Producto!AK99</calculatedColumnFormula>
    </tableColumn>
    <tableColumn id="10" xr3:uid="{00000000-0010-0000-0700-00000A000000}" name="Alm de Consumo" dataDxfId="546">
      <calculatedColumnFormula>[46]Producto!AL99</calculatedColumnFormula>
    </tableColumn>
    <tableColumn id="11" xr3:uid="{00000000-0010-0000-0700-00000B000000}" name="Tipo de Orden" dataDxfId="545">
      <calculatedColumnFormula>[46]Producto!AM99</calculatedColumnFormula>
    </tableColumn>
    <tableColumn id="12" xr3:uid="{00000000-0010-0000-0700-00000C000000}" name="Descripción sku´s" dataDxfId="544">
      <calculatedColumnFormula>[46]Producto!AN99</calculatedColumnFormula>
    </tableColumn>
    <tableColumn id="13" xr3:uid="{00000000-0010-0000-0700-00000D000000}" name="GPM" dataDxfId="543">
      <calculatedColumnFormula>[46]Producto!AO99</calculatedColumnFormula>
    </tableColumn>
    <tableColumn id="14" xr3:uid="{00000000-0010-0000-0700-00000E000000}" name="UN/GP" dataDxfId="542">
      <calculatedColumnFormula>[46]Producto!AP99</calculatedColumnFormula>
    </tableColumn>
    <tableColumn id="15" xr3:uid="{00000000-0010-0000-0700-00000F000000}" name="UN/MIN" dataDxfId="541">
      <calculatedColumnFormula>DimProducto_Sanduchera[[#This Row],[GPM]]*DimProducto_Sanduchera[[#This Row],[UN/GP]]</calculatedColumnFormula>
    </tableColumn>
    <tableColumn id="16" xr3:uid="{00000000-0010-0000-0700-000010000000}" name="VOL/UN (L)" dataDxfId="540">
      <calculatedColumnFormula>[46]Producto!AR99</calculatedColumnFormula>
    </tableColumn>
    <tableColumn id="17" xr3:uid="{00000000-0010-0000-0700-000011000000}" name="UN/CAJA" dataDxfId="539">
      <calculatedColumnFormula>[46]Producto!AS99</calculatedColumnFormula>
    </tableColumn>
    <tableColumn id="18" xr3:uid="{00000000-0010-0000-0700-000012000000}" name="NEW OEE (%)" dataDxfId="538">
      <calculatedColumnFormula>[46]Producto!AT99</calculatedColumnFormula>
    </tableColumn>
    <tableColumn id="19" xr3:uid="{00000000-0010-0000-0700-000013000000}" name="Cajas/ Hora con eficiencia" dataDxfId="537">
      <calculatedColumnFormula>IFERROR(DimProducto_Sanduchera[UN/MIN]*60*DimProducto_Sanduchera[NEW OEE (%)]/DimProducto_Sanduchera[UN/CAJA],0)</calculatedColumnFormula>
    </tableColumn>
    <tableColumn id="20" xr3:uid="{00000000-0010-0000-0700-000014000000}" name="Cajas/Hora sin eficiencia" dataDxfId="536">
      <calculatedColumnFormula>IFERROR(DimProducto_Sanduchera[UN/MIN]*60/DimProducto_Sanduchera[UN/CAJA],0)</calculatedColumnFormula>
    </tableColumn>
    <tableColumn id="21" xr3:uid="{00000000-0010-0000-0700-000015000000}" name="Litros/Hora con eficiencia" dataDxfId="535">
      <calculatedColumnFormula>+DimProducto_Sanduchera[UN/MIN]*DimProducto_Sanduchera[VOL/UN (L)]*60*DimProducto_Sanduchera[NEW OEE (%)]</calculatedColumnFormula>
    </tableColumn>
    <tableColumn id="22" xr3:uid="{00000000-0010-0000-0700-000016000000}" name="Litros/Hora sin eficiencia" dataDxfId="534">
      <calculatedColumnFormula>+DimProducto_Sanduchera[UN/MIN]*DimProducto_Sanduchera[VOL/UN (L)]*60</calculatedColumnFormula>
    </tableColumn>
    <tableColumn id="23" xr3:uid="{00000000-0010-0000-0700-000017000000}" name="TK´s x SKU´s" dataDxfId="533">
      <calculatedColumnFormula>[46]Producto!AY99</calculatedColumnFormula>
    </tableColumn>
    <tableColumn id="24" xr3:uid="{00000000-0010-0000-0700-000018000000}" name="Unds x Pallets" dataDxfId="532">
      <calculatedColumnFormula>[46]Producto!AZ99</calculatedColumnFormula>
    </tableColumn>
    <tableColumn id="25" xr3:uid="{00000000-0010-0000-0700-000019000000}" name="Lit ó Kg x Caja" dataDxfId="531">
      <calculatedColumnFormula>+DimProducto_Sanduchera[UN/CAJA]*DimProducto_Sanduchera[VOL/UN (L)]</calculatedColumnFormula>
    </tableColumn>
  </tableColumns>
  <tableStyleInfo name="César León - Tabla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DimProducto_Flexline" displayName="DimProducto_Flexline" ref="A155:Y215" totalsRowShown="0" headerRowDxfId="530" dataDxfId="529">
  <autoFilter ref="A155:Y215" xr:uid="{00000000-0009-0000-0100-000010000000}"/>
  <tableColumns count="25">
    <tableColumn id="1" xr3:uid="{00000000-0010-0000-0800-000001000000}" name="Centro" dataDxfId="528">
      <calculatedColumnFormula>[46]Producto!AC110</calculatedColumnFormula>
    </tableColumn>
    <tableColumn id="2" xr3:uid="{00000000-0010-0000-0800-000002000000}" name="Estatus" dataDxfId="527">
      <calculatedColumnFormula>[46]Producto!AD110</calculatedColumnFormula>
    </tableColumn>
    <tableColumn id="3" xr3:uid="{00000000-0010-0000-0800-000003000000}" name="Código SAP" dataDxfId="526">
      <calculatedColumnFormula>[46]Producto!AE110</calculatedColumnFormula>
    </tableColumn>
    <tableColumn id="4" xr3:uid="{00000000-0010-0000-0800-000004000000}" name="Versión" dataDxfId="525">
      <calculatedColumnFormula>[46]Producto!AF110</calculatedColumnFormula>
    </tableColumn>
    <tableColumn id="5" xr3:uid="{00000000-0010-0000-0800-000005000000}" name="Concatenar" dataDxfId="524">
      <calculatedColumnFormula>CONCATENATE(DimProducto_Flexline[Código SAP],"000",DimProducto_Flexline[Versión])</calculatedColumnFormula>
    </tableColumn>
    <tableColumn id="6" xr3:uid="{00000000-0010-0000-0800-000006000000}" name="Línea de Envasado" dataDxfId="523">
      <calculatedColumnFormula>[46]Producto!AH110</calculatedColumnFormula>
    </tableColumn>
    <tableColumn id="7" xr3:uid="{00000000-0010-0000-0800-000007000000}" name="# de Moldes" dataDxfId="522">
      <calculatedColumnFormula>[46]Producto!AI110</calculatedColumnFormula>
    </tableColumn>
    <tableColumn id="8" xr3:uid="{00000000-0010-0000-0800-000008000000}" name="Tecnología" dataDxfId="521">
      <calculatedColumnFormula>[46]Producto!AJ110</calculatedColumnFormula>
    </tableColumn>
    <tableColumn id="9" xr3:uid="{00000000-0010-0000-0800-000009000000}" name="Puesto de Trabajo" dataDxfId="520">
      <calculatedColumnFormula>[46]Producto!AK110</calculatedColumnFormula>
    </tableColumn>
    <tableColumn id="10" xr3:uid="{00000000-0010-0000-0800-00000A000000}" name="Alm de Consumo" dataDxfId="519">
      <calculatedColumnFormula>[46]Producto!AL110</calculatedColumnFormula>
    </tableColumn>
    <tableColumn id="11" xr3:uid="{00000000-0010-0000-0800-00000B000000}" name="Tipo de Orden" dataDxfId="518">
      <calculatedColumnFormula>[46]Producto!AM110</calculatedColumnFormula>
    </tableColumn>
    <tableColumn id="12" xr3:uid="{00000000-0010-0000-0800-00000C000000}" name="Descripción sku´s" dataDxfId="517">
      <calculatedColumnFormula>[46]Producto!AN110</calculatedColumnFormula>
    </tableColumn>
    <tableColumn id="13" xr3:uid="{00000000-0010-0000-0800-00000D000000}" name="GPM" dataDxfId="516">
      <calculatedColumnFormula>[46]Producto!AO110</calculatedColumnFormula>
    </tableColumn>
    <tableColumn id="14" xr3:uid="{00000000-0010-0000-0800-00000E000000}" name="UN/GP" dataDxfId="515">
      <calculatedColumnFormula>[46]Producto!AP110</calculatedColumnFormula>
    </tableColumn>
    <tableColumn id="15" xr3:uid="{00000000-0010-0000-0800-00000F000000}" name="UN/MIN" dataDxfId="514">
      <calculatedColumnFormula>DimProducto_Flexline[[#This Row],[GPM]]*DimProducto_Flexline[[#This Row],[UN/GP]]</calculatedColumnFormula>
    </tableColumn>
    <tableColumn id="16" xr3:uid="{00000000-0010-0000-0800-000010000000}" name="VOL/UN (L)" dataDxfId="513">
      <calculatedColumnFormula>[46]Producto!AR110</calculatedColumnFormula>
    </tableColumn>
    <tableColumn id="17" xr3:uid="{00000000-0010-0000-0800-000011000000}" name="UN/CAJA" dataDxfId="512">
      <calculatedColumnFormula>[46]Producto!AS110</calculatedColumnFormula>
    </tableColumn>
    <tableColumn id="18" xr3:uid="{00000000-0010-0000-0800-000012000000}" name="NEW OEE (%)" dataDxfId="511">
      <calculatedColumnFormula>[46]Producto!AT110</calculatedColumnFormula>
    </tableColumn>
    <tableColumn id="19" xr3:uid="{00000000-0010-0000-0800-000013000000}" name="Cajas/Hora con eficiencia" dataDxfId="510">
      <calculatedColumnFormula>IFERROR(DimProducto_Flexline[UN/MIN]*60*DimProducto_Flexline[NEW OEE (%)]/DimProducto_Flexline[UN/CAJA],0)</calculatedColumnFormula>
    </tableColumn>
    <tableColumn id="20" xr3:uid="{00000000-0010-0000-0800-000014000000}" name="Cajas/Hora sin eficiencia" dataDxfId="509">
      <calculatedColumnFormula>IFERROR(DimProducto_Flexline[UN/MIN]*60/DimProducto_Flexline[UN/CAJA],0)</calculatedColumnFormula>
    </tableColumn>
    <tableColumn id="21" xr3:uid="{00000000-0010-0000-0800-000015000000}" name="Litros/Hora con eficiencia" dataDxfId="508">
      <calculatedColumnFormula>+DimProducto_Flexline[UN/MIN]*DimProducto_Flexline[VOL/UN (L)]*60*DimProducto_Flexline[NEW OEE (%)]</calculatedColumnFormula>
    </tableColumn>
    <tableColumn id="22" xr3:uid="{00000000-0010-0000-0800-000016000000}" name="Litros/Hora sin eficiencia" dataDxfId="507">
      <calculatedColumnFormula>+DimProducto_Flexline[UN/MIN]*DimProducto_Flexline[VOL/UN (L)]*60</calculatedColumnFormula>
    </tableColumn>
    <tableColumn id="23" xr3:uid="{00000000-0010-0000-0800-000017000000}" name="TK´s x SKU´s" dataDxfId="506">
      <calculatedColumnFormula>[46]Producto!AY110</calculatedColumnFormula>
    </tableColumn>
    <tableColumn id="24" xr3:uid="{00000000-0010-0000-0800-000018000000}" name="Unds x Pallets" dataDxfId="505">
      <calculatedColumnFormula>[46]Producto!AZ110</calculatedColumnFormula>
    </tableColumn>
    <tableColumn id="25" xr3:uid="{00000000-0010-0000-0800-000019000000}" name="Lit ó Kg x Caja" dataDxfId="504">
      <calculatedColumnFormula>+DimProducto_Flexline[UN/CAJA]*DimProducto_Flexline[VOL/UN (L)]</calculatedColumnFormula>
    </tableColumn>
  </tableColumns>
  <tableStyleInfo name="César León - Tabla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9000000}" name="DimProducto_Benhill" displayName="DimProducto_Benhill" ref="A220:Y234" totalsRowShown="0" headerRowDxfId="503" dataDxfId="502">
  <autoFilter ref="A220:Y234" xr:uid="{00000000-0009-0000-0100-000011000000}"/>
  <tableColumns count="25">
    <tableColumn id="1" xr3:uid="{00000000-0010-0000-0900-000001000000}" name="Centro" dataDxfId="501">
      <calculatedColumnFormula>[46]Producto!AC170</calculatedColumnFormula>
    </tableColumn>
    <tableColumn id="2" xr3:uid="{00000000-0010-0000-0900-000002000000}" name="Estatus" dataDxfId="500">
      <calculatedColumnFormula>[46]Producto!AD170</calculatedColumnFormula>
    </tableColumn>
    <tableColumn id="3" xr3:uid="{00000000-0010-0000-0900-000003000000}" name="Código SAP" dataDxfId="499">
      <calculatedColumnFormula>[46]Producto!AE170</calculatedColumnFormula>
    </tableColumn>
    <tableColumn id="4" xr3:uid="{00000000-0010-0000-0900-000004000000}" name="Versión" dataDxfId="498">
      <calculatedColumnFormula>[46]Producto!AF170</calculatedColumnFormula>
    </tableColumn>
    <tableColumn id="5" xr3:uid="{00000000-0010-0000-0900-000005000000}" name="Concatenar" dataDxfId="497">
      <calculatedColumnFormula>CONCATENATE(DimProducto_Benhill[Código SAP],"000",DimProducto_Benhill[Versión])</calculatedColumnFormula>
    </tableColumn>
    <tableColumn id="6" xr3:uid="{00000000-0010-0000-0900-000006000000}" name="Línea de Envasado" dataDxfId="496">
      <calculatedColumnFormula>[46]Producto!AH170</calculatedColumnFormula>
    </tableColumn>
    <tableColumn id="7" xr3:uid="{00000000-0010-0000-0900-000007000000}" name="# de Moldes" dataDxfId="495">
      <calculatedColumnFormula>[46]Producto!AI170</calculatedColumnFormula>
    </tableColumn>
    <tableColumn id="8" xr3:uid="{00000000-0010-0000-0900-000008000000}" name="Tecnología" dataDxfId="494">
      <calculatedColumnFormula>[46]Producto!AJ170</calculatedColumnFormula>
    </tableColumn>
    <tableColumn id="9" xr3:uid="{00000000-0010-0000-0900-000009000000}" name="Puesto de Trabajo" dataDxfId="493">
      <calculatedColumnFormula>[46]Producto!AK170</calculatedColumnFormula>
    </tableColumn>
    <tableColumn id="10" xr3:uid="{00000000-0010-0000-0900-00000A000000}" name="Alm de Consumo" dataDxfId="492">
      <calculatedColumnFormula>[46]Producto!AL170</calculatedColumnFormula>
    </tableColumn>
    <tableColumn id="11" xr3:uid="{00000000-0010-0000-0900-00000B000000}" name="Tipo de Orden" dataDxfId="491">
      <calculatedColumnFormula>[46]Producto!AM170</calculatedColumnFormula>
    </tableColumn>
    <tableColumn id="12" xr3:uid="{00000000-0010-0000-0900-00000C000000}" name="Descripción sku´s" dataDxfId="490">
      <calculatedColumnFormula>[46]Producto!AN170</calculatedColumnFormula>
    </tableColumn>
    <tableColumn id="13" xr3:uid="{00000000-0010-0000-0900-00000D000000}" name="GPM" dataDxfId="489">
      <calculatedColumnFormula>[46]Producto!AO170</calculatedColumnFormula>
    </tableColumn>
    <tableColumn id="14" xr3:uid="{00000000-0010-0000-0900-00000E000000}" name="UN/GP" dataDxfId="488">
      <calculatedColumnFormula>[46]Producto!AP170</calculatedColumnFormula>
    </tableColumn>
    <tableColumn id="15" xr3:uid="{00000000-0010-0000-0900-00000F000000}" name="UN/MIN" dataDxfId="487">
      <calculatedColumnFormula>DimProducto_Benhill[[#This Row],[GPM]]*DimProducto_Benhill[[#This Row],[UN/GP]]</calculatedColumnFormula>
    </tableColumn>
    <tableColumn id="16" xr3:uid="{00000000-0010-0000-0900-000010000000}" name="VOL/UN (L)" dataDxfId="486">
      <calculatedColumnFormula>[46]Producto!AR170</calculatedColumnFormula>
    </tableColumn>
    <tableColumn id="17" xr3:uid="{00000000-0010-0000-0900-000011000000}" name="UN/CAJA" dataDxfId="485">
      <calculatedColumnFormula>[46]Producto!AS170</calculatedColumnFormula>
    </tableColumn>
    <tableColumn id="18" xr3:uid="{00000000-0010-0000-0900-000012000000}" name="NEW OEE (%)" dataDxfId="484">
      <calculatedColumnFormula>[46]Producto!AT170</calculatedColumnFormula>
    </tableColumn>
    <tableColumn id="19" xr3:uid="{00000000-0010-0000-0900-000013000000}" name="Cajas/ Hora con eficiencia" dataDxfId="483">
      <calculatedColumnFormula>IFERROR(DimProducto_Benhill[UN/MIN]*60*DimProducto_Benhill[NEW OEE (%)]/DimProducto_Benhill[UN/CAJA],0)</calculatedColumnFormula>
    </tableColumn>
    <tableColumn id="20" xr3:uid="{00000000-0010-0000-0900-000014000000}" name="Cajas/Hora sin eficiencia" dataDxfId="482">
      <calculatedColumnFormula>IFERROR(DimProducto_Benhill[UN/MIN]*60/DimProducto_Benhill[UN/CAJA],0)</calculatedColumnFormula>
    </tableColumn>
    <tableColumn id="21" xr3:uid="{00000000-0010-0000-0900-000015000000}" name="Litros/Hora con eficiencia" dataDxfId="481">
      <calculatedColumnFormula>+DimProducto_Benhill[UN/MIN]*DimProducto_Benhill[VOL/UN (L)]*60*DimProducto_Benhill[NEW OEE (%)]</calculatedColumnFormula>
    </tableColumn>
    <tableColumn id="22" xr3:uid="{00000000-0010-0000-0900-000016000000}" name="Litros/Hora sin eficiencia" dataDxfId="480">
      <calculatedColumnFormula>+DimProducto_Benhill[UN/MIN]*DimProducto_Benhill[VOL/UN (L)]*60</calculatedColumnFormula>
    </tableColumn>
    <tableColumn id="23" xr3:uid="{00000000-0010-0000-0900-000017000000}" name="TK´s x SKU´s" dataDxfId="479">
      <calculatedColumnFormula>[46]Producto!AY170</calculatedColumnFormula>
    </tableColumn>
    <tableColumn id="24" xr3:uid="{00000000-0010-0000-0900-000018000000}" name="Unds x Pallets" dataDxfId="478">
      <calculatedColumnFormula>[46]Producto!AZ170</calculatedColumnFormula>
    </tableColumn>
    <tableColumn id="25" xr3:uid="{00000000-0010-0000-0900-000019000000}" name="Lit ó Kg x Caja" dataDxfId="477">
      <calculatedColumnFormula>+DimProducto_Benhill[UN/CAJA]*DimProducto_Benhill[VOL/UN (L)]</calculatedColumnFormula>
    </tableColumn>
  </tableColumns>
  <tableStyleInfo name="César León - Tabla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A000000}" name="DimProducto_Emzo" displayName="DimProducto_Emzo" ref="A239:Y244" totalsRowShown="0" headerRowDxfId="476" dataDxfId="475">
  <autoFilter ref="A239:Y244" xr:uid="{00000000-0009-0000-0100-000012000000}"/>
  <tableColumns count="25">
    <tableColumn id="1" xr3:uid="{00000000-0010-0000-0A00-000001000000}" name="Centro" dataDxfId="474">
      <calculatedColumnFormula>[46]Producto!AC184</calculatedColumnFormula>
    </tableColumn>
    <tableColumn id="2" xr3:uid="{00000000-0010-0000-0A00-000002000000}" name="Estatus" dataDxfId="473">
      <calculatedColumnFormula>[46]Producto!AD184</calculatedColumnFormula>
    </tableColumn>
    <tableColumn id="3" xr3:uid="{00000000-0010-0000-0A00-000003000000}" name="Código SAP" dataDxfId="472">
      <calculatedColumnFormula>[46]Producto!AE184</calculatedColumnFormula>
    </tableColumn>
    <tableColumn id="4" xr3:uid="{00000000-0010-0000-0A00-000004000000}" name="Versión" dataDxfId="471">
      <calculatedColumnFormula>[46]Producto!AF184</calculatedColumnFormula>
    </tableColumn>
    <tableColumn id="5" xr3:uid="{00000000-0010-0000-0A00-000005000000}" name="Concatenar" dataDxfId="470">
      <calculatedColumnFormula>CONCATENATE(DimProducto_Emzo[Código SAP],"000",DimProducto_Emzo[Versión])</calculatedColumnFormula>
    </tableColumn>
    <tableColumn id="6" xr3:uid="{00000000-0010-0000-0A00-000006000000}" name="Línea de Envasado" dataDxfId="469">
      <calculatedColumnFormula>[46]Producto!AH184</calculatedColumnFormula>
    </tableColumn>
    <tableColumn id="7" xr3:uid="{00000000-0010-0000-0A00-000007000000}" name="# de Moldes" dataDxfId="468">
      <calculatedColumnFormula>[46]Producto!AI184</calculatedColumnFormula>
    </tableColumn>
    <tableColumn id="8" xr3:uid="{00000000-0010-0000-0A00-000008000000}" name="Tecnología" dataDxfId="467">
      <calculatedColumnFormula>[46]Producto!AJ184</calculatedColumnFormula>
    </tableColumn>
    <tableColumn id="9" xr3:uid="{00000000-0010-0000-0A00-000009000000}" name="Puesto de Trabajo" dataDxfId="466">
      <calculatedColumnFormula>[46]Producto!AK184</calculatedColumnFormula>
    </tableColumn>
    <tableColumn id="10" xr3:uid="{00000000-0010-0000-0A00-00000A000000}" name="Alm de Consumo" dataDxfId="465">
      <calculatedColumnFormula>[46]Producto!AL184</calculatedColumnFormula>
    </tableColumn>
    <tableColumn id="11" xr3:uid="{00000000-0010-0000-0A00-00000B000000}" name="Tipo de Orden" dataDxfId="464">
      <calculatedColumnFormula>[46]Producto!AM184</calculatedColumnFormula>
    </tableColumn>
    <tableColumn id="12" xr3:uid="{00000000-0010-0000-0A00-00000C000000}" name="Descripción sku´s" dataDxfId="463">
      <calculatedColumnFormula>[46]Producto!AN184</calculatedColumnFormula>
    </tableColumn>
    <tableColumn id="13" xr3:uid="{00000000-0010-0000-0A00-00000D000000}" name="GPM" dataDxfId="462">
      <calculatedColumnFormula>[46]Producto!AO184</calculatedColumnFormula>
    </tableColumn>
    <tableColumn id="14" xr3:uid="{00000000-0010-0000-0A00-00000E000000}" name="UN/GP" dataDxfId="461">
      <calculatedColumnFormula>[46]Producto!AP184</calculatedColumnFormula>
    </tableColumn>
    <tableColumn id="15" xr3:uid="{00000000-0010-0000-0A00-00000F000000}" name="UN/MIN" dataDxfId="460">
      <calculatedColumnFormula>DimProducto_Emzo[[#This Row],[GPM]]*DimProducto_Emzo[[#This Row],[UN/GP]]</calculatedColumnFormula>
    </tableColumn>
    <tableColumn id="16" xr3:uid="{00000000-0010-0000-0A00-000010000000}" name="VOL/UN (L)" dataDxfId="459">
      <calculatedColumnFormula>[46]Producto!AR184</calculatedColumnFormula>
    </tableColumn>
    <tableColumn id="17" xr3:uid="{00000000-0010-0000-0A00-000011000000}" name="UN/CAJA" dataDxfId="458">
      <calculatedColumnFormula>[46]Producto!AS184</calculatedColumnFormula>
    </tableColumn>
    <tableColumn id="18" xr3:uid="{00000000-0010-0000-0A00-000012000000}" name="NEW OEE (%)" dataDxfId="457">
      <calculatedColumnFormula>[46]Producto!AT184</calculatedColumnFormula>
    </tableColumn>
    <tableColumn id="19" xr3:uid="{00000000-0010-0000-0A00-000013000000}" name="Cajas/ Hora con eficiencia" dataDxfId="456">
      <calculatedColumnFormula>IFERROR(DimProducto_Emzo[UN/MIN]*60*DimProducto_Emzo[NEW OEE (%)]/DimProducto_Emzo[UN/CAJA],0)</calculatedColumnFormula>
    </tableColumn>
    <tableColumn id="20" xr3:uid="{00000000-0010-0000-0A00-000014000000}" name="Cajas/Hora sin eficiencia" dataDxfId="455">
      <calculatedColumnFormula>IFERROR(DimProducto_Emzo[UN/MIN]*60/DimProducto_Emzo[UN/CAJA],0)</calculatedColumnFormula>
    </tableColumn>
    <tableColumn id="21" xr3:uid="{00000000-0010-0000-0A00-000015000000}" name="Litros/Hora con eficiencia" dataDxfId="454">
      <calculatedColumnFormula>+DimProducto_Emzo[UN/MIN]*DimProducto_Emzo[VOL/UN (L)]*60*DimProducto_Emzo[NEW OEE (%)]</calculatedColumnFormula>
    </tableColumn>
    <tableColumn id="22" xr3:uid="{00000000-0010-0000-0A00-000016000000}" name="Litros/Hora sin eficiencia" dataDxfId="453">
      <calculatedColumnFormula>+DimProducto_Emzo[UN/MIN]*DimProducto_Emzo[VOL/UN (L)]*60</calculatedColumnFormula>
    </tableColumn>
    <tableColumn id="23" xr3:uid="{00000000-0010-0000-0A00-000017000000}" name="TK´s x SKU´s" dataDxfId="452">
      <calculatedColumnFormula>[46]Producto!AY184</calculatedColumnFormula>
    </tableColumn>
    <tableColumn id="24" xr3:uid="{00000000-0010-0000-0A00-000018000000}" name="Unds x Pallets" dataDxfId="451">
      <calculatedColumnFormula>[46]Producto!AZ184</calculatedColumnFormula>
    </tableColumn>
    <tableColumn id="25" xr3:uid="{00000000-0010-0000-0A00-000019000000}" name="Lit ó Kg x Caja" dataDxfId="450">
      <calculatedColumnFormula>+DimProducto_Emzo[UN/CAJA]*DimProducto_Emzo[VOL/UN (L)]</calculatedColumnFormula>
    </tableColumn>
  </tableColumns>
  <tableStyleInfo name="César León - Tabla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B000000}" name="DimProducto_Hutamaki" displayName="DimProducto_Hutamaki" ref="A246:Y253" totalsRowShown="0" headerRowDxfId="449" dataDxfId="448">
  <autoFilter ref="A246:Y253" xr:uid="{00000000-0009-0000-0100-000014000000}"/>
  <tableColumns count="25">
    <tableColumn id="1" xr3:uid="{00000000-0010-0000-0B00-000001000000}" name="Centro" dataDxfId="447">
      <calculatedColumnFormula>[46]Producto!AC189</calculatedColumnFormula>
    </tableColumn>
    <tableColumn id="2" xr3:uid="{00000000-0010-0000-0B00-000002000000}" name="Estatus" dataDxfId="446">
      <calculatedColumnFormula>[46]Producto!AD189</calculatedColumnFormula>
    </tableColumn>
    <tableColumn id="3" xr3:uid="{00000000-0010-0000-0B00-000003000000}" name="Código SAP" dataDxfId="445">
      <calculatedColumnFormula>[46]Producto!AE189</calculatedColumnFormula>
    </tableColumn>
    <tableColumn id="4" xr3:uid="{00000000-0010-0000-0B00-000004000000}" name="Versión" dataDxfId="444">
      <calculatedColumnFormula>[46]Producto!AF189</calculatedColumnFormula>
    </tableColumn>
    <tableColumn id="5" xr3:uid="{00000000-0010-0000-0B00-000005000000}" name="Concatenar" dataDxfId="443">
      <calculatedColumnFormula>CONCATENATE(DimProducto_Hutamaki[Código SAP],"000",DimProducto_Hutamaki[Versión])</calculatedColumnFormula>
    </tableColumn>
    <tableColumn id="6" xr3:uid="{00000000-0010-0000-0B00-000006000000}" name="Línea de Envasado" dataDxfId="442">
      <calculatedColumnFormula>[46]Producto!AH189</calculatedColumnFormula>
    </tableColumn>
    <tableColumn id="7" xr3:uid="{00000000-0010-0000-0B00-000007000000}" name="# de Moldes" dataDxfId="441">
      <calculatedColumnFormula>[46]Producto!AI189</calculatedColumnFormula>
    </tableColumn>
    <tableColumn id="8" xr3:uid="{00000000-0010-0000-0B00-000008000000}" name="Tecnología" dataDxfId="440">
      <calculatedColumnFormula>[46]Producto!AJ189</calculatedColumnFormula>
    </tableColumn>
    <tableColumn id="9" xr3:uid="{00000000-0010-0000-0B00-000009000000}" name="Puesto de Trabajo" dataDxfId="439">
      <calculatedColumnFormula>[46]Producto!AK189</calculatedColumnFormula>
    </tableColumn>
    <tableColumn id="10" xr3:uid="{00000000-0010-0000-0B00-00000A000000}" name="Alm de Consumo" dataDxfId="438">
      <calculatedColumnFormula>[46]Producto!AL189</calculatedColumnFormula>
    </tableColumn>
    <tableColumn id="11" xr3:uid="{00000000-0010-0000-0B00-00000B000000}" name="Tipo de Orden" dataDxfId="437">
      <calculatedColumnFormula>[46]Producto!AM189</calculatedColumnFormula>
    </tableColumn>
    <tableColumn id="12" xr3:uid="{00000000-0010-0000-0B00-00000C000000}" name="Descripción sku´s" dataDxfId="436">
      <calculatedColumnFormula>[46]Producto!AN189</calculatedColumnFormula>
    </tableColumn>
    <tableColumn id="13" xr3:uid="{00000000-0010-0000-0B00-00000D000000}" name="GPM" dataDxfId="435">
      <calculatedColumnFormula>[46]Producto!AO189</calculatedColumnFormula>
    </tableColumn>
    <tableColumn id="14" xr3:uid="{00000000-0010-0000-0B00-00000E000000}" name="UN/GP" dataDxfId="434">
      <calculatedColumnFormula>[46]Producto!AP189</calculatedColumnFormula>
    </tableColumn>
    <tableColumn id="15" xr3:uid="{00000000-0010-0000-0B00-00000F000000}" name="UN/MIN" dataDxfId="433">
      <calculatedColumnFormula>DimProducto_Hutamaki[[#This Row],[GPM]]*DimProducto_Hutamaki[[#This Row],[UN/GP]]</calculatedColumnFormula>
    </tableColumn>
    <tableColumn id="16" xr3:uid="{00000000-0010-0000-0B00-000010000000}" name="VOL/UN (L)" dataDxfId="432">
      <calculatedColumnFormula>[46]Producto!AR189</calculatedColumnFormula>
    </tableColumn>
    <tableColumn id="17" xr3:uid="{00000000-0010-0000-0B00-000011000000}" name="UN/CAJA" dataDxfId="431">
      <calculatedColumnFormula>[46]Producto!AS189</calculatedColumnFormula>
    </tableColumn>
    <tableColumn id="18" xr3:uid="{00000000-0010-0000-0B00-000012000000}" name="NEW OEE (%)" dataDxfId="430">
      <calculatedColumnFormula>[46]Producto!AT189</calculatedColumnFormula>
    </tableColumn>
    <tableColumn id="19" xr3:uid="{00000000-0010-0000-0B00-000013000000}" name="Cajas/ Hora con eficiencia" dataDxfId="429">
      <calculatedColumnFormula>IFERROR(DimProducto_Hutamaki[UN/MIN]*60*DimProducto_Hutamaki[NEW OEE (%)]/DimProducto_Hutamaki[UN/CAJA],0)</calculatedColumnFormula>
    </tableColumn>
    <tableColumn id="20" xr3:uid="{00000000-0010-0000-0B00-000014000000}" name="Cajas/Hora sin eficiencia" dataDxfId="428">
      <calculatedColumnFormula>IFERROR(DimProducto_Hutamaki[UN/MIN]*60/DimProducto_Hutamaki[UN/CAJA],0)</calculatedColumnFormula>
    </tableColumn>
    <tableColumn id="21" xr3:uid="{00000000-0010-0000-0B00-000015000000}" name="Litros/Hora con eficiencia" dataDxfId="427">
      <calculatedColumnFormula>+DimProducto_Hutamaki[UN/MIN]*DimProducto_Hutamaki[VOL/UN (L)]*60*DimProducto_Hutamaki[NEW OEE (%)]</calculatedColumnFormula>
    </tableColumn>
    <tableColumn id="22" xr3:uid="{00000000-0010-0000-0B00-000016000000}" name="Litros/Hora sin eficiencia" dataDxfId="426">
      <calculatedColumnFormula>+DimProducto_Hutamaki[UN/MIN]*DimProducto_Hutamaki[VOL/UN (L)]*60</calculatedColumnFormula>
    </tableColumn>
    <tableColumn id="23" xr3:uid="{00000000-0010-0000-0B00-000017000000}" name="TK´s x SKU´s" dataDxfId="425">
      <calculatedColumnFormula>[46]Producto!AY189</calculatedColumnFormula>
    </tableColumn>
    <tableColumn id="24" xr3:uid="{00000000-0010-0000-0B00-000018000000}" name="Unds x Pallets" dataDxfId="424">
      <calculatedColumnFormula>[46]Producto!AZ189</calculatedColumnFormula>
    </tableColumn>
    <tableColumn id="25" xr3:uid="{00000000-0010-0000-0B00-000019000000}" name="Lit ó Kg x Caja" dataDxfId="423">
      <calculatedColumnFormula>+DimProducto_Hutamaki[UN/CAJA]*DimProducto_Hutamaki[VOL/UN (L)]</calculatedColumnFormula>
    </tableColumn>
  </tableColumns>
  <tableStyleInfo name="César León - Tabla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AK7:BI38" totalsRowShown="0" headerRowDxfId="422" dataDxfId="421" tableBorderDxfId="420" totalsRowBorderDxfId="419" dataCellStyle="Millares">
  <autoFilter ref="AK7:BI38" xr:uid="{00000000-0009-0000-0100-000004000000}"/>
  <tableColumns count="25">
    <tableColumn id="1" xr3:uid="{00000000-0010-0000-0C00-000001000000}" name="Centro" dataDxfId="418"/>
    <tableColumn id="2" xr3:uid="{00000000-0010-0000-0C00-000002000000}" name="Estatus" dataDxfId="417"/>
    <tableColumn id="3" xr3:uid="{00000000-0010-0000-0C00-000003000000}" name="Código SAP" dataDxfId="416"/>
    <tableColumn id="4" xr3:uid="{00000000-0010-0000-0C00-000004000000}" name="Versión" dataDxfId="415"/>
    <tableColumn id="5" xr3:uid="{00000000-0010-0000-0C00-000005000000}" name="Concatenar" dataDxfId="414"/>
    <tableColumn id="6" xr3:uid="{00000000-0010-0000-0C00-000006000000}" name="Línea de Envasado" dataDxfId="413"/>
    <tableColumn id="7" xr3:uid="{00000000-0010-0000-0C00-000007000000}" name="# de Moldes" dataDxfId="412"/>
    <tableColumn id="8" xr3:uid="{00000000-0010-0000-0C00-000008000000}" name="Tecnología" dataDxfId="411"/>
    <tableColumn id="9" xr3:uid="{00000000-0010-0000-0C00-000009000000}" name="Puesto de Trabajo" dataDxfId="410"/>
    <tableColumn id="10" xr3:uid="{00000000-0010-0000-0C00-00000A000000}" name="Alm de Consumo" dataDxfId="409"/>
    <tableColumn id="11" xr3:uid="{00000000-0010-0000-0C00-00000B000000}" name="Tipo de Orden" dataDxfId="408"/>
    <tableColumn id="12" xr3:uid="{00000000-0010-0000-0C00-00000C000000}" name="Descripción sku´s" dataDxfId="407"/>
    <tableColumn id="13" xr3:uid="{00000000-0010-0000-0C00-00000D000000}" name="GPM" dataDxfId="406" dataCellStyle="Millares"/>
    <tableColumn id="14" xr3:uid="{00000000-0010-0000-0C00-00000E000000}" name="UN/GP" dataDxfId="405" dataCellStyle="Millares"/>
    <tableColumn id="15" xr3:uid="{00000000-0010-0000-0C00-00000F000000}" name="UN/MIN" dataDxfId="404" dataCellStyle="Millares"/>
    <tableColumn id="16" xr3:uid="{00000000-0010-0000-0C00-000010000000}" name="VOL/UN (L)" dataDxfId="403" dataCellStyle="Millares"/>
    <tableColumn id="17" xr3:uid="{00000000-0010-0000-0C00-000011000000}" name="UN/CAJA" dataDxfId="402" dataCellStyle="Millares"/>
    <tableColumn id="18" xr3:uid="{00000000-0010-0000-0C00-000012000000}" name="NEW OEE (%)" dataDxfId="401" dataCellStyle="Porcentaje"/>
    <tableColumn id="19" xr3:uid="{00000000-0010-0000-0C00-000013000000}" name="Cajas/ Hora con eficiencia" dataDxfId="400" dataCellStyle="Millares"/>
    <tableColumn id="20" xr3:uid="{00000000-0010-0000-0C00-000014000000}" name="Cajas/Hora sin eficiencia" dataDxfId="399" dataCellStyle="Millares"/>
    <tableColumn id="21" xr3:uid="{00000000-0010-0000-0C00-000015000000}" name="Litros/Hora con eficiencia" dataDxfId="398" dataCellStyle="Millares"/>
    <tableColumn id="22" xr3:uid="{00000000-0010-0000-0C00-000016000000}" name="Litros/Hora sin eficiencia" dataDxfId="397" dataCellStyle="Millares"/>
    <tableColumn id="23" xr3:uid="{00000000-0010-0000-0C00-000017000000}" name="TK´s x SKU´s" dataDxfId="396" dataCellStyle="Millares"/>
    <tableColumn id="24" xr3:uid="{00000000-0010-0000-0C00-000018000000}" name="Unds x Pallets" dataDxfId="395" dataCellStyle="Millares"/>
    <tableColumn id="25" xr3:uid="{00000000-0010-0000-0C00-000019000000}" name="Lit ó Kg x Caja" dataDxfId="394" dataCellStyle="Millares"/>
  </tableColumns>
  <tableStyleInfo name="César León - Tabla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Perdidas" displayName="Perdidas" ref="A7:F56" totalsRowShown="0" headerRowDxfId="393" dataDxfId="392">
  <autoFilter ref="A7:F56" xr:uid="{00000000-0009-0000-0100-000006000000}"/>
  <tableColumns count="6">
    <tableColumn id="1" xr3:uid="{00000000-0010-0000-0D00-000001000000}" name="ID" dataDxfId="391">
      <calculatedColumnFormula>[46]Pérdidas!A8</calculatedColumnFormula>
    </tableColumn>
    <tableColumn id="2" xr3:uid="{00000000-0010-0000-0D00-000002000000}" name="Sub-Código" dataDxfId="390">
      <calculatedColumnFormula>[46]Pérdidas!B8</calculatedColumnFormula>
    </tableColumn>
    <tableColumn id="3" xr3:uid="{00000000-0010-0000-0D00-000003000000}" name="Código" dataDxfId="389">
      <calculatedColumnFormula>CONCATENATE(A8,B8)</calculatedColumnFormula>
    </tableColumn>
    <tableColumn id="4" xr3:uid="{00000000-0010-0000-0D00-000004000000}" name="Descripción" dataDxfId="388">
      <calculatedColumnFormula>[46]Pérdidas!D8</calculatedColumnFormula>
    </tableColumn>
    <tableColumn id="5" xr3:uid="{00000000-0010-0000-0D00-000005000000}" name="Sub-Pérdida" dataDxfId="387">
      <calculatedColumnFormula>[46]Pérdidas!E8</calculatedColumnFormula>
    </tableColumn>
    <tableColumn id="6" xr3:uid="{00000000-0010-0000-0D00-000006000000}" name="Pérdida" dataDxfId="386">
      <calculatedColumnFormula>[46]Pérdidas!F8</calculatedColumnFormula>
    </tableColumn>
  </tableColumns>
  <tableStyleInfo name="César León - Tabla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urnos" displayName="Turnos" ref="Y7:Y10" totalsRowShown="0" headerRowDxfId="385" dataDxfId="384">
  <autoFilter ref="Y7:Y10" xr:uid="{00000000-0009-0000-0100-000003000000}"/>
  <tableColumns count="1">
    <tableColumn id="1" xr3:uid="{00000000-0010-0000-0E00-000001000000}" name="Turnos" dataDxfId="383"/>
  </tableColumns>
  <tableStyleInfo name="César León - Tabla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0F000000}" name="DimOperarios_Hutamaki" displayName="DimOperarios_Hutamaki" ref="Q26:R35" totalsRowShown="0" headerRowDxfId="382" dataDxfId="381">
  <autoFilter ref="Q26:R35" xr:uid="{00000000-0009-0000-0100-000024000000}"/>
  <tableColumns count="2">
    <tableColumn id="3" xr3:uid="{00000000-0010-0000-0F00-000003000000}" name="Nombre" dataDxfId="380"/>
    <tableColumn id="1" xr3:uid="{00000000-0010-0000-0F00-000001000000}" name="ID" dataDxfId="379"/>
  </tableColumns>
  <tableStyleInfo name="César León - Tabla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0000000}" name="DimOperarios_Emzo" displayName="DimOperarios_Emzo" ref="Q7:R16" totalsRowShown="0" headerRowDxfId="378" dataDxfId="377">
  <autoFilter ref="Q7:R16" xr:uid="{00000000-0009-0000-0100-000023000000}"/>
  <tableColumns count="2">
    <tableColumn id="3" xr3:uid="{00000000-0010-0000-1000-000003000000}" name="Nombre" dataDxfId="376"/>
    <tableColumn id="1" xr3:uid="{00000000-0010-0000-1000-000001000000}" name="ID" dataDxfId="375"/>
  </tableColumns>
  <tableStyleInfo name="César León - Tabla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1000000}" name="DimOperarios_Benhill" displayName="DimOperarios_Benhill" ref="N26:O35" totalsRowShown="0" headerRowDxfId="374" dataDxfId="373">
  <autoFilter ref="N26:O35" xr:uid="{00000000-0009-0000-0100-000022000000}"/>
  <tableColumns count="2">
    <tableColumn id="3" xr3:uid="{00000000-0010-0000-1100-000003000000}" name="Nombre" dataDxfId="372"/>
    <tableColumn id="1" xr3:uid="{00000000-0010-0000-1100-000001000000}" name="ID" dataDxfId="371"/>
  </tableColumns>
  <tableStyleInfo name="César León - Tabla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2000000}" name="DimOperarios_Vita_8_N" displayName="DimOperarios_Vita_8_N" ref="N7:O22" totalsRowShown="0" headerRowDxfId="370" dataDxfId="369">
  <autoFilter ref="N7:O22" xr:uid="{00000000-0009-0000-0100-000021000000}"/>
  <tableColumns count="2">
    <tableColumn id="3" xr3:uid="{00000000-0010-0000-1200-000003000000}" name="Nombre" dataDxfId="368"/>
    <tableColumn id="1" xr3:uid="{00000000-0010-0000-1200-000001000000}" name="ID" dataDxfId="367"/>
  </tableColumns>
  <tableStyleInfo name="César León - Tabla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3000000}" name="DimOperarios_Vita_8" displayName="DimOperarios_Vita_8" ref="K26:L37" totalsRowShown="0" headerRowDxfId="366" dataDxfId="365">
  <autoFilter ref="K26:L37" xr:uid="{00000000-0009-0000-0100-000020000000}"/>
  <tableColumns count="2">
    <tableColumn id="3" xr3:uid="{00000000-0010-0000-1300-000003000000}" name="Nombre" dataDxfId="364"/>
    <tableColumn id="1" xr3:uid="{00000000-0010-0000-1300-000001000000}" name="ID" dataDxfId="363"/>
  </tableColumns>
  <tableStyleInfo name="César León - Tabla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4000000}" name="DimOperarios_Vita_6" displayName="DimOperarios_Vita_6" ref="K7:L19" totalsRowShown="0" headerRowDxfId="362" dataDxfId="361">
  <autoFilter ref="K7:L19" xr:uid="{00000000-0009-0000-0100-00001E000000}"/>
  <tableColumns count="2">
    <tableColumn id="3" xr3:uid="{00000000-0010-0000-1400-000003000000}" name="Nombre" dataDxfId="360"/>
    <tableColumn id="1" xr3:uid="{00000000-0010-0000-1400-000001000000}" name="ID" dataDxfId="359"/>
  </tableColumns>
  <tableStyleInfo name="César León - Tabla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5000000}" name="DimOperarios_Vita_12" displayName="DimOperarios_Vita_12" ref="H26:I44" totalsRowShown="0" headerRowDxfId="358" dataDxfId="357">
  <autoFilter ref="H26:I44" xr:uid="{00000000-0009-0000-0100-00001D000000}"/>
  <tableColumns count="2">
    <tableColumn id="3" xr3:uid="{00000000-0010-0000-1500-000003000000}" name="Nombre" dataDxfId="356"/>
    <tableColumn id="1" xr3:uid="{00000000-0010-0000-1500-000001000000}" name="ID" dataDxfId="355"/>
  </tableColumns>
  <tableStyleInfo name="César León - Tabla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6000000}" name="DimOperarios_Sanduchera" displayName="DimOperarios_Sanduchera" ref="H7:I19" totalsRowShown="0" headerRowDxfId="354" dataDxfId="353">
  <autoFilter ref="H7:I19" xr:uid="{00000000-0009-0000-0100-00001C000000}"/>
  <tableColumns count="2">
    <tableColumn id="3" xr3:uid="{00000000-0010-0000-1600-000003000000}" name="Nombre" dataDxfId="352"/>
    <tableColumn id="1" xr3:uid="{00000000-0010-0000-1600-000001000000}" name="ID" dataDxfId="351"/>
  </tableColumns>
  <tableStyleInfo name="César León - Tabla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7000000}" name="DimOperarios_Extrusora" displayName="DimOperarios_Extrusora" ref="E26:F38" totalsRowShown="0" headerRowDxfId="350" dataDxfId="349">
  <autoFilter ref="E26:F38" xr:uid="{00000000-0009-0000-0100-00001B000000}"/>
  <tableColumns count="2">
    <tableColumn id="4" xr3:uid="{00000000-0010-0000-1700-000004000000}" name="Nombre" dataDxfId="348"/>
    <tableColumn id="1" xr3:uid="{00000000-0010-0000-1700-000001000000}" name="ID" dataDxfId="347"/>
  </tableColumns>
  <tableStyleInfo name="César León - Tabla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DimOperarios_Polocup" displayName="DimOperarios_Polocup" ref="E7:F21" totalsRowShown="0" headerRowDxfId="346" dataDxfId="345">
  <autoFilter ref="E7:F21" xr:uid="{00000000-0009-0000-0100-000013000000}"/>
  <tableColumns count="2">
    <tableColumn id="4" xr3:uid="{00000000-0010-0000-1800-000004000000}" name="Nombre" dataDxfId="344"/>
    <tableColumn id="1" xr3:uid="{00000000-0010-0000-1800-000001000000}" name="ID" dataDxfId="343"/>
  </tableColumns>
  <tableStyleInfo name="César León - Tabla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9000000}" name="DimOperarios_Manual" displayName="DimOperarios_Manual" ref="B26:C142" totalsRowShown="0" headerRowDxfId="342" dataDxfId="341">
  <autoFilter ref="B26:C142" xr:uid="{00000000-0009-0000-0100-000005000000}"/>
  <tableColumns count="2">
    <tableColumn id="3" xr3:uid="{00000000-0010-0000-1900-000003000000}" name="Nombre" dataDxfId="340"/>
    <tableColumn id="1" xr3:uid="{00000000-0010-0000-1900-000001000000}" name="ID" dataDxfId="339"/>
  </tableColumns>
  <tableStyleInfo name="César León - Tabla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A000000}" name="DimOperarios_Flexline" displayName="DimOperarios_Flexline" ref="B7:C23" totalsRowShown="0" headerRowDxfId="338" dataDxfId="337">
  <autoFilter ref="B7:C23" xr:uid="{00000000-0009-0000-0100-000001000000}"/>
  <tableColumns count="2">
    <tableColumn id="3" xr3:uid="{00000000-0010-0000-1A00-000003000000}" name="Nombre" dataDxfId="336"/>
    <tableColumn id="1" xr3:uid="{00000000-0010-0000-1A00-000001000000}" name="ID" dataDxfId="335"/>
  </tableColumns>
  <tableStyleInfo name="César León - Tabla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B000000}" name="Lineas" displayName="Lineas" ref="T7:V19" totalsRowShown="0" headerRowDxfId="334" dataDxfId="333">
  <autoFilter ref="T7:V19" xr:uid="{00000000-0009-0000-0100-000007000000}"/>
  <sortState ref="T8:U19">
    <sortCondition ref="U2:U14"/>
  </sortState>
  <tableColumns count="3">
    <tableColumn id="1" xr3:uid="{00000000-0010-0000-1B00-000001000000}" name="Líneas" dataDxfId="332"/>
    <tableColumn id="2" xr3:uid="{00000000-0010-0000-1B00-000002000000}" name="Código de Puesto" dataDxfId="331"/>
    <tableColumn id="3" xr3:uid="{00000000-0010-0000-1B00-000003000000}" name="Categoría" dataDxfId="330"/>
  </tableColumns>
  <tableStyleInfo name="César León - Tabla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1C000000}" name="Vita_6_SubSistemas" displayName="Vita_6_SubSistemas" ref="M3:Q10" totalsRowShown="0" headerRowDxfId="329" dataDxfId="328">
  <autoFilter ref="M3:Q10" xr:uid="{00000000-0009-0000-0100-000031000000}"/>
  <tableColumns count="5">
    <tableColumn id="1" xr3:uid="{00000000-0010-0000-1C00-000001000000}" name="Moldes" dataDxfId="327"/>
    <tableColumn id="2" xr3:uid="{00000000-0010-0000-1C00-000002000000}" name="Dosificado" dataDxfId="326"/>
    <tableColumn id="3" xr3:uid="{00000000-0010-0000-1C00-000003000000}" name="Barras" dataDxfId="325"/>
    <tableColumn id="4" xr3:uid="{00000000-0010-0000-1C00-000004000000}" name="Embolsadora" dataDxfId="324"/>
    <tableColumn id="5" xr3:uid="{00000000-0010-0000-1C00-000005000000}" name="Anexo" dataDxfId="323"/>
  </tableColumns>
  <tableStyleInfo name="César León - Tabla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1D000000}" name="Vita_8_SubSistemas" displayName="Vita_8_SubSistemas" ref="M13:Q20" totalsRowShown="0" headerRowDxfId="322" dataDxfId="321">
  <autoFilter ref="M13:Q20" xr:uid="{00000000-0009-0000-0100-000032000000}"/>
  <tableColumns count="5">
    <tableColumn id="1" xr3:uid="{00000000-0010-0000-1D00-000001000000}" name="Moldes" dataDxfId="320"/>
    <tableColumn id="2" xr3:uid="{00000000-0010-0000-1D00-000002000000}" name="Dosificado" dataDxfId="319"/>
    <tableColumn id="3" xr3:uid="{00000000-0010-0000-1D00-000003000000}" name="Barras" dataDxfId="318"/>
    <tableColumn id="4" xr3:uid="{00000000-0010-0000-1D00-000004000000}" name="Embolsadora" dataDxfId="317"/>
    <tableColumn id="5" xr3:uid="{00000000-0010-0000-1D00-000005000000}" name="Anexo" dataDxfId="316"/>
  </tableColumns>
  <tableStyleInfo name="César León - Tabla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1E000000}" name="Vita_8_N_Subsistemas" displayName="Vita_8_N_Subsistemas" ref="M23:Q30" totalsRowShown="0" headerRowDxfId="315" dataDxfId="314">
  <autoFilter ref="M23:Q30" xr:uid="{00000000-0009-0000-0100-000033000000}"/>
  <tableColumns count="5">
    <tableColumn id="1" xr3:uid="{00000000-0010-0000-1E00-000001000000}" name="Moldes" dataDxfId="313"/>
    <tableColumn id="2" xr3:uid="{00000000-0010-0000-1E00-000002000000}" name="Dosificado" dataDxfId="312"/>
    <tableColumn id="3" xr3:uid="{00000000-0010-0000-1E00-000003000000}" name="Barras" dataDxfId="311"/>
    <tableColumn id="4" xr3:uid="{00000000-0010-0000-1E00-000004000000}" name="Embolsadora" dataDxfId="310"/>
    <tableColumn id="5" xr3:uid="{00000000-0010-0000-1E00-000005000000}" name="Anexo" dataDxfId="309"/>
  </tableColumns>
  <tableStyleInfo name="César León - Tabla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1F000000}" name="Vita_12_SubSistemas" displayName="Vita_12_SubSistemas" ref="M33:Q40" totalsRowShown="0" headerRowDxfId="308" dataDxfId="307">
  <autoFilter ref="M33:Q40" xr:uid="{00000000-0009-0000-0100-000034000000}"/>
  <tableColumns count="5">
    <tableColumn id="1" xr3:uid="{00000000-0010-0000-1F00-000001000000}" name="Moldes" dataDxfId="306"/>
    <tableColumn id="2" xr3:uid="{00000000-0010-0000-1F00-000002000000}" name="Dosificado" dataDxfId="305"/>
    <tableColumn id="3" xr3:uid="{00000000-0010-0000-1F00-000003000000}" name="Barras" dataDxfId="304"/>
    <tableColumn id="4" xr3:uid="{00000000-0010-0000-1F00-000004000000}" name="Embolsadora" dataDxfId="303"/>
    <tableColumn id="5" xr3:uid="{00000000-0010-0000-1F00-000005000000}" name="Anexo" dataDxfId="302"/>
  </tableColumns>
  <tableStyleInfo name="César León - Tabla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20000000}" name="Sistemas" displayName="Sistemas" ref="A2:K26" totalsRowShown="0" headerRowDxfId="301" dataDxfId="300">
  <autoFilter ref="A2:K26" xr:uid="{00000000-0009-0000-0100-000035000000}"/>
  <tableColumns count="11">
    <tableColumn id="1" xr3:uid="{00000000-0010-0000-2000-000001000000}" name="Vita 6" dataDxfId="299"/>
    <tableColumn id="2" xr3:uid="{00000000-0010-0000-2000-000002000000}" name="Vita 8" dataDxfId="298"/>
    <tableColumn id="3" xr3:uid="{00000000-0010-0000-2000-000003000000}" name="Vita 8 N" dataDxfId="297"/>
    <tableColumn id="4" xr3:uid="{00000000-0010-0000-2000-000004000000}" name="Vita 12" dataDxfId="296"/>
    <tableColumn id="5" xr3:uid="{00000000-0010-0000-2000-000005000000}" name="Extrusora" dataDxfId="295"/>
    <tableColumn id="6" xr3:uid="{00000000-0010-0000-2000-000006000000}" name="Sanduchera" dataDxfId="294"/>
    <tableColumn id="7" xr3:uid="{00000000-0010-0000-2000-000007000000}" name="Polocup" dataDxfId="293"/>
    <tableColumn id="8" xr3:uid="{00000000-0010-0000-2000-000008000000}" name="Flexline" dataDxfId="292"/>
    <tableColumn id="9" xr3:uid="{00000000-0010-0000-2000-000009000000}" name="Benhill" dataDxfId="291"/>
    <tableColumn id="10" xr3:uid="{00000000-0010-0000-2000-00000A000000}" name="Hutamaki" dataDxfId="290"/>
    <tableColumn id="11" xr3:uid="{00000000-0010-0000-2000-00000B000000}" name="Emzo" dataDxfId="289"/>
  </tableColumns>
  <tableStyleInfo name="César León - Tabla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21000000}" name="Vita_6_Componentes" displayName="Vita_6_Componentes" ref="S2:AS10" totalsRowShown="0" headerRowDxfId="288" dataDxfId="287">
  <autoFilter ref="S2:AS10" xr:uid="{00000000-0009-0000-0100-000036000000}"/>
  <tableColumns count="27">
    <tableColumn id="1" xr3:uid="{00000000-0010-0000-2100-000001000000}" name="Desmolde" dataDxfId="286"/>
    <tableColumn id="2" xr3:uid="{00000000-0010-0000-2100-000002000000}" name="Movimiento de moldes" dataDxfId="285"/>
    <tableColumn id="3" xr3:uid="{00000000-0010-0000-2100-000003000000}" name="Recirculación de frío" dataDxfId="284"/>
    <tableColumn id="4" xr3:uid="{00000000-0010-0000-2100-000004000000}" name="Tinas Limpieza" dataDxfId="283"/>
    <tableColumn id="5" xr3:uid="{00000000-0010-0000-2100-000005000000}" name="Tolva 1" dataDxfId="282"/>
    <tableColumn id="6" xr3:uid="{00000000-0010-0000-2100-000006000000}" name="Tolva 2" dataDxfId="281"/>
    <tableColumn id="7" xr3:uid="{00000000-0010-0000-2100-000007000000}" name="Tolva 3" dataDxfId="280"/>
    <tableColumn id="8" xr3:uid="{00000000-0010-0000-2100-000008000000}" name="Palillera" dataDxfId="279"/>
    <tableColumn id="9" xr3:uid="{00000000-0010-0000-2100-000009000000}" name="Succionadora" dataDxfId="278"/>
    <tableColumn id="10" xr3:uid="{00000000-0010-0000-2100-00000A000000}" name="Descarga" dataDxfId="277"/>
    <tableColumn id="11" xr3:uid="{00000000-0010-0000-2100-00000B000000}" name="Baño de cobertura" dataDxfId="276"/>
    <tableColumn id="12" xr3:uid="{00000000-0010-0000-2100-00000C000000}" name="Extracción" dataDxfId="275"/>
    <tableColumn id="13" xr3:uid="{00000000-0010-0000-2100-00000D000000}" name="Movimiento de barras" dataDxfId="274"/>
    <tableColumn id="14" xr3:uid="{00000000-0010-0000-2100-00000E000000}" name="Arrastre" dataDxfId="273"/>
    <tableColumn id="15" xr3:uid="{00000000-0010-0000-2100-00000F000000}" name="Botador" dataDxfId="272"/>
    <tableColumn id="16" xr3:uid="{00000000-0010-0000-2100-000010000000}" name="Porta rollo" dataDxfId="271"/>
    <tableColumn id="17" xr3:uid="{00000000-0010-0000-2100-000011000000}" name="Sellado longitudinal" dataDxfId="270"/>
    <tableColumn id="18" xr3:uid="{00000000-0010-0000-2100-000012000000}" name="Sellador transversal" dataDxfId="269"/>
    <tableColumn id="19" xr3:uid="{00000000-0010-0000-2100-000013000000}" name="Corte" dataDxfId="268"/>
    <tableColumn id="20" xr3:uid="{00000000-0010-0000-2100-000014000000}" name="Alineador" dataDxfId="267"/>
    <tableColumn id="21" xr3:uid="{00000000-0010-0000-2100-000015000000}" name="Olla de cobertura" dataDxfId="266"/>
    <tableColumn id="22" xr3:uid="{00000000-0010-0000-2100-000016000000}" name="Detector de metales" dataDxfId="265"/>
    <tableColumn id="23" xr3:uid="{00000000-0010-0000-2100-000017000000}" name="Freezer" dataDxfId="264"/>
    <tableColumn id="24" xr3:uid="{00000000-0010-0000-2100-000018000000}" name="Selladora de cajas" dataDxfId="263"/>
    <tableColumn id="25" xr3:uid="{00000000-0010-0000-2100-000019000000}" name="Transportador de helados" dataDxfId="262"/>
    <tableColumn id="26" xr3:uid="{00000000-0010-0000-2100-00001A000000}" name="Codificado" dataDxfId="261"/>
    <tableColumn id="27" xr3:uid="{00000000-0010-0000-2100-00001B000000}" name="Transportador de cajas" dataDxfId="260"/>
  </tableColumns>
  <tableStyleInfo name="César León - Tabla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22000000}" name="Vita_8_Componentes" displayName="Vita_8_Componentes" ref="S12:AS20" totalsRowShown="0" headerRowDxfId="259" dataDxfId="258">
  <autoFilter ref="S12:AS20" xr:uid="{00000000-0009-0000-0100-000037000000}"/>
  <tableColumns count="27">
    <tableColumn id="1" xr3:uid="{00000000-0010-0000-2200-000001000000}" name="Desmolde" dataDxfId="257"/>
    <tableColumn id="2" xr3:uid="{00000000-0010-0000-2200-000002000000}" name="Movimiento de moldes" dataDxfId="256"/>
    <tableColumn id="3" xr3:uid="{00000000-0010-0000-2200-000003000000}" name="Recirculación de frío" dataDxfId="255"/>
    <tableColumn id="4" xr3:uid="{00000000-0010-0000-2200-000004000000}" name="Tinas Limpieza" dataDxfId="254"/>
    <tableColumn id="5" xr3:uid="{00000000-0010-0000-2200-000005000000}" name="Tolva 1" dataDxfId="253"/>
    <tableColumn id="6" xr3:uid="{00000000-0010-0000-2200-000006000000}" name="Tolva 2" dataDxfId="252"/>
    <tableColumn id="7" xr3:uid="{00000000-0010-0000-2200-000007000000}" name="Tolva 3" dataDxfId="251"/>
    <tableColumn id="8" xr3:uid="{00000000-0010-0000-2200-000008000000}" name="Palillera" dataDxfId="250"/>
    <tableColumn id="9" xr3:uid="{00000000-0010-0000-2200-000009000000}" name="Succionadora" dataDxfId="249"/>
    <tableColumn id="10" xr3:uid="{00000000-0010-0000-2200-00000A000000}" name="Descarga" dataDxfId="248"/>
    <tableColumn id="11" xr3:uid="{00000000-0010-0000-2200-00000B000000}" name="Baño de cobertura" dataDxfId="247"/>
    <tableColumn id="12" xr3:uid="{00000000-0010-0000-2200-00000C000000}" name="Extracción" dataDxfId="246"/>
    <tableColumn id="13" xr3:uid="{00000000-0010-0000-2200-00000D000000}" name="Movimiento de barras" dataDxfId="245"/>
    <tableColumn id="14" xr3:uid="{00000000-0010-0000-2200-00000E000000}" name="Arrastre" dataDxfId="244"/>
    <tableColumn id="15" xr3:uid="{00000000-0010-0000-2200-00000F000000}" name="Botador" dataDxfId="243"/>
    <tableColumn id="16" xr3:uid="{00000000-0010-0000-2200-000010000000}" name="Porta rollo" dataDxfId="242"/>
    <tableColumn id="17" xr3:uid="{00000000-0010-0000-2200-000011000000}" name="Sellado longitudinal" dataDxfId="241"/>
    <tableColumn id="18" xr3:uid="{00000000-0010-0000-2200-000012000000}" name="Sellador transversal" dataDxfId="240"/>
    <tableColumn id="19" xr3:uid="{00000000-0010-0000-2200-000013000000}" name="Corte" dataDxfId="239"/>
    <tableColumn id="20" xr3:uid="{00000000-0010-0000-2200-000014000000}" name="Alineador" dataDxfId="238"/>
    <tableColumn id="21" xr3:uid="{00000000-0010-0000-2200-000015000000}" name="Olla de cobertura" dataDxfId="237"/>
    <tableColumn id="22" xr3:uid="{00000000-0010-0000-2200-000016000000}" name="Detector de metales" dataDxfId="236"/>
    <tableColumn id="23" xr3:uid="{00000000-0010-0000-2200-000017000000}" name="Freezer" dataDxfId="235"/>
    <tableColumn id="24" xr3:uid="{00000000-0010-0000-2200-000018000000}" name="Selladora de cajas" dataDxfId="234"/>
    <tableColumn id="25" xr3:uid="{00000000-0010-0000-2200-000019000000}" name="Transportador de helados" dataDxfId="233"/>
    <tableColumn id="26" xr3:uid="{00000000-0010-0000-2200-00001A000000}" name="Codificado" dataDxfId="232"/>
    <tableColumn id="27" xr3:uid="{00000000-0010-0000-2200-00001B000000}" name="Transportador de cajas" dataDxfId="231"/>
  </tableColumns>
  <tableStyleInfo name="César León - Tabla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23000000}" name="Vita_8_N_Componentes" displayName="Vita_8_N_Componentes" ref="S22:AT30" totalsRowShown="0" headerRowDxfId="230" dataDxfId="229">
  <autoFilter ref="S22:AT30" xr:uid="{00000000-0009-0000-0100-000038000000}"/>
  <tableColumns count="28">
    <tableColumn id="1" xr3:uid="{00000000-0010-0000-2300-000001000000}" name="Desmolde" dataDxfId="228"/>
    <tableColumn id="2" xr3:uid="{00000000-0010-0000-2300-000002000000}" name="Movimiento de moldes" dataDxfId="227"/>
    <tableColumn id="3" xr3:uid="{00000000-0010-0000-2300-000003000000}" name="Recirculación de frío" dataDxfId="226"/>
    <tableColumn id="4" xr3:uid="{00000000-0010-0000-2300-000004000000}" name="Tinas Limpieza" dataDxfId="225"/>
    <tableColumn id="5" xr3:uid="{00000000-0010-0000-2300-000005000000}" name="Tolva 1" dataDxfId="224"/>
    <tableColumn id="6" xr3:uid="{00000000-0010-0000-2300-000006000000}" name="Tolva 2" dataDxfId="223"/>
    <tableColumn id="7" xr3:uid="{00000000-0010-0000-2300-000007000000}" name="Tolva 3" dataDxfId="222"/>
    <tableColumn id="28" xr3:uid="{00000000-0010-0000-2300-00001C000000}" name="Tolva Coaxial" dataDxfId="221"/>
    <tableColumn id="8" xr3:uid="{00000000-0010-0000-2300-000008000000}" name="Palillera" dataDxfId="220"/>
    <tableColumn id="9" xr3:uid="{00000000-0010-0000-2300-000009000000}" name="Succionadora" dataDxfId="219"/>
    <tableColumn id="10" xr3:uid="{00000000-0010-0000-2300-00000A000000}" name="Descarga" dataDxfId="218"/>
    <tableColumn id="11" xr3:uid="{00000000-0010-0000-2300-00000B000000}" name="Baño de cobertura" dataDxfId="217"/>
    <tableColumn id="12" xr3:uid="{00000000-0010-0000-2300-00000C000000}" name="Extracción" dataDxfId="216"/>
    <tableColumn id="13" xr3:uid="{00000000-0010-0000-2300-00000D000000}" name="Movimiento de barras" dataDxfId="215"/>
    <tableColumn id="14" xr3:uid="{00000000-0010-0000-2300-00000E000000}" name="Arrastre" dataDxfId="214"/>
    <tableColumn id="15" xr3:uid="{00000000-0010-0000-2300-00000F000000}" name="Botador" dataDxfId="213"/>
    <tableColumn id="16" xr3:uid="{00000000-0010-0000-2300-000010000000}" name="Porta rollo" dataDxfId="212"/>
    <tableColumn id="17" xr3:uid="{00000000-0010-0000-2300-000011000000}" name="Sellado longitudinal" dataDxfId="211"/>
    <tableColumn id="18" xr3:uid="{00000000-0010-0000-2300-000012000000}" name="Sellador transversal" dataDxfId="210"/>
    <tableColumn id="19" xr3:uid="{00000000-0010-0000-2300-000013000000}" name="Corte" dataDxfId="209"/>
    <tableColumn id="20" xr3:uid="{00000000-0010-0000-2300-000014000000}" name="Alineador" dataDxfId="208"/>
    <tableColumn id="21" xr3:uid="{00000000-0010-0000-2300-000015000000}" name="Olla de cobertura" dataDxfId="207"/>
    <tableColumn id="22" xr3:uid="{00000000-0010-0000-2300-000016000000}" name="Detector de metales" dataDxfId="206"/>
    <tableColumn id="23" xr3:uid="{00000000-0010-0000-2300-000017000000}" name="Freezer" dataDxfId="205"/>
    <tableColumn id="24" xr3:uid="{00000000-0010-0000-2300-000018000000}" name="Selladora de cajas" dataDxfId="204"/>
    <tableColumn id="25" xr3:uid="{00000000-0010-0000-2300-000019000000}" name="Tranposrtador de helados" dataDxfId="203"/>
    <tableColumn id="26" xr3:uid="{00000000-0010-0000-2300-00001A000000}" name="Codificado" dataDxfId="202"/>
    <tableColumn id="27" xr3:uid="{00000000-0010-0000-2300-00001B000000}" name="Transportador de cajas" dataDxfId="201"/>
  </tableColumns>
  <tableStyleInfo name="César León - Tabla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24000000}" name="Vita_12_Componentes" displayName="Vita_12_Componentes" ref="S32:AS40" totalsRowShown="0" headerRowDxfId="200" dataDxfId="199">
  <autoFilter ref="S32:AS40" xr:uid="{00000000-0009-0000-0100-000039000000}"/>
  <tableColumns count="27">
    <tableColumn id="1" xr3:uid="{00000000-0010-0000-2400-000001000000}" name="Desmolde" dataDxfId="198"/>
    <tableColumn id="2" xr3:uid="{00000000-0010-0000-2400-000002000000}" name="Movimiento de moldes" dataDxfId="197"/>
    <tableColumn id="3" xr3:uid="{00000000-0010-0000-2400-000003000000}" name="Recirculación de frío" dataDxfId="196"/>
    <tableColumn id="4" xr3:uid="{00000000-0010-0000-2400-000004000000}" name="Tinas Limpieza" dataDxfId="195"/>
    <tableColumn id="5" xr3:uid="{00000000-0010-0000-2400-000005000000}" name="Tolva 1" dataDxfId="194"/>
    <tableColumn id="6" xr3:uid="{00000000-0010-0000-2400-000006000000}" name="Tolva 2" dataDxfId="193"/>
    <tableColumn id="7" xr3:uid="{00000000-0010-0000-2400-000007000000}" name="Tolva 3" dataDxfId="192"/>
    <tableColumn id="8" xr3:uid="{00000000-0010-0000-2400-000008000000}" name="Palillera" dataDxfId="191"/>
    <tableColumn id="9" xr3:uid="{00000000-0010-0000-2400-000009000000}" name="Succionadora" dataDxfId="190"/>
    <tableColumn id="10" xr3:uid="{00000000-0010-0000-2400-00000A000000}" name="Descarga" dataDxfId="189"/>
    <tableColumn id="11" xr3:uid="{00000000-0010-0000-2400-00000B000000}" name="Baño de cobertura" dataDxfId="188"/>
    <tableColumn id="12" xr3:uid="{00000000-0010-0000-2400-00000C000000}" name="Extracción" dataDxfId="187"/>
    <tableColumn id="13" xr3:uid="{00000000-0010-0000-2400-00000D000000}" name="Movimiento de barras" dataDxfId="186"/>
    <tableColumn id="14" xr3:uid="{00000000-0010-0000-2400-00000E000000}" name="Arrastre" dataDxfId="185"/>
    <tableColumn id="15" xr3:uid="{00000000-0010-0000-2400-00000F000000}" name="Botador" dataDxfId="184"/>
    <tableColumn id="16" xr3:uid="{00000000-0010-0000-2400-000010000000}" name="Porta rollo" dataDxfId="183"/>
    <tableColumn id="17" xr3:uid="{00000000-0010-0000-2400-000011000000}" name="Sellado longitudinal" dataDxfId="182"/>
    <tableColumn id="18" xr3:uid="{00000000-0010-0000-2400-000012000000}" name="Sellador transversal" dataDxfId="181"/>
    <tableColumn id="19" xr3:uid="{00000000-0010-0000-2400-000013000000}" name="Corte" dataDxfId="180"/>
    <tableColumn id="20" xr3:uid="{00000000-0010-0000-2400-000014000000}" name="Alineador" dataDxfId="179"/>
    <tableColumn id="21" xr3:uid="{00000000-0010-0000-2400-000015000000}" name="Olla de cobertura" dataDxfId="178"/>
    <tableColumn id="22" xr3:uid="{00000000-0010-0000-2400-000016000000}" name="Detector de metales" dataDxfId="177"/>
    <tableColumn id="23" xr3:uid="{00000000-0010-0000-2400-000017000000}" name="Freezer" dataDxfId="176"/>
    <tableColumn id="24" xr3:uid="{00000000-0010-0000-2400-000018000000}" name="Selladora de cajas" dataDxfId="175"/>
    <tableColumn id="25" xr3:uid="{00000000-0010-0000-2400-000019000000}" name="Transportador de helados" dataDxfId="174"/>
    <tableColumn id="26" xr3:uid="{00000000-0010-0000-2400-00001A000000}" name="Codificado" dataDxfId="173"/>
    <tableColumn id="27" xr3:uid="{00000000-0010-0000-2400-00001B000000}" name="Transportador de cajas" dataDxfId="172"/>
  </tableColumns>
  <tableStyleInfo name="César León - Tabla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25000000}" name="Extrusora_SubSistemas" displayName="Extrusora_SubSistemas" ref="M43:Q49" totalsRowShown="0" headerRowDxfId="171" dataDxfId="170" tableBorderDxfId="169">
  <autoFilter ref="M43:Q49" xr:uid="{00000000-0009-0000-0100-00003A000000}"/>
  <tableColumns count="5">
    <tableColumn id="1" xr3:uid="{00000000-0010-0000-2500-000001000000}" name="Barras" dataDxfId="168"/>
    <tableColumn id="2" xr3:uid="{00000000-0010-0000-2500-000002000000}" name="Polopack" dataDxfId="167"/>
    <tableColumn id="3" xr3:uid="{00000000-0010-0000-2500-000003000000}" name="Polotúnel" dataDxfId="166"/>
    <tableColumn id="4" xr3:uid="{00000000-0010-0000-2500-000004000000}" name="Eléctrico" dataDxfId="165"/>
    <tableColumn id="5" xr3:uid="{00000000-0010-0000-2500-000005000000}" name="Anexos Frigus 1-2" dataDxfId="164"/>
  </tableColumns>
  <tableStyleInfo name="César León - Tabla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26000000}" name="Extrusora_Componentes" displayName="Extrusora_Componentes" ref="S42:AK58" totalsRowShown="0" headerRowDxfId="163" dataDxfId="162">
  <autoFilter ref="S42:AK58" xr:uid="{00000000-0009-0000-0100-00003B000000}"/>
  <tableColumns count="19">
    <tableColumn id="1" xr3:uid="{00000000-0010-0000-2600-000001000000}" name="SAM 1" dataDxfId="161"/>
    <tableColumn id="2" xr3:uid="{00000000-0010-0000-2600-000002000000}" name="Baño de cobertura" dataDxfId="160"/>
    <tableColumn id="3" xr3:uid="{00000000-0010-0000-2600-000003000000}" name="SAM 3" dataDxfId="159"/>
    <tableColumn id="4" xr3:uid="{00000000-0010-0000-2600-000004000000}" name="Movimiento de barra" dataDxfId="158"/>
    <tableColumn id="5" xr3:uid="{00000000-0010-0000-2600-000005000000}" name="Transportador" dataDxfId="157"/>
    <tableColumn id="6" xr3:uid="{00000000-0010-0000-2600-000006000000}" name="Brazo aéreo" dataDxfId="156"/>
    <tableColumn id="7" xr3:uid="{00000000-0010-0000-2600-000007000000}" name="Sellado longitudinal" dataDxfId="155"/>
    <tableColumn id="8" xr3:uid="{00000000-0010-0000-2600-000008000000}" name="Sellador transversal" dataDxfId="154"/>
    <tableColumn id="9" xr3:uid="{00000000-0010-0000-2600-000009000000}" name="Transmisión" dataDxfId="153"/>
    <tableColumn id="10" xr3:uid="{00000000-0010-0000-2600-00000A000000}" name="Estación de embalaje" dataDxfId="152"/>
    <tableColumn id="11" xr3:uid="{00000000-0010-0000-2600-00000B000000}" name="Transportación de bandejas" dataDxfId="151"/>
    <tableColumn id="12" xr3:uid="{00000000-0010-0000-2600-00000C000000}" name="Enfriamiento" dataDxfId="150"/>
    <tableColumn id="13" xr3:uid="{00000000-0010-0000-2600-00000D000000}" name="Tablero principal" dataDxfId="149"/>
    <tableColumn id="14" xr3:uid="{00000000-0010-0000-2600-00000E000000}" name="Tablero Polopack" dataDxfId="148"/>
    <tableColumn id="15" xr3:uid="{00000000-0010-0000-2600-00000F000000}" name="Dasher" dataDxfId="147"/>
    <tableColumn id="16" xr3:uid="{00000000-0010-0000-2600-000010000000}" name="Frío" dataDxfId="146"/>
    <tableColumn id="17" xr3:uid="{00000000-0010-0000-2600-000011000000}" name="Bombeo de producto" dataDxfId="145"/>
    <tableColumn id="18" xr3:uid="{00000000-0010-0000-2600-000012000000}" name="Selladora de cajas" dataDxfId="144"/>
    <tableColumn id="19" xr3:uid="{00000000-0010-0000-2600-000013000000}" name="Olla de cobertura" dataDxfId="143"/>
  </tableColumns>
  <tableStyleInfo name="César León - Tabla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27000000}" name="Sanduchera_SubSistemas" displayName="Sanduchera_SubSistemas" ref="M52:O60" totalsRowShown="0" headerRowDxfId="142" dataDxfId="141">
  <autoFilter ref="M52:O60" xr:uid="{00000000-0009-0000-0100-00003C000000}"/>
  <tableColumns count="3">
    <tableColumn id="1" xr3:uid="{00000000-0010-0000-2700-000001000000}" name="Avance Principal" dataDxfId="140"/>
    <tableColumn id="2" xr3:uid="{00000000-0010-0000-2700-000002000000}" name="Panel eléctrico" dataDxfId="139"/>
    <tableColumn id="3" xr3:uid="{00000000-0010-0000-2700-000003000000}" name="Anexo" dataDxfId="138"/>
  </tableColumns>
  <tableStyleInfo name="César León - Tabla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28000000}" name="Sanduchera_Componentes" displayName="Sanduchera_Componentes" ref="S60:AH76" totalsRowShown="0" headerRowDxfId="137" dataDxfId="136">
  <autoFilter ref="S60:AH76" xr:uid="{00000000-0009-0000-0100-00003D000000}"/>
  <tableColumns count="16">
    <tableColumn id="1" xr3:uid="{00000000-0010-0000-2800-000001000000}" name="Dosificación de producto" dataDxfId="135"/>
    <tableColumn id="2" xr3:uid="{00000000-0010-0000-2800-000002000000}" name="Transmisión" dataDxfId="134"/>
    <tableColumn id="3" xr3:uid="{00000000-0010-0000-2800-000003000000}" name="Sellador" dataDxfId="133"/>
    <tableColumn id="4" xr3:uid="{00000000-0010-0000-2800-000004000000}" name="Corte" dataDxfId="132"/>
    <tableColumn id="5" xr3:uid="{00000000-0010-0000-2800-000005000000}" name="Envoltura" dataDxfId="131"/>
    <tableColumn id="6" xr3:uid="{00000000-0010-0000-2800-000006000000}" name="Elemento de control" dataDxfId="130"/>
    <tableColumn id="7" xr3:uid="{00000000-0010-0000-2800-000007000000}" name="Operación de velocidad" dataDxfId="129"/>
    <tableColumn id="8" xr3:uid="{00000000-0010-0000-2800-000008000000}" name="Elemento de fuerza" dataDxfId="128"/>
    <tableColumn id="9" xr3:uid="{00000000-0010-0000-2800-000009000000}" name="Transportadores entrada" dataDxfId="127"/>
    <tableColumn id="10" xr3:uid="{00000000-0010-0000-2800-00000A000000}" name="Transportadores salida" dataDxfId="126"/>
    <tableColumn id="11" xr3:uid="{00000000-0010-0000-2800-00000B000000}" name="Túnel Jackstone 2" dataDxfId="125"/>
    <tableColumn id="12" xr3:uid="{00000000-0010-0000-2800-00000C000000}" name="Ryson" dataDxfId="124"/>
    <tableColumn id="13" xr3:uid="{00000000-0010-0000-2800-00000D000000}" name="Freezer APV 1200" dataDxfId="123"/>
    <tableColumn id="14" xr3:uid="{00000000-0010-0000-2800-00000E000000}" name="Selladora de cajas" dataDxfId="122"/>
    <tableColumn id="15" xr3:uid="{00000000-0010-0000-2800-00000F000000}" name="Codificadora" dataDxfId="121"/>
    <tableColumn id="16" xr3:uid="{00000000-0010-0000-2800-000010000000}" name="Case Packer" dataDxfId="120"/>
  </tableColumns>
  <tableStyleInfo name="César León - Tabla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29000000}" name="Polocup_SubSistemas" displayName="Polocup_SubSistemas" ref="M63:N72" totalsRowShown="0" headerRowDxfId="119" dataDxfId="118">
  <autoFilter ref="M63:N72" xr:uid="{00000000-0009-0000-0100-00003E000000}"/>
  <tableColumns count="2">
    <tableColumn id="1" xr3:uid="{00000000-0010-0000-2900-000001000000}" name="Moldes" dataDxfId="117"/>
    <tableColumn id="2" xr3:uid="{00000000-0010-0000-2900-000002000000}" name="Anexo" dataDxfId="116"/>
  </tableColumns>
  <tableStyleInfo name="César León - Tabla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A000000}" name="Polocup_Componentes" displayName="Polocup_Componentes" ref="S78:AH91" totalsRowShown="0" headerRowDxfId="115" dataDxfId="114">
  <autoFilter ref="S78:AH91" xr:uid="{00000000-0009-0000-0100-00003F000000}"/>
  <tableColumns count="16">
    <tableColumn id="1" xr3:uid="{00000000-0010-0000-2A00-000001000000}" name="Avance de moldes" dataDxfId="113"/>
    <tableColumn id="2" xr3:uid="{00000000-0010-0000-2A00-000002000000}" name="Estación de vasos" dataDxfId="112"/>
    <tableColumn id="3" xr3:uid="{00000000-0010-0000-2A00-000003000000}" name="Estación dosificación" dataDxfId="111"/>
    <tableColumn id="4" xr3:uid="{00000000-0010-0000-2A00-000004000000}" name="Estación tapas" dataDxfId="110"/>
    <tableColumn id="5" xr3:uid="{00000000-0010-0000-2A00-000005000000}" name="Estación sellado" dataDxfId="109"/>
    <tableColumn id="6" xr3:uid="{00000000-0010-0000-2A00-000006000000}" name="Estación botador" dataDxfId="108"/>
    <tableColumn id="7" xr3:uid="{00000000-0010-0000-2A00-000007000000}" name="Estación de cobertura" dataDxfId="107"/>
    <tableColumn id="8" xr3:uid="{00000000-0010-0000-2A00-000008000000}" name="Transportador conos" dataDxfId="106"/>
    <tableColumn id="9" xr3:uid="{00000000-0010-0000-2A00-000009000000}" name="Selladora de cajas" dataDxfId="105"/>
    <tableColumn id="10" xr3:uid="{00000000-0010-0000-2A00-00000A000000}" name="Detector de metal" dataDxfId="104"/>
    <tableColumn id="11" xr3:uid="{00000000-0010-0000-2A00-00000B000000}" name="Freezer APV 750" dataDxfId="103"/>
    <tableColumn id="12" xr3:uid="{00000000-0010-0000-2A00-00000C000000}" name="Olla de cobertura" dataDxfId="102"/>
    <tableColumn id="13" xr3:uid="{00000000-0010-0000-2A00-00000D000000}" name="Marmoleadora" dataDxfId="101"/>
    <tableColumn id="14" xr3:uid="{00000000-0010-0000-2A00-00000E000000}" name="Codificadora" dataDxfId="100"/>
    <tableColumn id="15" xr3:uid="{00000000-0010-0000-2A00-00000F000000}" name="Túnel Jackstone 1" dataDxfId="99"/>
    <tableColumn id="16" xr3:uid="{00000000-0010-0000-2A00-000010000000}" name="Nerak" dataDxfId="98"/>
  </tableColumns>
  <tableStyleInfo name="César León - Tabla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B000000}" name="Benhill_SubSistemas" displayName="Benhill_SubSistemas" ref="M75:N82" totalsRowShown="0" headerRowDxfId="97" dataDxfId="96">
  <autoFilter ref="M75:N82" xr:uid="{00000000-0009-0000-0100-000040000000}"/>
  <tableColumns count="2">
    <tableColumn id="1" xr3:uid="{00000000-0010-0000-2B00-000001000000}" name="Moldes" dataDxfId="95"/>
    <tableColumn id="2" xr3:uid="{00000000-0010-0000-2B00-000002000000}" name="Anexo" dataDxfId="94"/>
  </tableColumns>
  <tableStyleInfo name="César León - Tabla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2C000000}" name="Benhill_Componentes" displayName="Benhill_Componentes" ref="S93:AE106" totalsRowShown="0" headerRowDxfId="93" dataDxfId="92">
  <autoFilter ref="S93:AE106" xr:uid="{00000000-0009-0000-0100-000041000000}"/>
  <sortState ref="S94:AE106">
    <sortCondition ref="AD93:AD106"/>
  </sortState>
  <tableColumns count="13">
    <tableColumn id="1" xr3:uid="{00000000-0010-0000-2C00-000001000000}" name="Avance de moldes" dataDxfId="91"/>
    <tableColumn id="2" xr3:uid="{00000000-0010-0000-2C00-000002000000}" name="Transmisión principal" dataDxfId="90"/>
    <tableColumn id="3" xr3:uid="{00000000-0010-0000-2C00-000003000000}" name="Estación vasos" dataDxfId="89"/>
    <tableColumn id="4" xr3:uid="{00000000-0010-0000-2C00-000004000000}" name="Estación dosificado" dataDxfId="88"/>
    <tableColumn id="5" xr3:uid="{00000000-0010-0000-2C00-000005000000}" name="Estación de foil" dataDxfId="87"/>
    <tableColumn id="6" xr3:uid="{00000000-0010-0000-2C00-000006000000}" name="Estación sellado" dataDxfId="86"/>
    <tableColumn id="7" xr3:uid="{00000000-0010-0000-2C00-000007000000}" name="Estación tapado" dataDxfId="85"/>
    <tableColumn id="8" xr3:uid="{00000000-0010-0000-2C00-000008000000}" name="Transportador de producto" dataDxfId="84"/>
    <tableColumn id="9" xr3:uid="{00000000-0010-0000-2C00-000009000000}" name="Transportador cajas" dataDxfId="83"/>
    <tableColumn id="10" xr3:uid="{00000000-0010-0000-2C00-00000A000000}" name="Codificadora" dataDxfId="82"/>
    <tableColumn id="11" xr3:uid="{00000000-0010-0000-2C00-00000B000000}" name="Selladora de cajas" dataDxfId="81"/>
    <tableColumn id="12" xr3:uid="{00000000-0010-0000-2C00-00000C000000}" name="Kombinator" dataDxfId="80"/>
    <tableColumn id="13" xr3:uid="{00000000-0010-0000-2C00-00000D000000}" name="Tanque rework" dataDxfId="79"/>
  </tableColumns>
  <tableStyleInfo name="César León - Tabla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2D000000}" name="Emzo_SubSistemas" displayName="Emzo_SubSistemas" ref="M85:Q90" totalsRowShown="0" headerRowDxfId="78" dataDxfId="77" tableBorderDxfId="76">
  <autoFilter ref="M85:Q90" xr:uid="{00000000-0009-0000-0100-000042000000}"/>
  <tableColumns count="5">
    <tableColumn id="1" xr3:uid="{00000000-0010-0000-2D00-000001000000}" name="Avance lámina" dataDxfId="75"/>
    <tableColumn id="2" xr3:uid="{00000000-0010-0000-2D00-000002000000}" name="Dosificación" dataDxfId="74"/>
    <tableColumn id="3" xr3:uid="{00000000-0010-0000-2D00-000003000000}" name="Sellado" dataDxfId="73"/>
    <tableColumn id="4" xr3:uid="{00000000-0010-0000-2D00-000004000000}" name="Transmisión" dataDxfId="72"/>
    <tableColumn id="5" xr3:uid="{00000000-0010-0000-2D00-000005000000}" name="Anexo" dataDxfId="71"/>
  </tableColumns>
  <tableStyleInfo name="César León - Tabla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2E000000}" name="Emzo_Componentes" displayName="Emzo_Componentes" ref="S108:AI120" totalsRowShown="0" headerRowDxfId="70" dataDxfId="69">
  <autoFilter ref="S108:AI120" xr:uid="{00000000-0009-0000-0100-000043000000}"/>
  <tableColumns count="17">
    <tableColumn id="1" xr3:uid="{00000000-0010-0000-2E00-000001000000}" name="Autocentrado" dataDxfId="68"/>
    <tableColumn id="2" xr3:uid="{00000000-0010-0000-2E00-000002000000}" name="Desbobinador" dataDxfId="67"/>
    <tableColumn id="3" xr3:uid="{00000000-0010-0000-2E00-000003000000}" name="Ruedas de arrastre" dataDxfId="66"/>
    <tableColumn id="4" xr3:uid="{00000000-0010-0000-2E00-000004000000}" name="Cuchilla circular" dataDxfId="65"/>
    <tableColumn id="5" xr3:uid="{00000000-0010-0000-2E00-000005000000}" name="Panel eléctrico" dataDxfId="64"/>
    <tableColumn id="6" xr3:uid="{00000000-0010-0000-2E00-000006000000}" name="Emulsión" dataDxfId="63"/>
    <tableColumn id="7" xr3:uid="{00000000-0010-0000-2E00-000007000000}" name="Lámina" dataDxfId="62"/>
    <tableColumn id="8" xr3:uid="{00000000-0010-0000-2E00-000008000000}" name="Mordaza vertical" dataDxfId="61"/>
    <tableColumn id="9" xr3:uid="{00000000-0010-0000-2E00-000009000000}" name="Mordaza horizontal" dataDxfId="60"/>
    <tableColumn id="10" xr3:uid="{00000000-0010-0000-2E00-00000A000000}" name="Caída de sachet" dataDxfId="59"/>
    <tableColumn id="11" xr3:uid="{00000000-0010-0000-2E00-00000B000000}" name="Movimiento principal" dataDxfId="58"/>
    <tableColumn id="12" xr3:uid="{00000000-0010-0000-2E00-00000C000000}" name="Embrague inferior" dataDxfId="57"/>
    <tableColumn id="13" xr3:uid="{00000000-0010-0000-2E00-00000D000000}" name="Votator" dataDxfId="56"/>
    <tableColumn id="14" xr3:uid="{00000000-0010-0000-2E00-00000E000000}" name="Selladora de cajas" dataDxfId="55"/>
    <tableColumn id="15" xr3:uid="{00000000-0010-0000-2E00-00000F000000}" name="Transportador de cajas" dataDxfId="54"/>
    <tableColumn id="16" xr3:uid="{00000000-0010-0000-2E00-000010000000}" name="Transportador de sachet" dataDxfId="53"/>
    <tableColumn id="17" xr3:uid="{00000000-0010-0000-2E00-000011000000}" name="Codificación" dataDxfId="52"/>
  </tableColumns>
  <tableStyleInfo name="César León - Tabla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2F000000}" name="Hutamaki_SubSistemas" displayName="Hutamaki_SubSistemas" ref="M93:N100" totalsRowShown="0" headerRowDxfId="51" dataDxfId="50" tableBorderDxfId="49">
  <autoFilter ref="M93:N100" xr:uid="{00000000-0009-0000-0100-000044000000}"/>
  <tableColumns count="2">
    <tableColumn id="1" xr3:uid="{00000000-0010-0000-2F00-000001000000}" name="Estaciones" dataDxfId="48"/>
    <tableColumn id="2" xr3:uid="{00000000-0010-0000-2F00-000002000000}" name="Anexos" dataDxfId="47"/>
  </tableColumns>
  <tableStyleInfo name="César León - Tabla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30000000}" name="Hutamaki_Componentes" displayName="Hutamaki_Componentes" ref="S122:AE134" totalsRowShown="0" headerRowDxfId="46" dataDxfId="45">
  <autoFilter ref="S122:AE134" xr:uid="{00000000-0009-0000-0100-000045000000}"/>
  <tableColumns count="13">
    <tableColumn id="1" xr3:uid="{00000000-0010-0000-3000-000001000000}" name="Transmisión principal" dataDxfId="44"/>
    <tableColumn id="2" xr3:uid="{00000000-0010-0000-3000-000002000000}" name="Plato giratorio" dataDxfId="43"/>
    <tableColumn id="3" xr3:uid="{00000000-0010-0000-3000-000003000000}" name="Estación Vasos" dataDxfId="42"/>
    <tableColumn id="4" xr3:uid="{00000000-0010-0000-3000-000004000000}" name="Estación Dosificado" dataDxfId="41"/>
    <tableColumn id="5" xr3:uid="{00000000-0010-0000-3000-000005000000}" name="Estación Sellado" dataDxfId="40"/>
    <tableColumn id="6" xr3:uid="{00000000-0010-0000-3000-000006000000}" name="Estación Tapado" dataDxfId="39"/>
    <tableColumn id="7" xr3:uid="{00000000-0010-0000-3000-000007000000}" name="Estación de Foil" dataDxfId="38"/>
    <tableColumn id="8" xr3:uid="{00000000-0010-0000-3000-000008000000}" name="Transportador Producto" dataDxfId="37"/>
    <tableColumn id="9" xr3:uid="{00000000-0010-0000-3000-000009000000}" name="Transportador Cajas" dataDxfId="36"/>
    <tableColumn id="10" xr3:uid="{00000000-0010-0000-3000-00000A000000}" name="Codificadora" dataDxfId="35"/>
    <tableColumn id="11" xr3:uid="{00000000-0010-0000-3000-00000B000000}" name="Selladora de Cajas" dataDxfId="34"/>
    <tableColumn id="12" xr3:uid="{00000000-0010-0000-3000-00000C000000}" name="Votator" dataDxfId="33"/>
    <tableColumn id="13" xr3:uid="{00000000-0010-0000-3000-00000D000000}" name="Tanque Rework" dataDxfId="32"/>
  </tableColumns>
  <tableStyleInfo name="César León - Tabla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31000000}" name="Flexline_SubSistemas" displayName="Flexline_SubSistemas" ref="M104:N119" totalsRowShown="0" headerRowDxfId="31" dataDxfId="30">
  <autoFilter ref="M104:N119" xr:uid="{00000000-0009-0000-0100-000046000000}"/>
  <tableColumns count="2">
    <tableColumn id="1" xr3:uid="{00000000-0010-0000-3100-000001000000}" name="Estaciones" dataDxfId="29"/>
    <tableColumn id="2" xr3:uid="{00000000-0010-0000-3100-000002000000}" name="Anexo" dataDxfId="28"/>
  </tableColumns>
  <tableStyleInfo name="César León - Tabla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32000000}" name="Flexline_Componentes" displayName="Flexline_Componentes" ref="S139:AR155" totalsRowShown="0" headerRowDxfId="27" dataDxfId="26">
  <autoFilter ref="S139:AR155" xr:uid="{00000000-0009-0000-0100-000047000000}"/>
  <tableColumns count="26">
    <tableColumn id="1" xr3:uid="{00000000-0010-0000-3200-000001000000}" name="Estación de Vasos" dataDxfId="25"/>
    <tableColumn id="2" xr3:uid="{00000000-0010-0000-3200-000002000000}" name="Estación de Dosificado #1 Napolitano" dataDxfId="24"/>
    <tableColumn id="3" xr3:uid="{00000000-0010-0000-3200-000003000000}" name="Estación de Dosificado #2 Tortas" dataDxfId="23"/>
    <tableColumn id="4" xr3:uid="{00000000-0010-0000-3200-000004000000}" name="Estación de Dosificado #3 Litros" dataDxfId="22"/>
    <tableColumn id="5" xr3:uid="{00000000-0010-0000-3200-000005000000}" name="Estación de Cobertura" dataDxfId="21"/>
    <tableColumn id="6" xr3:uid="{00000000-0010-0000-3200-000006000000}" name="Estación de Recortado" dataDxfId="20"/>
    <tableColumn id="7" xr3:uid="{00000000-0010-0000-3200-000007000000}" name="Estación de Dosificado Maní" dataDxfId="19"/>
    <tableColumn id="8" xr3:uid="{00000000-0010-0000-3200-000008000000}" name="Estación de Tapas" dataDxfId="18"/>
    <tableColumn id="9" xr3:uid="{00000000-0010-0000-3200-000009000000}" name="Cadena de Moldes" dataDxfId="17"/>
    <tableColumn id="10" xr3:uid="{00000000-0010-0000-3200-00000A000000}" name="Salida de Producto" dataDxfId="16"/>
    <tableColumn id="11" xr3:uid="{00000000-0010-0000-3200-00000B000000}" name="Panel Eléctrico" dataDxfId="15"/>
    <tableColumn id="12" xr3:uid="{00000000-0010-0000-3200-00000C000000}" name="Olla de cobertura" dataDxfId="14"/>
    <tableColumn id="13" xr3:uid="{00000000-0010-0000-3200-00000D000000}" name="Detector de metales" dataDxfId="13"/>
    <tableColumn id="14" xr3:uid="{00000000-0010-0000-3200-00000E000000}" name="Freezer WCB 112 A" dataDxfId="12"/>
    <tableColumn id="15" xr3:uid="{00000000-0010-0000-3200-00000F000000}" name="Freezer WCB 112 B" dataDxfId="11"/>
    <tableColumn id="16" xr3:uid="{00000000-0010-0000-3200-000010000000}" name="Túnel JackStone 1" dataDxfId="10"/>
    <tableColumn id="17" xr3:uid="{00000000-0010-0000-3200-000011000000}" name="Túnel JackStone 2" dataDxfId="9"/>
    <tableColumn id="18" xr3:uid="{00000000-0010-0000-3200-000012000000}" name="Fruit Feeder" dataDxfId="8"/>
    <tableColumn id="19" xr3:uid="{00000000-0010-0000-3200-000013000000}" name="Selladora de Cajas" dataDxfId="7"/>
    <tableColumn id="20" xr3:uid="{00000000-0010-0000-3200-000014000000}" name="Transportador de Helados" dataDxfId="6"/>
    <tableColumn id="21" xr3:uid="{00000000-0010-0000-3200-000015000000}" name="Transportadores Entrada" dataDxfId="5"/>
    <tableColumn id="22" xr3:uid="{00000000-0010-0000-3200-000016000000}" name="Ryson" dataDxfId="4"/>
    <tableColumn id="23" xr3:uid="{00000000-0010-0000-3200-000017000000}" name="Nerak" dataDxfId="3"/>
    <tableColumn id="24" xr3:uid="{00000000-0010-0000-3200-000018000000}" name="Plastificadora" dataDxfId="2"/>
    <tableColumn id="25" xr3:uid="{00000000-0010-0000-3200-000019000000}" name="Transportadores Salida" dataDxfId="1"/>
    <tableColumn id="26" xr3:uid="{00000000-0010-0000-3200-00001A000000}" name="Codificadora" dataDxfId="0"/>
  </tableColumns>
  <tableStyleInfo name="César León - Tabla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4F4F4F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image" Target="../media/image3.jpeg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13" Type="http://schemas.openxmlformats.org/officeDocument/2006/relationships/table" Target="../tables/table26.xml"/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12" Type="http://schemas.openxmlformats.org/officeDocument/2006/relationships/table" Target="../tables/table25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9.xml"/><Relationship Id="rId11" Type="http://schemas.openxmlformats.org/officeDocument/2006/relationships/table" Target="../tables/table24.xml"/><Relationship Id="rId5" Type="http://schemas.openxmlformats.org/officeDocument/2006/relationships/table" Target="../tables/table18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table" Target="../tables/table17.xml"/><Relationship Id="rId9" Type="http://schemas.openxmlformats.org/officeDocument/2006/relationships/table" Target="../tables/table22.xml"/><Relationship Id="rId14" Type="http://schemas.openxmlformats.org/officeDocument/2006/relationships/table" Target="../tables/table2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5.xml"/><Relationship Id="rId13" Type="http://schemas.openxmlformats.org/officeDocument/2006/relationships/table" Target="../tables/table40.xml"/><Relationship Id="rId18" Type="http://schemas.openxmlformats.org/officeDocument/2006/relationships/table" Target="../tables/table45.xml"/><Relationship Id="rId3" Type="http://schemas.openxmlformats.org/officeDocument/2006/relationships/table" Target="../tables/table30.xml"/><Relationship Id="rId21" Type="http://schemas.openxmlformats.org/officeDocument/2006/relationships/table" Target="../tables/table48.xml"/><Relationship Id="rId7" Type="http://schemas.openxmlformats.org/officeDocument/2006/relationships/table" Target="../tables/table34.xml"/><Relationship Id="rId12" Type="http://schemas.openxmlformats.org/officeDocument/2006/relationships/table" Target="../tables/table39.xml"/><Relationship Id="rId17" Type="http://schemas.openxmlformats.org/officeDocument/2006/relationships/table" Target="../tables/table44.xml"/><Relationship Id="rId2" Type="http://schemas.openxmlformats.org/officeDocument/2006/relationships/table" Target="../tables/table29.xml"/><Relationship Id="rId16" Type="http://schemas.openxmlformats.org/officeDocument/2006/relationships/table" Target="../tables/table43.xml"/><Relationship Id="rId20" Type="http://schemas.openxmlformats.org/officeDocument/2006/relationships/table" Target="../tables/table4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11" Type="http://schemas.openxmlformats.org/officeDocument/2006/relationships/table" Target="../tables/table38.xml"/><Relationship Id="rId24" Type="http://schemas.openxmlformats.org/officeDocument/2006/relationships/table" Target="../tables/table51.xml"/><Relationship Id="rId5" Type="http://schemas.openxmlformats.org/officeDocument/2006/relationships/table" Target="../tables/table32.xml"/><Relationship Id="rId15" Type="http://schemas.openxmlformats.org/officeDocument/2006/relationships/table" Target="../tables/table42.xml"/><Relationship Id="rId23" Type="http://schemas.openxmlformats.org/officeDocument/2006/relationships/table" Target="../tables/table50.xml"/><Relationship Id="rId10" Type="http://schemas.openxmlformats.org/officeDocument/2006/relationships/table" Target="../tables/table37.xml"/><Relationship Id="rId19" Type="http://schemas.openxmlformats.org/officeDocument/2006/relationships/table" Target="../tables/table46.xml"/><Relationship Id="rId4" Type="http://schemas.openxmlformats.org/officeDocument/2006/relationships/table" Target="../tables/table31.xml"/><Relationship Id="rId9" Type="http://schemas.openxmlformats.org/officeDocument/2006/relationships/table" Target="../tables/table36.xml"/><Relationship Id="rId14" Type="http://schemas.openxmlformats.org/officeDocument/2006/relationships/table" Target="../tables/table41.xml"/><Relationship Id="rId22" Type="http://schemas.openxmlformats.org/officeDocument/2006/relationships/table" Target="../tables/table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O132"/>
  <sheetViews>
    <sheetView showGridLines="0" view="pageBreakPreview" topLeftCell="A19" zoomScale="50" zoomScaleNormal="100" zoomScaleSheetLayoutView="50" zoomScalePageLayoutView="55" workbookViewId="0">
      <selection activeCell="D40" sqref="D40"/>
    </sheetView>
  </sheetViews>
  <sheetFormatPr baseColWidth="10" defaultColWidth="3.85546875" defaultRowHeight="11.25"/>
  <cols>
    <col min="1" max="1" width="12.7109375" style="2" customWidth="1"/>
    <col min="2" max="2" width="15.140625" style="2" customWidth="1"/>
    <col min="3" max="4" width="12.7109375" style="2" customWidth="1"/>
    <col min="5" max="5" width="19.85546875" style="1" bestFit="1" customWidth="1"/>
    <col min="6" max="6" width="17.28515625" style="1" customWidth="1"/>
    <col min="7" max="8" width="20.7109375" style="1" customWidth="1"/>
    <col min="9" max="9" width="9.28515625" style="1" customWidth="1"/>
    <col min="10" max="10" width="14.5703125" style="1" customWidth="1"/>
    <col min="11" max="12" width="11.7109375" style="1" customWidth="1"/>
    <col min="13" max="13" width="12.140625" style="1" customWidth="1"/>
    <col min="14" max="14" width="35" style="1" customWidth="1"/>
    <col min="15" max="15" width="7.85546875" style="1" customWidth="1"/>
    <col min="16" max="16384" width="3.85546875" style="1"/>
  </cols>
  <sheetData>
    <row r="1" spans="1:14" ht="26.25" customHeight="1">
      <c r="A1" s="291" t="s">
        <v>31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</row>
    <row r="2" spans="1:14" ht="26.25" customHeight="1">
      <c r="A2" s="291" t="s">
        <v>30</v>
      </c>
      <c r="B2" s="292"/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</row>
    <row r="3" spans="1:14" ht="26.25" customHeight="1">
      <c r="A3" s="291" t="s">
        <v>29</v>
      </c>
      <c r="B3" s="292"/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</row>
    <row r="4" spans="1:14" ht="15.75" customHeight="1">
      <c r="A4" s="78" t="s">
        <v>55</v>
      </c>
      <c r="B4" s="297"/>
      <c r="C4" s="297"/>
      <c r="D4" s="90"/>
      <c r="E4" s="90"/>
      <c r="F4" s="90"/>
      <c r="G4" s="90"/>
      <c r="H4" s="89"/>
    </row>
    <row r="5" spans="1:14" ht="15.75" customHeight="1">
      <c r="A5" s="78" t="s">
        <v>89</v>
      </c>
      <c r="B5" s="293"/>
      <c r="C5" s="293"/>
      <c r="D5" s="293"/>
      <c r="E5" s="79"/>
      <c r="F5" s="79"/>
      <c r="G5" s="79"/>
      <c r="H5" s="89"/>
    </row>
    <row r="6" spans="1:14">
      <c r="B6" s="83"/>
      <c r="C6" s="83"/>
      <c r="D6" s="83"/>
      <c r="E6" s="84"/>
      <c r="F6" s="84"/>
      <c r="G6" s="84"/>
      <c r="H6" s="89"/>
    </row>
    <row r="7" spans="1:14" ht="12" thickBot="1"/>
    <row r="8" spans="1:14" ht="42.75" customHeight="1" thickBot="1">
      <c r="A8" s="77" t="s">
        <v>28</v>
      </c>
      <c r="B8" s="294" t="s">
        <v>27</v>
      </c>
      <c r="C8" s="295"/>
      <c r="D8" s="295"/>
      <c r="E8" s="296"/>
      <c r="F8" s="279" t="s">
        <v>26</v>
      </c>
      <c r="G8" s="280"/>
      <c r="H8" s="280"/>
      <c r="I8" s="280"/>
      <c r="J8" s="280"/>
      <c r="K8" s="280"/>
      <c r="L8" s="280"/>
      <c r="M8" s="280"/>
      <c r="N8" s="281"/>
    </row>
    <row r="9" spans="1:14" ht="25.5" customHeight="1" thickBot="1">
      <c r="A9" s="76">
        <v>4</v>
      </c>
      <c r="B9" s="294" t="s">
        <v>88</v>
      </c>
      <c r="C9" s="295"/>
      <c r="D9" s="295"/>
      <c r="E9" s="296"/>
      <c r="F9" s="251" t="s">
        <v>87</v>
      </c>
      <c r="G9" s="252"/>
      <c r="H9" s="252"/>
      <c r="I9" s="252"/>
      <c r="J9" s="252"/>
      <c r="K9" s="252"/>
      <c r="L9" s="252"/>
      <c r="M9" s="252"/>
      <c r="N9" s="253"/>
    </row>
    <row r="10" spans="1:14" ht="24" customHeight="1">
      <c r="A10" s="74">
        <v>8</v>
      </c>
      <c r="B10" s="267" t="s">
        <v>65</v>
      </c>
      <c r="C10" s="276" t="s">
        <v>67</v>
      </c>
      <c r="D10" s="277"/>
      <c r="E10" s="278"/>
      <c r="F10" s="282" t="s">
        <v>77</v>
      </c>
      <c r="G10" s="283"/>
      <c r="H10" s="283"/>
      <c r="I10" s="283"/>
      <c r="J10" s="283"/>
      <c r="K10" s="283"/>
      <c r="L10" s="283"/>
      <c r="M10" s="283"/>
      <c r="N10" s="284"/>
    </row>
    <row r="11" spans="1:14" ht="24" customHeight="1">
      <c r="A11" s="71">
        <v>9</v>
      </c>
      <c r="B11" s="267"/>
      <c r="C11" s="261" t="s">
        <v>68</v>
      </c>
      <c r="D11" s="262"/>
      <c r="E11" s="263"/>
      <c r="F11" s="213" t="s">
        <v>78</v>
      </c>
      <c r="G11" s="214"/>
      <c r="H11" s="214"/>
      <c r="I11" s="214"/>
      <c r="J11" s="214"/>
      <c r="K11" s="214"/>
      <c r="L11" s="214"/>
      <c r="M11" s="214"/>
      <c r="N11" s="215"/>
    </row>
    <row r="12" spans="1:14" ht="24" customHeight="1">
      <c r="A12" s="71">
        <v>10</v>
      </c>
      <c r="B12" s="267"/>
      <c r="C12" s="261" t="s">
        <v>69</v>
      </c>
      <c r="D12" s="262"/>
      <c r="E12" s="263"/>
      <c r="F12" s="213" t="s">
        <v>79</v>
      </c>
      <c r="G12" s="214"/>
      <c r="H12" s="214"/>
      <c r="I12" s="214"/>
      <c r="J12" s="214"/>
      <c r="K12" s="214"/>
      <c r="L12" s="214"/>
      <c r="M12" s="214"/>
      <c r="N12" s="215"/>
    </row>
    <row r="13" spans="1:14" ht="24" customHeight="1">
      <c r="A13" s="71">
        <v>11</v>
      </c>
      <c r="B13" s="267"/>
      <c r="C13" s="261" t="s">
        <v>70</v>
      </c>
      <c r="D13" s="262"/>
      <c r="E13" s="263"/>
      <c r="F13" s="213" t="s">
        <v>25</v>
      </c>
      <c r="G13" s="214"/>
      <c r="H13" s="214"/>
      <c r="I13" s="214"/>
      <c r="J13" s="214"/>
      <c r="K13" s="214"/>
      <c r="L13" s="214"/>
      <c r="M13" s="214"/>
      <c r="N13" s="215"/>
    </row>
    <row r="14" spans="1:14" ht="33.75" customHeight="1" thickBot="1">
      <c r="A14" s="71">
        <v>12</v>
      </c>
      <c r="B14" s="268"/>
      <c r="C14" s="261" t="s">
        <v>71</v>
      </c>
      <c r="D14" s="262"/>
      <c r="E14" s="263"/>
      <c r="F14" s="213" t="s">
        <v>80</v>
      </c>
      <c r="G14" s="214"/>
      <c r="H14" s="214"/>
      <c r="I14" s="214"/>
      <c r="J14" s="214"/>
      <c r="K14" s="214"/>
      <c r="L14" s="214"/>
      <c r="M14" s="214"/>
      <c r="N14" s="215"/>
    </row>
    <row r="15" spans="1:14" ht="24" customHeight="1">
      <c r="A15" s="72">
        <v>13</v>
      </c>
      <c r="B15" s="306" t="s">
        <v>66</v>
      </c>
      <c r="C15" s="264" t="s">
        <v>72</v>
      </c>
      <c r="D15" s="265"/>
      <c r="E15" s="266"/>
      <c r="F15" s="309" t="s">
        <v>81</v>
      </c>
      <c r="G15" s="310"/>
      <c r="H15" s="310"/>
      <c r="I15" s="310"/>
      <c r="J15" s="310"/>
      <c r="K15" s="310"/>
      <c r="L15" s="310"/>
      <c r="M15" s="310"/>
      <c r="N15" s="311"/>
    </row>
    <row r="16" spans="1:14" ht="24" customHeight="1">
      <c r="A16" s="71">
        <v>14</v>
      </c>
      <c r="B16" s="307"/>
      <c r="C16" s="261" t="s">
        <v>73</v>
      </c>
      <c r="D16" s="262"/>
      <c r="E16" s="263"/>
      <c r="F16" s="219" t="s">
        <v>82</v>
      </c>
      <c r="G16" s="219"/>
      <c r="H16" s="219"/>
      <c r="I16" s="219"/>
      <c r="J16" s="219"/>
      <c r="K16" s="219"/>
      <c r="L16" s="219"/>
      <c r="M16" s="219"/>
      <c r="N16" s="220"/>
    </row>
    <row r="17" spans="1:14" ht="24" customHeight="1">
      <c r="A17" s="71">
        <v>15</v>
      </c>
      <c r="B17" s="307"/>
      <c r="C17" s="258" t="s">
        <v>74</v>
      </c>
      <c r="D17" s="259"/>
      <c r="E17" s="260"/>
      <c r="F17" s="219" t="s">
        <v>83</v>
      </c>
      <c r="G17" s="219"/>
      <c r="H17" s="219"/>
      <c r="I17" s="219"/>
      <c r="J17" s="219"/>
      <c r="K17" s="219"/>
      <c r="L17" s="219"/>
      <c r="M17" s="219"/>
      <c r="N17" s="220"/>
    </row>
    <row r="18" spans="1:14" ht="29.25" customHeight="1">
      <c r="A18" s="71">
        <v>16</v>
      </c>
      <c r="B18" s="307"/>
      <c r="C18" s="258" t="s">
        <v>75</v>
      </c>
      <c r="D18" s="259"/>
      <c r="E18" s="260"/>
      <c r="F18" s="219" t="s">
        <v>86</v>
      </c>
      <c r="G18" s="219"/>
      <c r="H18" s="219"/>
      <c r="I18" s="219"/>
      <c r="J18" s="219"/>
      <c r="K18" s="219"/>
      <c r="L18" s="219"/>
      <c r="M18" s="219"/>
      <c r="N18" s="220"/>
    </row>
    <row r="19" spans="1:14" ht="24" customHeight="1">
      <c r="A19" s="71">
        <v>17</v>
      </c>
      <c r="B19" s="307"/>
      <c r="C19" s="258" t="s">
        <v>24</v>
      </c>
      <c r="D19" s="259"/>
      <c r="E19" s="260"/>
      <c r="F19" s="219" t="s">
        <v>713</v>
      </c>
      <c r="G19" s="219"/>
      <c r="H19" s="219"/>
      <c r="I19" s="219"/>
      <c r="J19" s="219"/>
      <c r="K19" s="219"/>
      <c r="L19" s="219"/>
      <c r="M19" s="219"/>
      <c r="N19" s="220"/>
    </row>
    <row r="20" spans="1:14" ht="24" customHeight="1">
      <c r="A20" s="71">
        <v>18</v>
      </c>
      <c r="B20" s="307"/>
      <c r="C20" s="258" t="s">
        <v>23</v>
      </c>
      <c r="D20" s="259"/>
      <c r="E20" s="260"/>
      <c r="F20" s="213" t="s">
        <v>22</v>
      </c>
      <c r="G20" s="214"/>
      <c r="H20" s="214"/>
      <c r="I20" s="214"/>
      <c r="J20" s="214"/>
      <c r="K20" s="214"/>
      <c r="L20" s="214"/>
      <c r="M20" s="214"/>
      <c r="N20" s="215"/>
    </row>
    <row r="21" spans="1:14" ht="24" customHeight="1">
      <c r="A21" s="70">
        <v>19</v>
      </c>
      <c r="B21" s="307"/>
      <c r="C21" s="298" t="s">
        <v>21</v>
      </c>
      <c r="D21" s="298"/>
      <c r="E21" s="299"/>
      <c r="F21" s="213" t="s">
        <v>20</v>
      </c>
      <c r="G21" s="214"/>
      <c r="H21" s="214"/>
      <c r="I21" s="214"/>
      <c r="J21" s="214"/>
      <c r="K21" s="214"/>
      <c r="L21" s="214"/>
      <c r="M21" s="214"/>
      <c r="N21" s="215"/>
    </row>
    <row r="22" spans="1:14" ht="24" customHeight="1">
      <c r="A22" s="70">
        <v>20</v>
      </c>
      <c r="B22" s="307"/>
      <c r="C22" s="300" t="s">
        <v>76</v>
      </c>
      <c r="D22" s="301"/>
      <c r="E22" s="302"/>
      <c r="F22" s="213" t="s">
        <v>84</v>
      </c>
      <c r="G22" s="214"/>
      <c r="H22" s="214"/>
      <c r="I22" s="214"/>
      <c r="J22" s="214"/>
      <c r="K22" s="214"/>
      <c r="L22" s="214"/>
      <c r="M22" s="214"/>
      <c r="N22" s="215"/>
    </row>
    <row r="23" spans="1:14" ht="24" customHeight="1" thickBot="1">
      <c r="A23" s="73">
        <v>21</v>
      </c>
      <c r="B23" s="308"/>
      <c r="C23" s="303" t="s">
        <v>19</v>
      </c>
      <c r="D23" s="304"/>
      <c r="E23" s="305"/>
      <c r="F23" s="216" t="s">
        <v>85</v>
      </c>
      <c r="G23" s="217"/>
      <c r="H23" s="217"/>
      <c r="I23" s="217"/>
      <c r="J23" s="217"/>
      <c r="K23" s="217"/>
      <c r="L23" s="217"/>
      <c r="M23" s="217"/>
      <c r="N23" s="218"/>
    </row>
    <row r="24" spans="1:14" ht="24" customHeight="1" thickBot="1">
      <c r="A24" s="34"/>
      <c r="B24" s="34"/>
      <c r="C24" s="33"/>
      <c r="D24" s="33"/>
      <c r="E24" s="33"/>
      <c r="F24" s="32"/>
    </row>
    <row r="25" spans="1:14" ht="15.75" customHeight="1">
      <c r="A25" s="285" t="s">
        <v>18</v>
      </c>
      <c r="B25" s="286"/>
      <c r="C25" s="286"/>
      <c r="D25" s="286"/>
      <c r="E25" s="286"/>
      <c r="F25" s="286"/>
      <c r="G25" s="286"/>
      <c r="H25" s="286"/>
      <c r="I25" s="286"/>
      <c r="J25" s="286"/>
      <c r="K25" s="286"/>
      <c r="L25" s="286"/>
      <c r="M25" s="286"/>
      <c r="N25" s="287"/>
    </row>
    <row r="26" spans="1:14" ht="15.75" customHeight="1" thickBot="1">
      <c r="A26" s="288"/>
      <c r="B26" s="289"/>
      <c r="C26" s="289"/>
      <c r="D26" s="289"/>
      <c r="E26" s="289"/>
      <c r="F26" s="289"/>
      <c r="G26" s="289"/>
      <c r="H26" s="289"/>
      <c r="I26" s="289"/>
      <c r="J26" s="289"/>
      <c r="K26" s="289"/>
      <c r="L26" s="289"/>
      <c r="M26" s="289"/>
      <c r="N26" s="290"/>
    </row>
    <row r="27" spans="1:14" ht="16.5" customHeight="1" thickBot="1">
      <c r="A27" s="273" t="s">
        <v>15</v>
      </c>
      <c r="B27" s="274"/>
      <c r="C27" s="274"/>
      <c r="D27" s="274"/>
      <c r="E27" s="275"/>
      <c r="F27" s="221" t="s">
        <v>17</v>
      </c>
      <c r="G27" s="222"/>
      <c r="H27" s="223"/>
      <c r="I27" s="224" t="s">
        <v>13</v>
      </c>
      <c r="J27" s="225"/>
      <c r="K27" s="228" t="s">
        <v>12</v>
      </c>
      <c r="L27" s="225"/>
      <c r="M27" s="225"/>
      <c r="N27" s="229"/>
    </row>
    <row r="28" spans="1:14" ht="27" customHeight="1" thickBot="1">
      <c r="A28" s="243" t="s">
        <v>11</v>
      </c>
      <c r="B28" s="244"/>
      <c r="C28" s="244"/>
      <c r="D28" s="244"/>
      <c r="E28" s="245"/>
      <c r="F28" s="30" t="s">
        <v>10</v>
      </c>
      <c r="G28" s="29" t="s">
        <v>9</v>
      </c>
      <c r="H28" s="75" t="s">
        <v>8</v>
      </c>
      <c r="I28" s="226"/>
      <c r="J28" s="227"/>
      <c r="K28" s="230"/>
      <c r="L28" s="231"/>
      <c r="M28" s="231"/>
      <c r="N28" s="232"/>
    </row>
    <row r="29" spans="1:14" ht="22.5" customHeight="1">
      <c r="A29" s="269"/>
      <c r="B29" s="270"/>
      <c r="C29" s="271"/>
      <c r="D29" s="271"/>
      <c r="E29" s="271"/>
      <c r="F29" s="28"/>
      <c r="G29" s="106"/>
      <c r="H29" s="105"/>
      <c r="I29" s="233"/>
      <c r="J29" s="233"/>
      <c r="K29" s="272">
        <v>0.29166666666666669</v>
      </c>
      <c r="L29" s="233"/>
      <c r="M29" s="233"/>
      <c r="N29" s="236"/>
    </row>
    <row r="30" spans="1:14" ht="22.5" customHeight="1">
      <c r="A30" s="237"/>
      <c r="B30" s="238"/>
      <c r="C30" s="239"/>
      <c r="D30" s="239"/>
      <c r="E30" s="239"/>
      <c r="F30" s="27"/>
      <c r="G30" s="80"/>
      <c r="H30" s="80"/>
      <c r="I30" s="234"/>
      <c r="J30" s="234"/>
      <c r="K30" s="234"/>
      <c r="L30" s="234"/>
      <c r="M30" s="234"/>
      <c r="N30" s="242"/>
    </row>
    <row r="31" spans="1:14" ht="22.5" customHeight="1">
      <c r="A31" s="237"/>
      <c r="B31" s="238"/>
      <c r="C31" s="239"/>
      <c r="D31" s="239"/>
      <c r="E31" s="239"/>
      <c r="F31" s="27"/>
      <c r="G31" s="80"/>
      <c r="H31" s="80"/>
      <c r="I31" s="234"/>
      <c r="J31" s="234"/>
      <c r="K31" s="234"/>
      <c r="L31" s="234"/>
      <c r="M31" s="234"/>
      <c r="N31" s="242"/>
    </row>
    <row r="32" spans="1:14" ht="22.5" customHeight="1" thickBot="1">
      <c r="A32" s="246"/>
      <c r="B32" s="247"/>
      <c r="C32" s="248"/>
      <c r="D32" s="248"/>
      <c r="E32" s="248"/>
      <c r="F32" s="25"/>
      <c r="G32" s="81"/>
      <c r="H32" s="81"/>
      <c r="I32" s="235"/>
      <c r="J32" s="235"/>
      <c r="K32" s="235"/>
      <c r="L32" s="235"/>
      <c r="M32" s="235"/>
      <c r="N32" s="257"/>
    </row>
    <row r="33" spans="1:15" ht="26.25" customHeight="1" thickBot="1">
      <c r="A33" s="254" t="s">
        <v>7</v>
      </c>
      <c r="B33" s="255"/>
      <c r="C33" s="255"/>
      <c r="D33" s="255"/>
      <c r="E33" s="255"/>
      <c r="F33" s="255"/>
      <c r="G33" s="255"/>
      <c r="H33" s="255"/>
      <c r="I33" s="255"/>
      <c r="J33" s="255"/>
      <c r="K33" s="255"/>
      <c r="L33" s="255"/>
      <c r="M33" s="255"/>
      <c r="N33" s="256"/>
    </row>
    <row r="34" spans="1:15" ht="33" customHeight="1">
      <c r="A34" s="312" t="s">
        <v>712</v>
      </c>
      <c r="B34" s="313"/>
      <c r="C34" s="23" t="s">
        <v>5</v>
      </c>
      <c r="D34" s="23" t="s">
        <v>4</v>
      </c>
      <c r="E34" s="23" t="s">
        <v>91</v>
      </c>
      <c r="F34" s="85" t="s">
        <v>90</v>
      </c>
      <c r="G34" s="87" t="s">
        <v>92</v>
      </c>
      <c r="H34" s="249" t="s">
        <v>3</v>
      </c>
      <c r="I34" s="249"/>
      <c r="J34" s="249"/>
      <c r="K34" s="249"/>
      <c r="L34" s="249"/>
      <c r="M34" s="249"/>
      <c r="N34" s="250"/>
    </row>
    <row r="35" spans="1:15" ht="27.75" customHeight="1">
      <c r="A35" s="240"/>
      <c r="B35" s="241"/>
      <c r="C35" s="22"/>
      <c r="D35" s="22"/>
      <c r="E35" s="86"/>
      <c r="F35" s="82"/>
      <c r="G35" s="86"/>
      <c r="H35" s="21"/>
      <c r="I35" s="21"/>
      <c r="J35" s="21"/>
      <c r="K35" s="21"/>
      <c r="L35" s="21"/>
      <c r="M35" s="21"/>
      <c r="N35" s="20"/>
    </row>
    <row r="36" spans="1:15" ht="27.75" customHeight="1">
      <c r="A36" s="240"/>
      <c r="B36" s="241"/>
      <c r="C36" s="22"/>
      <c r="D36" s="22"/>
      <c r="E36" s="86"/>
      <c r="F36" s="82"/>
      <c r="G36" s="86"/>
      <c r="H36" s="21"/>
      <c r="I36" s="21"/>
      <c r="J36" s="21"/>
      <c r="K36" s="21"/>
      <c r="L36" s="21"/>
      <c r="M36" s="21"/>
      <c r="N36" s="20"/>
    </row>
    <row r="37" spans="1:15" ht="30" customHeight="1">
      <c r="A37" s="240"/>
      <c r="B37" s="241"/>
      <c r="C37" s="22"/>
      <c r="D37" s="22"/>
      <c r="E37" s="86"/>
      <c r="F37" s="82"/>
      <c r="G37" s="86"/>
      <c r="H37" s="21"/>
      <c r="I37" s="21"/>
      <c r="J37" s="21"/>
      <c r="K37" s="21"/>
      <c r="L37" s="21"/>
      <c r="M37" s="21"/>
      <c r="N37" s="20"/>
    </row>
    <row r="38" spans="1:15" ht="25.5" customHeight="1">
      <c r="A38" s="240"/>
      <c r="B38" s="241"/>
      <c r="C38" s="22"/>
      <c r="D38" s="22"/>
      <c r="E38" s="86"/>
      <c r="F38" s="82"/>
      <c r="G38" s="86"/>
      <c r="H38" s="21"/>
      <c r="I38" s="21"/>
      <c r="J38" s="21"/>
      <c r="K38" s="21"/>
      <c r="L38" s="21"/>
      <c r="M38" s="21"/>
      <c r="N38" s="20"/>
    </row>
    <row r="39" spans="1:15" ht="28.5" customHeight="1">
      <c r="A39" s="240"/>
      <c r="B39" s="241"/>
      <c r="C39" s="22"/>
      <c r="D39" s="22"/>
      <c r="E39" s="86"/>
      <c r="F39" s="82"/>
      <c r="G39" s="86"/>
      <c r="H39" s="21"/>
      <c r="I39" s="21"/>
      <c r="J39" s="21"/>
      <c r="K39" s="21"/>
      <c r="L39" s="21"/>
      <c r="M39" s="21"/>
      <c r="N39" s="20"/>
    </row>
    <row r="40" spans="1:15" ht="30" customHeight="1">
      <c r="A40" s="240"/>
      <c r="B40" s="241"/>
      <c r="C40" s="22"/>
      <c r="D40" s="22"/>
      <c r="E40" s="86"/>
      <c r="F40" s="82"/>
      <c r="G40" s="86"/>
      <c r="H40" s="21"/>
      <c r="I40" s="21"/>
      <c r="J40" s="21"/>
      <c r="K40" s="21"/>
      <c r="L40" s="21"/>
      <c r="M40" s="21"/>
      <c r="N40" s="20"/>
    </row>
    <row r="41" spans="1:15" ht="25.5" customHeight="1">
      <c r="A41" s="240"/>
      <c r="B41" s="241"/>
      <c r="C41" s="22"/>
      <c r="D41" s="22"/>
      <c r="E41" s="86"/>
      <c r="F41" s="82"/>
      <c r="G41" s="86"/>
      <c r="H41" s="21"/>
      <c r="I41" s="21"/>
      <c r="J41" s="21"/>
      <c r="K41" s="21"/>
      <c r="L41" s="21"/>
      <c r="M41" s="21"/>
      <c r="N41" s="20"/>
    </row>
    <row r="42" spans="1:15" ht="25.5" customHeight="1">
      <c r="A42" s="240"/>
      <c r="B42" s="241"/>
      <c r="C42" s="22"/>
      <c r="D42" s="22"/>
      <c r="E42" s="86"/>
      <c r="F42" s="82"/>
      <c r="G42" s="86"/>
      <c r="H42" s="21"/>
      <c r="I42" s="21"/>
      <c r="J42" s="21"/>
      <c r="K42" s="21"/>
      <c r="L42" s="21"/>
      <c r="M42" s="21"/>
      <c r="N42" s="20"/>
    </row>
    <row r="43" spans="1:15" ht="12.75">
      <c r="A43" s="19"/>
      <c r="B43" s="18"/>
      <c r="C43" s="18"/>
      <c r="D43" s="18"/>
      <c r="E43" s="17"/>
      <c r="F43" s="16"/>
      <c r="G43" s="12"/>
      <c r="H43" s="12"/>
      <c r="I43" s="15"/>
      <c r="J43" s="15"/>
      <c r="K43" s="15"/>
      <c r="L43" s="15"/>
      <c r="M43" s="15"/>
      <c r="N43" s="9"/>
    </row>
    <row r="44" spans="1:15" ht="12.75">
      <c r="A44" s="14"/>
      <c r="B44" s="13"/>
      <c r="C44" s="13"/>
      <c r="D44" s="13" t="s">
        <v>2</v>
      </c>
      <c r="E44" s="11" t="s">
        <v>1</v>
      </c>
      <c r="F44" s="11"/>
      <c r="G44" s="12"/>
      <c r="H44" s="11" t="s">
        <v>0</v>
      </c>
      <c r="I44" s="10"/>
      <c r="J44" s="10"/>
      <c r="K44" s="10"/>
      <c r="L44" s="10"/>
      <c r="M44" s="10"/>
      <c r="N44" s="9"/>
    </row>
    <row r="45" spans="1:15" ht="16.5" customHeight="1" thickBot="1">
      <c r="A45" s="8"/>
      <c r="B45" s="7"/>
      <c r="C45" s="7"/>
      <c r="D45" s="7"/>
      <c r="E45" s="6"/>
      <c r="F45" s="6"/>
      <c r="G45" s="5"/>
      <c r="H45" s="5"/>
      <c r="I45" s="4"/>
      <c r="J45" s="4"/>
      <c r="K45" s="4"/>
      <c r="L45" s="4"/>
      <c r="M45" s="4"/>
      <c r="N45" s="3"/>
    </row>
    <row r="46" spans="1:15" ht="16.5" customHeight="1" thickBot="1">
      <c r="A46" s="31"/>
      <c r="B46" s="7"/>
      <c r="C46" s="7"/>
      <c r="D46" s="7"/>
      <c r="E46" s="5"/>
      <c r="F46" s="5"/>
      <c r="G46" s="4"/>
      <c r="H46" s="4"/>
      <c r="I46" s="5"/>
      <c r="J46" s="5"/>
      <c r="K46" s="5"/>
      <c r="L46" s="5"/>
      <c r="M46" s="5"/>
      <c r="N46" s="5"/>
    </row>
    <row r="47" spans="1:15" ht="16.5" customHeight="1" thickBot="1">
      <c r="A47" s="273" t="s">
        <v>15</v>
      </c>
      <c r="B47" s="274"/>
      <c r="C47" s="274"/>
      <c r="D47" s="274"/>
      <c r="E47" s="275"/>
      <c r="F47" s="221" t="s">
        <v>16</v>
      </c>
      <c r="G47" s="222"/>
      <c r="H47" s="223"/>
      <c r="I47" s="224" t="s">
        <v>13</v>
      </c>
      <c r="J47" s="225"/>
      <c r="K47" s="228" t="s">
        <v>12</v>
      </c>
      <c r="L47" s="225"/>
      <c r="M47" s="225"/>
      <c r="N47" s="229"/>
      <c r="O47" s="15"/>
    </row>
    <row r="48" spans="1:15" ht="27" customHeight="1" thickBot="1">
      <c r="A48" s="243" t="s">
        <v>11</v>
      </c>
      <c r="B48" s="244"/>
      <c r="C48" s="244"/>
      <c r="D48" s="244"/>
      <c r="E48" s="245"/>
      <c r="F48" s="30" t="s">
        <v>10</v>
      </c>
      <c r="G48" s="29" t="s">
        <v>9</v>
      </c>
      <c r="H48" s="75" t="s">
        <v>8</v>
      </c>
      <c r="I48" s="226"/>
      <c r="J48" s="227"/>
      <c r="K48" s="230"/>
      <c r="L48" s="231"/>
      <c r="M48" s="231"/>
      <c r="N48" s="232"/>
      <c r="O48" s="12"/>
    </row>
    <row r="49" spans="1:14" ht="22.5" customHeight="1">
      <c r="A49" s="269"/>
      <c r="B49" s="270"/>
      <c r="C49" s="271"/>
      <c r="D49" s="271"/>
      <c r="E49" s="271"/>
      <c r="F49" s="28"/>
      <c r="G49" s="107"/>
      <c r="H49" s="107"/>
      <c r="I49" s="233"/>
      <c r="J49" s="233"/>
      <c r="K49" s="233"/>
      <c r="L49" s="233"/>
      <c r="M49" s="233"/>
      <c r="N49" s="236"/>
    </row>
    <row r="50" spans="1:14" ht="22.5" customHeight="1">
      <c r="A50" s="237"/>
      <c r="B50" s="238"/>
      <c r="C50" s="239"/>
      <c r="D50" s="239"/>
      <c r="E50" s="239"/>
      <c r="F50" s="27"/>
      <c r="G50" s="26"/>
      <c r="H50" s="26"/>
      <c r="I50" s="234"/>
      <c r="J50" s="234"/>
      <c r="K50" s="234"/>
      <c r="L50" s="234"/>
      <c r="M50" s="234"/>
      <c r="N50" s="242"/>
    </row>
    <row r="51" spans="1:14" ht="22.5" customHeight="1">
      <c r="A51" s="237"/>
      <c r="B51" s="238"/>
      <c r="C51" s="239"/>
      <c r="D51" s="239"/>
      <c r="E51" s="239"/>
      <c r="F51" s="27"/>
      <c r="G51" s="26"/>
      <c r="H51" s="26"/>
      <c r="I51" s="234"/>
      <c r="J51" s="234"/>
      <c r="K51" s="234"/>
      <c r="L51" s="234"/>
      <c r="M51" s="234"/>
      <c r="N51" s="242"/>
    </row>
    <row r="52" spans="1:14" ht="22.5" customHeight="1" thickBot="1">
      <c r="A52" s="246"/>
      <c r="B52" s="247"/>
      <c r="C52" s="248"/>
      <c r="D52" s="248"/>
      <c r="E52" s="248"/>
      <c r="F52" s="25"/>
      <c r="G52" s="24"/>
      <c r="H52" s="24"/>
      <c r="I52" s="235"/>
      <c r="J52" s="235"/>
      <c r="K52" s="235"/>
      <c r="L52" s="235"/>
      <c r="M52" s="235"/>
      <c r="N52" s="257"/>
    </row>
    <row r="53" spans="1:14" ht="16.5" customHeight="1" thickBot="1">
      <c r="A53" s="315" t="s">
        <v>7</v>
      </c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7"/>
    </row>
    <row r="54" spans="1:14" ht="32.25" customHeight="1">
      <c r="A54" s="312" t="s">
        <v>6</v>
      </c>
      <c r="B54" s="313"/>
      <c r="C54" s="23" t="s">
        <v>5</v>
      </c>
      <c r="D54" s="23" t="s">
        <v>4</v>
      </c>
      <c r="E54" s="314" t="s">
        <v>3</v>
      </c>
      <c r="F54" s="249"/>
      <c r="G54" s="249"/>
      <c r="H54" s="249"/>
      <c r="I54" s="249"/>
      <c r="J54" s="249"/>
      <c r="K54" s="249"/>
      <c r="L54" s="249"/>
      <c r="M54" s="249"/>
      <c r="N54" s="250"/>
    </row>
    <row r="55" spans="1:14" ht="24" customHeight="1">
      <c r="A55" s="240"/>
      <c r="B55" s="241"/>
      <c r="C55" s="22"/>
      <c r="D55" s="22"/>
      <c r="E55" s="21"/>
      <c r="F55" s="21"/>
      <c r="G55" s="21"/>
      <c r="H55" s="21"/>
      <c r="I55" s="21"/>
      <c r="J55" s="21"/>
      <c r="K55" s="21"/>
      <c r="L55" s="21"/>
      <c r="M55" s="21"/>
      <c r="N55" s="20"/>
    </row>
    <row r="56" spans="1:14" ht="27" customHeight="1">
      <c r="A56" s="240"/>
      <c r="B56" s="241"/>
      <c r="C56" s="22"/>
      <c r="D56" s="22"/>
      <c r="E56" s="21"/>
      <c r="F56" s="21"/>
      <c r="G56" s="21"/>
      <c r="H56" s="21"/>
      <c r="I56" s="21"/>
      <c r="J56" s="21"/>
      <c r="K56" s="21"/>
      <c r="L56" s="21"/>
      <c r="M56" s="21"/>
      <c r="N56" s="20"/>
    </row>
    <row r="57" spans="1:14" ht="24" customHeight="1">
      <c r="A57" s="240"/>
      <c r="B57" s="241"/>
      <c r="C57" s="22"/>
      <c r="D57" s="22"/>
      <c r="E57" s="21"/>
      <c r="F57" s="21"/>
      <c r="G57" s="21"/>
      <c r="H57" s="21"/>
      <c r="I57" s="21"/>
      <c r="J57" s="21"/>
      <c r="K57" s="21"/>
      <c r="L57" s="21"/>
      <c r="M57" s="21"/>
      <c r="N57" s="20"/>
    </row>
    <row r="58" spans="1:14" ht="26.25" customHeight="1">
      <c r="A58" s="240"/>
      <c r="B58" s="241"/>
      <c r="C58" s="22"/>
      <c r="D58" s="22"/>
      <c r="E58" s="21"/>
      <c r="F58" s="21"/>
      <c r="G58" s="21"/>
      <c r="H58" s="21"/>
      <c r="I58" s="21"/>
      <c r="J58" s="21"/>
      <c r="K58" s="21"/>
      <c r="L58" s="21"/>
      <c r="M58" s="21"/>
      <c r="N58" s="20"/>
    </row>
    <row r="59" spans="1:14" ht="28.5" customHeight="1">
      <c r="A59" s="240"/>
      <c r="B59" s="241"/>
      <c r="C59" s="22"/>
      <c r="D59" s="22"/>
      <c r="E59" s="21"/>
      <c r="F59" s="21"/>
      <c r="G59" s="21"/>
      <c r="H59" s="21"/>
      <c r="I59" s="21"/>
      <c r="J59" s="21"/>
      <c r="K59" s="21"/>
      <c r="L59" s="21"/>
      <c r="M59" s="21"/>
      <c r="N59" s="20"/>
    </row>
    <row r="60" spans="1:14" ht="30.75" customHeight="1">
      <c r="A60" s="240"/>
      <c r="B60" s="241"/>
      <c r="C60" s="22"/>
      <c r="D60" s="22"/>
      <c r="E60" s="21"/>
      <c r="F60" s="21"/>
      <c r="G60" s="21"/>
      <c r="H60" s="21"/>
      <c r="I60" s="21"/>
      <c r="J60" s="21"/>
      <c r="K60" s="21"/>
      <c r="L60" s="21"/>
      <c r="M60" s="21"/>
      <c r="N60" s="20"/>
    </row>
    <row r="61" spans="1:14" ht="26.25" customHeight="1">
      <c r="A61" s="240"/>
      <c r="B61" s="241"/>
      <c r="C61" s="22"/>
      <c r="D61" s="22"/>
      <c r="E61" s="21"/>
      <c r="F61" s="21"/>
      <c r="G61" s="21"/>
      <c r="H61" s="21"/>
      <c r="I61" s="21"/>
      <c r="J61" s="21"/>
      <c r="K61" s="21"/>
      <c r="L61" s="21"/>
      <c r="M61" s="21"/>
      <c r="N61" s="20"/>
    </row>
    <row r="62" spans="1:14" ht="29.25" customHeight="1">
      <c r="A62" s="240"/>
      <c r="B62" s="241"/>
      <c r="C62" s="22"/>
      <c r="D62" s="22"/>
      <c r="E62" s="21"/>
      <c r="F62" s="21"/>
      <c r="G62" s="21"/>
      <c r="H62" s="21"/>
      <c r="I62" s="21"/>
      <c r="J62" s="21"/>
      <c r="K62" s="21"/>
      <c r="L62" s="21"/>
      <c r="M62" s="21"/>
      <c r="N62" s="20"/>
    </row>
    <row r="63" spans="1:14" ht="16.5" customHeight="1">
      <c r="A63" s="19"/>
      <c r="B63" s="18"/>
      <c r="C63" s="18"/>
      <c r="D63" s="18"/>
      <c r="E63" s="17"/>
      <c r="F63" s="16"/>
      <c r="G63" s="12"/>
      <c r="H63" s="12"/>
      <c r="I63" s="15"/>
      <c r="J63" s="15"/>
      <c r="K63" s="15"/>
      <c r="L63" s="15"/>
      <c r="M63" s="15"/>
      <c r="N63" s="9"/>
    </row>
    <row r="64" spans="1:14" ht="12.75">
      <c r="A64" s="13"/>
      <c r="B64" s="13"/>
      <c r="C64" s="13"/>
      <c r="D64" s="13" t="s">
        <v>2</v>
      </c>
      <c r="E64" s="11" t="s">
        <v>1</v>
      </c>
      <c r="F64" s="11"/>
      <c r="G64" s="12"/>
      <c r="H64" s="11" t="s">
        <v>0</v>
      </c>
      <c r="I64" s="10"/>
      <c r="J64" s="10"/>
      <c r="K64" s="10"/>
      <c r="L64" s="10"/>
      <c r="M64" s="10"/>
      <c r="N64" s="9"/>
    </row>
    <row r="65" spans="1:14" ht="16.5" customHeight="1" thickBot="1">
      <c r="A65" s="7"/>
      <c r="B65" s="7"/>
      <c r="C65" s="7"/>
      <c r="D65" s="7"/>
      <c r="E65" s="5"/>
      <c r="F65" s="5"/>
      <c r="G65" s="4"/>
      <c r="H65" s="4"/>
      <c r="I65" s="5"/>
      <c r="J65" s="5"/>
      <c r="K65" s="5"/>
      <c r="L65" s="5"/>
      <c r="M65" s="5"/>
      <c r="N65" s="5"/>
    </row>
    <row r="66" spans="1:14" ht="16.5" customHeight="1" thickBot="1">
      <c r="A66" s="8"/>
      <c r="B66" s="7"/>
      <c r="C66" s="7"/>
      <c r="D66" s="7"/>
      <c r="E66" s="6"/>
      <c r="F66" s="6"/>
      <c r="G66" s="5"/>
      <c r="H66" s="5"/>
      <c r="I66" s="4"/>
      <c r="J66" s="4"/>
      <c r="K66" s="4"/>
      <c r="L66" s="4"/>
      <c r="M66" s="4"/>
      <c r="N66" s="3"/>
    </row>
    <row r="67" spans="1:14" ht="16.5" customHeight="1" thickBot="1">
      <c r="A67" s="321" t="s">
        <v>15</v>
      </c>
      <c r="B67" s="274"/>
      <c r="C67" s="274"/>
      <c r="D67" s="274"/>
      <c r="E67" s="322"/>
      <c r="F67" s="318" t="s">
        <v>14</v>
      </c>
      <c r="G67" s="319"/>
      <c r="H67" s="320"/>
      <c r="I67" s="224" t="s">
        <v>13</v>
      </c>
      <c r="J67" s="225"/>
      <c r="K67" s="228" t="s">
        <v>12</v>
      </c>
      <c r="L67" s="225"/>
      <c r="M67" s="225"/>
      <c r="N67" s="229"/>
    </row>
    <row r="68" spans="1:14" ht="27" customHeight="1" thickBot="1">
      <c r="A68" s="243" t="s">
        <v>11</v>
      </c>
      <c r="B68" s="244"/>
      <c r="C68" s="244"/>
      <c r="D68" s="244"/>
      <c r="E68" s="245"/>
      <c r="F68" s="30" t="s">
        <v>10</v>
      </c>
      <c r="G68" s="29" t="s">
        <v>9</v>
      </c>
      <c r="H68" s="75" t="s">
        <v>8</v>
      </c>
      <c r="I68" s="226"/>
      <c r="J68" s="227"/>
      <c r="K68" s="230"/>
      <c r="L68" s="231"/>
      <c r="M68" s="231"/>
      <c r="N68" s="232"/>
    </row>
    <row r="69" spans="1:14" ht="22.5" customHeight="1">
      <c r="A69" s="269"/>
      <c r="B69" s="270"/>
      <c r="C69" s="271"/>
      <c r="D69" s="271"/>
      <c r="E69" s="271"/>
      <c r="F69" s="28"/>
      <c r="G69" s="107"/>
      <c r="H69" s="107"/>
      <c r="I69" s="233"/>
      <c r="J69" s="233"/>
      <c r="K69" s="233"/>
      <c r="L69" s="233"/>
      <c r="M69" s="233"/>
      <c r="N69" s="236"/>
    </row>
    <row r="70" spans="1:14" ht="22.5" customHeight="1">
      <c r="A70" s="237"/>
      <c r="B70" s="238"/>
      <c r="C70" s="239"/>
      <c r="D70" s="239"/>
      <c r="E70" s="239"/>
      <c r="F70" s="27"/>
      <c r="G70" s="26"/>
      <c r="H70" s="26"/>
      <c r="I70" s="234"/>
      <c r="J70" s="234"/>
      <c r="K70" s="234"/>
      <c r="L70" s="234"/>
      <c r="M70" s="234"/>
      <c r="N70" s="242"/>
    </row>
    <row r="71" spans="1:14" ht="22.5" customHeight="1">
      <c r="A71" s="237"/>
      <c r="B71" s="238"/>
      <c r="C71" s="239"/>
      <c r="D71" s="239"/>
      <c r="E71" s="239"/>
      <c r="F71" s="27"/>
      <c r="G71" s="26"/>
      <c r="H71" s="26"/>
      <c r="I71" s="234"/>
      <c r="J71" s="234"/>
      <c r="K71" s="234"/>
      <c r="L71" s="234"/>
      <c r="M71" s="234"/>
      <c r="N71" s="242"/>
    </row>
    <row r="72" spans="1:14" ht="22.5" customHeight="1" thickBot="1">
      <c r="A72" s="246"/>
      <c r="B72" s="247"/>
      <c r="C72" s="248"/>
      <c r="D72" s="248"/>
      <c r="E72" s="248"/>
      <c r="F72" s="25"/>
      <c r="G72" s="24"/>
      <c r="H72" s="24"/>
      <c r="I72" s="235"/>
      <c r="J72" s="235"/>
      <c r="K72" s="235"/>
      <c r="L72" s="235"/>
      <c r="M72" s="235"/>
      <c r="N72" s="257"/>
    </row>
    <row r="73" spans="1:14" ht="16.5" customHeight="1" thickBot="1">
      <c r="A73" s="315" t="s">
        <v>7</v>
      </c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7"/>
    </row>
    <row r="74" spans="1:14" ht="33" customHeight="1">
      <c r="A74" s="312" t="s">
        <v>6</v>
      </c>
      <c r="B74" s="313"/>
      <c r="C74" s="23" t="s">
        <v>5</v>
      </c>
      <c r="D74" s="23" t="s">
        <v>4</v>
      </c>
      <c r="E74" s="314" t="s">
        <v>3</v>
      </c>
      <c r="F74" s="249"/>
      <c r="G74" s="249"/>
      <c r="H74" s="249"/>
      <c r="I74" s="249"/>
      <c r="J74" s="249"/>
      <c r="K74" s="249"/>
      <c r="L74" s="249"/>
      <c r="M74" s="249"/>
      <c r="N74" s="250"/>
    </row>
    <row r="75" spans="1:14" ht="29.25" customHeight="1">
      <c r="A75" s="240"/>
      <c r="B75" s="241"/>
      <c r="C75" s="22"/>
      <c r="D75" s="22"/>
      <c r="E75" s="21"/>
      <c r="F75" s="21"/>
      <c r="G75" s="21"/>
      <c r="H75" s="21"/>
      <c r="I75" s="21"/>
      <c r="J75" s="21"/>
      <c r="K75" s="21"/>
      <c r="L75" s="21"/>
      <c r="M75" s="21"/>
      <c r="N75" s="20"/>
    </row>
    <row r="76" spans="1:14" ht="24.75" customHeight="1">
      <c r="A76" s="240"/>
      <c r="B76" s="241"/>
      <c r="C76" s="22"/>
      <c r="D76" s="22"/>
      <c r="E76" s="21"/>
      <c r="F76" s="21"/>
      <c r="G76" s="21"/>
      <c r="H76" s="21"/>
      <c r="I76" s="21"/>
      <c r="J76" s="21"/>
      <c r="K76" s="21"/>
      <c r="L76" s="21"/>
      <c r="M76" s="21"/>
      <c r="N76" s="20"/>
    </row>
    <row r="77" spans="1:14" ht="26.25" customHeight="1">
      <c r="A77" s="240"/>
      <c r="B77" s="241"/>
      <c r="C77" s="22"/>
      <c r="D77" s="22"/>
      <c r="E77" s="21"/>
      <c r="F77" s="21"/>
      <c r="G77" s="21"/>
      <c r="H77" s="21"/>
      <c r="I77" s="21"/>
      <c r="J77" s="21"/>
      <c r="K77" s="21"/>
      <c r="L77" s="21"/>
      <c r="M77" s="21"/>
      <c r="N77" s="20"/>
    </row>
    <row r="78" spans="1:14" ht="28.5" customHeight="1">
      <c r="A78" s="240"/>
      <c r="B78" s="241"/>
      <c r="C78" s="22"/>
      <c r="D78" s="22"/>
      <c r="E78" s="21"/>
      <c r="F78" s="21"/>
      <c r="G78" s="21"/>
      <c r="H78" s="21"/>
      <c r="I78" s="21"/>
      <c r="J78" s="21"/>
      <c r="K78" s="21"/>
      <c r="L78" s="21"/>
      <c r="M78" s="21"/>
      <c r="N78" s="20"/>
    </row>
    <row r="79" spans="1:14" ht="30.75" customHeight="1">
      <c r="A79" s="240"/>
      <c r="B79" s="241"/>
      <c r="C79" s="22"/>
      <c r="D79" s="22"/>
      <c r="E79" s="21"/>
      <c r="F79" s="21"/>
      <c r="G79" s="21"/>
      <c r="H79" s="21"/>
      <c r="I79" s="21"/>
      <c r="J79" s="21"/>
      <c r="K79" s="21"/>
      <c r="L79" s="21"/>
      <c r="M79" s="21"/>
      <c r="N79" s="20"/>
    </row>
    <row r="80" spans="1:14" ht="30.75" customHeight="1">
      <c r="A80" s="240"/>
      <c r="B80" s="241"/>
      <c r="C80" s="22"/>
      <c r="D80" s="22"/>
      <c r="E80" s="21"/>
      <c r="F80" s="21"/>
      <c r="G80" s="21"/>
      <c r="H80" s="21"/>
      <c r="I80" s="21"/>
      <c r="J80" s="21"/>
      <c r="K80" s="21"/>
      <c r="L80" s="21"/>
      <c r="M80" s="21"/>
      <c r="N80" s="20"/>
    </row>
    <row r="81" spans="1:14" ht="30.75" customHeight="1">
      <c r="A81" s="240"/>
      <c r="B81" s="241"/>
      <c r="C81" s="22"/>
      <c r="D81" s="22"/>
      <c r="E81" s="21"/>
      <c r="F81" s="21"/>
      <c r="G81" s="21"/>
      <c r="H81" s="21"/>
      <c r="I81" s="21"/>
      <c r="J81" s="21"/>
      <c r="K81" s="21"/>
      <c r="L81" s="21"/>
      <c r="M81" s="21"/>
      <c r="N81" s="20"/>
    </row>
    <row r="82" spans="1:14" ht="28.5" customHeight="1">
      <c r="A82" s="240"/>
      <c r="B82" s="241"/>
      <c r="C82" s="22"/>
      <c r="D82" s="22"/>
      <c r="E82" s="21"/>
      <c r="F82" s="21"/>
      <c r="G82" s="21"/>
      <c r="H82" s="21"/>
      <c r="I82" s="21"/>
      <c r="J82" s="21"/>
      <c r="K82" s="21"/>
      <c r="L82" s="21"/>
      <c r="M82" s="21"/>
      <c r="N82" s="20"/>
    </row>
    <row r="83" spans="1:14" ht="12.75">
      <c r="A83" s="19"/>
      <c r="B83" s="18"/>
      <c r="C83" s="18"/>
      <c r="D83" s="18"/>
      <c r="E83" s="17"/>
      <c r="F83" s="16"/>
      <c r="G83" s="12"/>
      <c r="H83" s="12"/>
      <c r="I83" s="15"/>
      <c r="J83" s="15"/>
      <c r="K83" s="15"/>
      <c r="L83" s="15"/>
      <c r="M83" s="15"/>
      <c r="N83" s="9"/>
    </row>
    <row r="84" spans="1:14" ht="12.75">
      <c r="A84" s="14"/>
      <c r="B84" s="13"/>
      <c r="C84" s="13"/>
      <c r="D84" s="13" t="s">
        <v>2</v>
      </c>
      <c r="E84" s="11" t="s">
        <v>1</v>
      </c>
      <c r="F84" s="11"/>
      <c r="G84" s="12"/>
      <c r="H84" s="11" t="s">
        <v>0</v>
      </c>
      <c r="I84" s="10"/>
      <c r="J84" s="10"/>
      <c r="K84" s="10"/>
      <c r="L84" s="10"/>
      <c r="M84" s="10"/>
      <c r="N84" s="9"/>
    </row>
    <row r="85" spans="1:14" ht="16.5" customHeight="1" thickBot="1">
      <c r="A85" s="101">
        <f ca="1">NOW()</f>
        <v>43706.431828009256</v>
      </c>
      <c r="B85" s="69"/>
      <c r="C85" s="7"/>
      <c r="D85" s="7"/>
      <c r="E85" s="6"/>
      <c r="F85" s="6"/>
      <c r="G85" s="5"/>
      <c r="H85" s="5"/>
      <c r="I85" s="4"/>
      <c r="J85" s="4"/>
      <c r="K85" s="4"/>
      <c r="L85" s="4"/>
      <c r="M85" s="4"/>
      <c r="N85" s="59" t="s">
        <v>56</v>
      </c>
    </row>
    <row r="86" spans="1:14" ht="16.5" customHeight="1">
      <c r="A86" s="91"/>
    </row>
    <row r="87" spans="1:14" ht="16.5" customHeight="1"/>
    <row r="88" spans="1:14" ht="16.5" customHeight="1"/>
    <row r="89" spans="1:14" ht="16.5" customHeight="1"/>
    <row r="90" spans="1:14" ht="16.5" customHeight="1">
      <c r="I90" s="89"/>
    </row>
    <row r="91" spans="1:14" ht="16.5" customHeight="1"/>
    <row r="92" spans="1:14" ht="16.5" customHeight="1"/>
    <row r="93" spans="1:14" ht="16.5" customHeight="1"/>
    <row r="94" spans="1:14" ht="16.5" customHeight="1"/>
    <row r="95" spans="1:14" ht="16.5" customHeight="1"/>
    <row r="96" spans="1:14" ht="16.5" customHeight="1"/>
    <row r="97" spans="1:4" ht="16.5" customHeight="1"/>
    <row r="98" spans="1:4" ht="16.5" customHeight="1">
      <c r="A98" s="1"/>
      <c r="B98" s="1"/>
      <c r="C98" s="1"/>
      <c r="D98" s="1"/>
    </row>
    <row r="99" spans="1:4" ht="16.5" customHeight="1">
      <c r="A99" s="1"/>
      <c r="B99" s="1"/>
      <c r="C99" s="1"/>
      <c r="D99" s="1"/>
    </row>
    <row r="100" spans="1:4" ht="16.5" customHeight="1">
      <c r="A100" s="1"/>
      <c r="B100" s="1"/>
      <c r="C100" s="1"/>
      <c r="D100" s="1"/>
    </row>
    <row r="101" spans="1:4" ht="16.5" customHeight="1">
      <c r="A101" s="1"/>
      <c r="B101" s="1"/>
      <c r="C101" s="1"/>
      <c r="D101" s="1"/>
    </row>
    <row r="102" spans="1:4" ht="16.5" customHeight="1">
      <c r="A102" s="1"/>
      <c r="B102" s="1"/>
      <c r="C102" s="1"/>
      <c r="D102" s="1"/>
    </row>
    <row r="103" spans="1:4" ht="16.5" customHeight="1">
      <c r="A103" s="1"/>
      <c r="B103" s="1"/>
      <c r="C103" s="1"/>
      <c r="D103" s="1"/>
    </row>
    <row r="104" spans="1:4" ht="16.5" customHeight="1">
      <c r="A104" s="1"/>
      <c r="B104" s="1"/>
      <c r="C104" s="1"/>
      <c r="D104" s="1"/>
    </row>
    <row r="105" spans="1:4" ht="16.5" customHeight="1">
      <c r="A105" s="1"/>
      <c r="B105" s="1"/>
      <c r="C105" s="1"/>
      <c r="D105" s="1"/>
    </row>
    <row r="106" spans="1:4" ht="16.5" customHeight="1">
      <c r="A106" s="1"/>
      <c r="B106" s="1"/>
      <c r="C106" s="1"/>
      <c r="D106" s="1"/>
    </row>
    <row r="107" spans="1:4" ht="16.5" customHeight="1">
      <c r="A107" s="1"/>
      <c r="B107" s="1"/>
      <c r="C107" s="1"/>
      <c r="D107" s="1"/>
    </row>
    <row r="108" spans="1:4" ht="16.5" customHeight="1">
      <c r="A108" s="1"/>
      <c r="B108" s="1"/>
      <c r="C108" s="1"/>
      <c r="D108" s="1"/>
    </row>
    <row r="109" spans="1:4" ht="16.5" customHeight="1">
      <c r="A109" s="1"/>
      <c r="B109" s="1"/>
      <c r="C109" s="1"/>
      <c r="D109" s="1"/>
    </row>
    <row r="110" spans="1:4" ht="16.5" customHeight="1">
      <c r="A110" s="1"/>
      <c r="B110" s="1"/>
      <c r="C110" s="1"/>
      <c r="D110" s="1"/>
    </row>
    <row r="111" spans="1:4" ht="16.5" customHeight="1">
      <c r="A111" s="1"/>
      <c r="B111" s="1"/>
      <c r="C111" s="1"/>
      <c r="D111" s="1"/>
    </row>
    <row r="112" spans="1:4" ht="16.5" customHeight="1">
      <c r="A112" s="1"/>
      <c r="B112" s="1"/>
      <c r="C112" s="1"/>
      <c r="D112" s="1"/>
    </row>
    <row r="113" spans="1:4" ht="16.5" customHeight="1">
      <c r="A113" s="1"/>
      <c r="B113" s="1"/>
      <c r="C113" s="1"/>
      <c r="D113" s="1"/>
    </row>
    <row r="114" spans="1:4" ht="16.5" customHeight="1">
      <c r="A114" s="1"/>
      <c r="B114" s="1"/>
      <c r="C114" s="1"/>
      <c r="D114" s="1"/>
    </row>
    <row r="115" spans="1:4" ht="16.5" customHeight="1">
      <c r="A115" s="1"/>
      <c r="B115" s="1"/>
      <c r="C115" s="1"/>
      <c r="D115" s="1"/>
    </row>
    <row r="116" spans="1:4" ht="16.5" customHeight="1">
      <c r="A116" s="1"/>
      <c r="B116" s="1"/>
      <c r="C116" s="1"/>
      <c r="D116" s="1"/>
    </row>
    <row r="117" spans="1:4" ht="16.5" customHeight="1">
      <c r="A117" s="1"/>
      <c r="B117" s="1"/>
      <c r="C117" s="1"/>
      <c r="D117" s="1"/>
    </row>
    <row r="118" spans="1:4" ht="16.5" customHeight="1">
      <c r="A118" s="1"/>
      <c r="B118" s="1"/>
      <c r="C118" s="1"/>
      <c r="D118" s="1"/>
    </row>
    <row r="119" spans="1:4" ht="16.5" customHeight="1">
      <c r="A119" s="1"/>
      <c r="B119" s="1"/>
      <c r="C119" s="1"/>
      <c r="D119" s="1"/>
    </row>
    <row r="120" spans="1:4" ht="16.5" customHeight="1">
      <c r="A120" s="1"/>
      <c r="B120" s="1"/>
      <c r="C120" s="1"/>
      <c r="D120" s="1"/>
    </row>
    <row r="121" spans="1:4" ht="16.5" customHeight="1">
      <c r="A121" s="1"/>
      <c r="B121" s="1"/>
      <c r="C121" s="1"/>
      <c r="D121" s="1"/>
    </row>
    <row r="122" spans="1:4" ht="16.5" customHeight="1">
      <c r="A122" s="1"/>
      <c r="B122" s="1"/>
      <c r="C122" s="1"/>
      <c r="D122" s="1"/>
    </row>
    <row r="123" spans="1:4" ht="16.5" customHeight="1">
      <c r="A123" s="1"/>
      <c r="B123" s="1"/>
      <c r="C123" s="1"/>
      <c r="D123" s="1"/>
    </row>
    <row r="124" spans="1:4" ht="16.5" customHeight="1">
      <c r="A124" s="1"/>
      <c r="B124" s="1"/>
      <c r="C124" s="1"/>
      <c r="D124" s="1"/>
    </row>
    <row r="125" spans="1:4" ht="16.5" customHeight="1">
      <c r="A125" s="1"/>
      <c r="B125" s="1"/>
      <c r="C125" s="1"/>
      <c r="D125" s="1"/>
    </row>
    <row r="126" spans="1:4" ht="16.5" customHeight="1">
      <c r="A126" s="1"/>
      <c r="B126" s="1"/>
      <c r="C126" s="1"/>
      <c r="D126" s="1"/>
    </row>
    <row r="127" spans="1:4" ht="16.5" customHeight="1">
      <c r="A127" s="1"/>
      <c r="B127" s="1"/>
      <c r="C127" s="1"/>
      <c r="D127" s="1"/>
    </row>
    <row r="128" spans="1:4" ht="16.5" customHeight="1">
      <c r="A128" s="1"/>
      <c r="B128" s="1"/>
      <c r="C128" s="1"/>
      <c r="D128" s="1"/>
    </row>
    <row r="129" spans="1:4" ht="16.5" customHeight="1">
      <c r="A129" s="1"/>
      <c r="B129" s="1"/>
      <c r="C129" s="1"/>
      <c r="D129" s="1"/>
    </row>
    <row r="130" spans="1:4" ht="16.5" customHeight="1">
      <c r="A130" s="1"/>
      <c r="B130" s="1"/>
      <c r="C130" s="1"/>
      <c r="D130" s="1"/>
    </row>
    <row r="131" spans="1:4" ht="16.5" customHeight="1">
      <c r="A131" s="1"/>
      <c r="B131" s="1"/>
      <c r="C131" s="1"/>
      <c r="D131" s="1"/>
    </row>
    <row r="132" spans="1:4" ht="16.5" customHeight="1">
      <c r="A132" s="1"/>
      <c r="B132" s="1"/>
      <c r="C132" s="1"/>
      <c r="D132" s="1"/>
    </row>
  </sheetData>
  <mergeCells count="115">
    <mergeCell ref="A80:B80"/>
    <mergeCell ref="A81:B81"/>
    <mergeCell ref="A82:B82"/>
    <mergeCell ref="A75:B75"/>
    <mergeCell ref="A76:B76"/>
    <mergeCell ref="A77:B77"/>
    <mergeCell ref="A78:B78"/>
    <mergeCell ref="A79:B79"/>
    <mergeCell ref="A59:B59"/>
    <mergeCell ref="A60:B60"/>
    <mergeCell ref="A61:B61"/>
    <mergeCell ref="A62:B62"/>
    <mergeCell ref="A74:B74"/>
    <mergeCell ref="A71:E71"/>
    <mergeCell ref="A73:N73"/>
    <mergeCell ref="F67:H67"/>
    <mergeCell ref="I67:J68"/>
    <mergeCell ref="K70:N70"/>
    <mergeCell ref="E74:N74"/>
    <mergeCell ref="K71:N71"/>
    <mergeCell ref="A72:E72"/>
    <mergeCell ref="K72:N72"/>
    <mergeCell ref="A67:E67"/>
    <mergeCell ref="A69:E69"/>
    <mergeCell ref="A39:B39"/>
    <mergeCell ref="A40:B40"/>
    <mergeCell ref="A41:B41"/>
    <mergeCell ref="A42:B42"/>
    <mergeCell ref="A54:B54"/>
    <mergeCell ref="A34:B34"/>
    <mergeCell ref="A35:B35"/>
    <mergeCell ref="A36:B36"/>
    <mergeCell ref="A37:B37"/>
    <mergeCell ref="A38:B38"/>
    <mergeCell ref="A50:E50"/>
    <mergeCell ref="A47:E47"/>
    <mergeCell ref="A48:E48"/>
    <mergeCell ref="E54:N54"/>
    <mergeCell ref="A53:N53"/>
    <mergeCell ref="A49:E49"/>
    <mergeCell ref="A51:E51"/>
    <mergeCell ref="K50:N50"/>
    <mergeCell ref="K49:N49"/>
    <mergeCell ref="A52:E52"/>
    <mergeCell ref="K52:N52"/>
    <mergeCell ref="F8:N8"/>
    <mergeCell ref="F10:N10"/>
    <mergeCell ref="A25:N26"/>
    <mergeCell ref="F11:N11"/>
    <mergeCell ref="F12:N12"/>
    <mergeCell ref="F13:N13"/>
    <mergeCell ref="A1:N1"/>
    <mergeCell ref="A2:N2"/>
    <mergeCell ref="A3:N3"/>
    <mergeCell ref="B5:D5"/>
    <mergeCell ref="C12:E12"/>
    <mergeCell ref="B9:E9"/>
    <mergeCell ref="C13:E13"/>
    <mergeCell ref="B8:E8"/>
    <mergeCell ref="C14:E14"/>
    <mergeCell ref="B4:C4"/>
    <mergeCell ref="C21:E21"/>
    <mergeCell ref="C22:E22"/>
    <mergeCell ref="C23:E23"/>
    <mergeCell ref="B15:B23"/>
    <mergeCell ref="C20:E20"/>
    <mergeCell ref="C19:E19"/>
    <mergeCell ref="C18:E18"/>
    <mergeCell ref="F15:N15"/>
    <mergeCell ref="A32:E32"/>
    <mergeCell ref="H34:N34"/>
    <mergeCell ref="F9:N9"/>
    <mergeCell ref="A33:N33"/>
    <mergeCell ref="I29:J32"/>
    <mergeCell ref="K32:N32"/>
    <mergeCell ref="A31:E31"/>
    <mergeCell ref="C17:E17"/>
    <mergeCell ref="C16:E16"/>
    <mergeCell ref="C15:E15"/>
    <mergeCell ref="B10:B14"/>
    <mergeCell ref="F14:N14"/>
    <mergeCell ref="A29:E29"/>
    <mergeCell ref="A30:E30"/>
    <mergeCell ref="F27:H27"/>
    <mergeCell ref="K29:N29"/>
    <mergeCell ref="K30:N30"/>
    <mergeCell ref="A27:E27"/>
    <mergeCell ref="A28:E28"/>
    <mergeCell ref="I27:J28"/>
    <mergeCell ref="K27:N28"/>
    <mergeCell ref="C10:E10"/>
    <mergeCell ref="C11:E11"/>
    <mergeCell ref="K31:N31"/>
    <mergeCell ref="I69:J72"/>
    <mergeCell ref="K69:N69"/>
    <mergeCell ref="A70:E70"/>
    <mergeCell ref="K67:N68"/>
    <mergeCell ref="A55:B55"/>
    <mergeCell ref="A56:B56"/>
    <mergeCell ref="A57:B57"/>
    <mergeCell ref="A58:B58"/>
    <mergeCell ref="K51:N51"/>
    <mergeCell ref="A68:E68"/>
    <mergeCell ref="I49:J52"/>
    <mergeCell ref="F20:N20"/>
    <mergeCell ref="F21:N21"/>
    <mergeCell ref="F22:N22"/>
    <mergeCell ref="F23:N23"/>
    <mergeCell ref="F19:N19"/>
    <mergeCell ref="F18:N18"/>
    <mergeCell ref="F17:N17"/>
    <mergeCell ref="F16:N16"/>
    <mergeCell ref="F47:H47"/>
    <mergeCell ref="I47:J48"/>
    <mergeCell ref="K47:N48"/>
  </mergeCells>
  <printOptions horizontalCentered="1" verticalCentered="1"/>
  <pageMargins left="0.19685039370078741" right="0.19685039370078741" top="0.19685039370078741" bottom="0.19685039370078741" header="0" footer="0"/>
  <pageSetup paperSize="9" scale="42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2:M81"/>
  <sheetViews>
    <sheetView showGridLines="0" view="pageBreakPreview" zoomScale="40" zoomScaleNormal="100" zoomScaleSheetLayoutView="40" zoomScalePageLayoutView="25" workbookViewId="0">
      <selection activeCell="F96" sqref="F96"/>
    </sheetView>
  </sheetViews>
  <sheetFormatPr baseColWidth="10" defaultColWidth="11.42578125" defaultRowHeight="12.75"/>
  <cols>
    <col min="1" max="1" width="9" style="35" customWidth="1"/>
    <col min="2" max="2" width="16.5703125" style="35" customWidth="1"/>
    <col min="3" max="3" width="17.42578125" style="35" customWidth="1"/>
    <col min="4" max="4" width="19" style="35" customWidth="1"/>
    <col min="5" max="5" width="30.140625" style="35" customWidth="1"/>
    <col min="6" max="6" width="46.85546875" style="35" customWidth="1"/>
    <col min="7" max="7" width="22" style="35" customWidth="1"/>
    <col min="8" max="8" width="20" style="35" customWidth="1"/>
    <col min="9" max="9" width="19.42578125" style="35" customWidth="1"/>
    <col min="10" max="10" width="43.28515625" style="35" customWidth="1"/>
    <col min="11" max="11" width="11.42578125" style="35"/>
    <col min="12" max="12" width="2.140625" style="35" customWidth="1"/>
    <col min="13" max="16384" width="11.42578125" style="35"/>
  </cols>
  <sheetData>
    <row r="2" spans="1:13" ht="23.25">
      <c r="B2" s="332" t="s">
        <v>62</v>
      </c>
      <c r="C2" s="332"/>
      <c r="D2" s="332"/>
      <c r="E2" s="332"/>
      <c r="F2" s="332"/>
      <c r="G2" s="332"/>
      <c r="H2" s="332"/>
      <c r="I2" s="332"/>
      <c r="J2" s="332"/>
      <c r="K2" s="332"/>
    </row>
    <row r="3" spans="1:13" ht="33" customHeight="1">
      <c r="A3" s="68"/>
      <c r="B3" s="68"/>
      <c r="C3" s="68"/>
      <c r="D3" s="68"/>
      <c r="E3" s="68"/>
      <c r="F3" s="338" t="s">
        <v>63</v>
      </c>
      <c r="G3" s="339"/>
      <c r="H3" s="339"/>
      <c r="I3" s="68"/>
      <c r="J3" s="68"/>
      <c r="K3" s="68"/>
    </row>
    <row r="4" spans="1:13" ht="27">
      <c r="A4" s="333"/>
      <c r="B4" s="333"/>
      <c r="C4" s="333"/>
      <c r="D4" s="333"/>
      <c r="E4" s="333"/>
      <c r="F4" s="333"/>
      <c r="G4" s="333"/>
      <c r="H4" s="333"/>
      <c r="I4" s="333"/>
      <c r="J4" s="333"/>
      <c r="K4" s="333"/>
      <c r="L4" s="56"/>
      <c r="M4" s="56"/>
    </row>
    <row r="7" spans="1:13">
      <c r="B7" s="55" t="s">
        <v>55</v>
      </c>
      <c r="C7" s="57"/>
      <c r="D7" s="57"/>
    </row>
    <row r="8" spans="1:13" ht="39" customHeight="1">
      <c r="A8" s="334"/>
      <c r="B8" s="334"/>
      <c r="C8" s="334"/>
      <c r="D8" s="334"/>
      <c r="E8" s="334"/>
      <c r="F8" s="334"/>
      <c r="G8" s="334"/>
      <c r="H8" s="334"/>
      <c r="I8" s="334"/>
      <c r="J8" s="334"/>
      <c r="K8" s="334"/>
    </row>
    <row r="9" spans="1:13">
      <c r="A9" s="42"/>
      <c r="B9" s="42"/>
      <c r="C9" s="42"/>
      <c r="D9" s="42"/>
      <c r="E9" s="42"/>
      <c r="F9" s="42"/>
      <c r="G9" s="42"/>
      <c r="H9" s="42"/>
      <c r="I9" s="42"/>
      <c r="J9" s="45"/>
      <c r="K9" s="45"/>
    </row>
    <row r="10" spans="1:13" s="40" customFormat="1" ht="20.25">
      <c r="D10" s="328"/>
      <c r="E10" s="328"/>
      <c r="F10" s="328"/>
      <c r="G10" s="328"/>
      <c r="H10" s="328"/>
      <c r="I10" s="328"/>
      <c r="J10" s="45"/>
      <c r="K10" s="45"/>
      <c r="L10" s="35"/>
    </row>
    <row r="11" spans="1:13" s="39" customFormat="1" ht="57" customHeight="1">
      <c r="D11" s="323" t="s">
        <v>51</v>
      </c>
      <c r="E11" s="323" t="s">
        <v>50</v>
      </c>
      <c r="F11" s="335" t="s">
        <v>49</v>
      </c>
      <c r="G11" s="325" t="s">
        <v>64</v>
      </c>
      <c r="H11" s="326"/>
      <c r="I11" s="327"/>
      <c r="J11" s="45"/>
      <c r="K11" s="45"/>
      <c r="L11" s="35"/>
    </row>
    <row r="12" spans="1:13" s="39" customFormat="1" ht="66.75" customHeight="1">
      <c r="D12" s="324"/>
      <c r="E12" s="324"/>
      <c r="F12" s="336"/>
      <c r="G12" s="67" t="s">
        <v>59</v>
      </c>
      <c r="H12" s="67" t="s">
        <v>60</v>
      </c>
      <c r="I12" s="67" t="s">
        <v>61</v>
      </c>
      <c r="J12" s="45"/>
      <c r="K12" s="45"/>
      <c r="L12" s="35"/>
    </row>
    <row r="13" spans="1:13" ht="36.75" customHeight="1">
      <c r="D13" s="62" t="s">
        <v>57</v>
      </c>
      <c r="E13" s="65"/>
      <c r="F13" s="65"/>
      <c r="G13" s="66"/>
      <c r="H13" s="66"/>
      <c r="I13" s="66"/>
      <c r="J13" s="45"/>
      <c r="K13" s="45"/>
    </row>
    <row r="14" spans="1:13" ht="31.5" customHeight="1">
      <c r="D14" s="53" t="s">
        <v>48</v>
      </c>
      <c r="E14" s="50"/>
      <c r="F14" s="50"/>
      <c r="G14" s="63"/>
      <c r="H14" s="63"/>
      <c r="I14" s="63"/>
      <c r="J14" s="45"/>
      <c r="K14" s="45"/>
    </row>
    <row r="15" spans="1:13" ht="33.75" customHeight="1">
      <c r="D15" s="53" t="s">
        <v>48</v>
      </c>
      <c r="E15" s="50"/>
      <c r="F15" s="50"/>
      <c r="G15" s="63"/>
      <c r="H15" s="63"/>
      <c r="I15" s="63"/>
      <c r="J15" s="45"/>
      <c r="K15" s="45"/>
    </row>
    <row r="16" spans="1:13" ht="32.25" customHeight="1">
      <c r="D16" s="53" t="s">
        <v>48</v>
      </c>
      <c r="E16" s="50"/>
      <c r="F16" s="50"/>
      <c r="G16" s="63"/>
      <c r="H16" s="63"/>
      <c r="I16" s="63"/>
      <c r="J16" s="45"/>
      <c r="K16" s="45"/>
    </row>
    <row r="17" spans="1:11" ht="30.75" customHeight="1">
      <c r="D17" s="53" t="s">
        <v>48</v>
      </c>
      <c r="E17" s="50"/>
      <c r="F17" s="50"/>
      <c r="G17" s="63"/>
      <c r="H17" s="63"/>
      <c r="I17" s="63"/>
      <c r="J17" s="45"/>
      <c r="K17" s="45"/>
    </row>
    <row r="18" spans="1:11" ht="33" customHeight="1">
      <c r="D18" s="53" t="s">
        <v>48</v>
      </c>
      <c r="E18" s="50"/>
      <c r="F18" s="50"/>
      <c r="G18" s="63"/>
      <c r="H18" s="63"/>
      <c r="I18" s="63"/>
      <c r="J18" s="45"/>
      <c r="K18" s="45"/>
    </row>
    <row r="19" spans="1:11" ht="32.25" customHeight="1">
      <c r="D19" s="53" t="s">
        <v>48</v>
      </c>
      <c r="E19" s="50"/>
      <c r="F19" s="50"/>
      <c r="G19" s="63"/>
      <c r="H19" s="63"/>
      <c r="I19" s="63"/>
      <c r="J19" s="45"/>
      <c r="K19" s="45"/>
    </row>
    <row r="20" spans="1:11" ht="30.75" customHeight="1">
      <c r="D20" s="52" t="s">
        <v>47</v>
      </c>
      <c r="E20" s="51"/>
      <c r="F20" s="50"/>
      <c r="G20" s="63"/>
      <c r="H20" s="63"/>
      <c r="I20" s="63"/>
      <c r="J20" s="45"/>
      <c r="K20" s="45"/>
    </row>
    <row r="21" spans="1:11" ht="27" customHeight="1">
      <c r="E21" s="46"/>
      <c r="F21" s="45"/>
      <c r="G21" s="46"/>
      <c r="H21" s="46"/>
      <c r="I21" s="46"/>
      <c r="J21" s="45"/>
      <c r="K21" s="45"/>
    </row>
    <row r="22" spans="1:11" ht="18.75" customHeight="1">
      <c r="C22" s="49" t="s">
        <v>2</v>
      </c>
      <c r="D22" s="58" t="s">
        <v>1</v>
      </c>
      <c r="E22" s="47"/>
      <c r="F22" s="48" t="s">
        <v>46</v>
      </c>
      <c r="G22" s="47"/>
      <c r="H22" s="64"/>
      <c r="I22" s="64"/>
      <c r="J22" s="45"/>
      <c r="K22" s="45"/>
    </row>
    <row r="23" spans="1:11" ht="18.75" customHeight="1">
      <c r="A23" s="44"/>
      <c r="B23" s="46"/>
      <c r="C23" s="45"/>
      <c r="D23" s="45"/>
      <c r="J23" s="45"/>
      <c r="K23" s="45"/>
    </row>
    <row r="24" spans="1:11" ht="18.75" customHeight="1">
      <c r="A24" s="44"/>
      <c r="B24" s="46"/>
      <c r="C24" s="45"/>
      <c r="D24" s="45"/>
      <c r="J24" s="45"/>
      <c r="K24" s="45"/>
    </row>
    <row r="25" spans="1:11" ht="18.75" customHeight="1">
      <c r="A25" s="44"/>
      <c r="B25" s="46"/>
      <c r="J25" s="45"/>
      <c r="K25" s="45"/>
    </row>
    <row r="26" spans="1:11" ht="33.75" customHeight="1">
      <c r="D26" s="328" t="s">
        <v>53</v>
      </c>
      <c r="E26" s="328"/>
      <c r="F26" s="328"/>
      <c r="G26" s="328"/>
      <c r="H26" s="328"/>
      <c r="I26" s="328"/>
      <c r="J26" s="45"/>
      <c r="K26" s="45"/>
    </row>
    <row r="27" spans="1:11" ht="51" customHeight="1">
      <c r="D27" s="323" t="s">
        <v>51</v>
      </c>
      <c r="E27" s="323" t="s">
        <v>50</v>
      </c>
      <c r="F27" s="335" t="s">
        <v>49</v>
      </c>
      <c r="G27" s="325" t="s">
        <v>64</v>
      </c>
      <c r="H27" s="326"/>
      <c r="I27" s="327"/>
      <c r="J27" s="45"/>
      <c r="K27" s="45"/>
    </row>
    <row r="28" spans="1:11" ht="38.25" customHeight="1">
      <c r="D28" s="324"/>
      <c r="E28" s="324"/>
      <c r="F28" s="336"/>
      <c r="G28" s="67" t="s">
        <v>59</v>
      </c>
      <c r="H28" s="67" t="s">
        <v>60</v>
      </c>
      <c r="I28" s="67" t="s">
        <v>61</v>
      </c>
      <c r="J28" s="45"/>
      <c r="K28" s="45"/>
    </row>
    <row r="29" spans="1:11" ht="35.25" customHeight="1">
      <c r="D29" s="62" t="s">
        <v>57</v>
      </c>
      <c r="E29" s="65"/>
      <c r="F29" s="65"/>
      <c r="G29" s="66"/>
      <c r="H29" s="66"/>
      <c r="I29" s="66"/>
      <c r="J29" s="45"/>
      <c r="K29" s="45"/>
    </row>
    <row r="30" spans="1:11" ht="35.25" customHeight="1">
      <c r="D30" s="53" t="s">
        <v>48</v>
      </c>
      <c r="E30" s="50"/>
      <c r="F30" s="50"/>
      <c r="G30" s="63" t="s">
        <v>58</v>
      </c>
      <c r="H30" s="63" t="s">
        <v>58</v>
      </c>
      <c r="I30" s="63" t="s">
        <v>58</v>
      </c>
      <c r="J30" s="45"/>
      <c r="K30" s="45"/>
    </row>
    <row r="31" spans="1:11" ht="39.75" customHeight="1">
      <c r="D31" s="53" t="s">
        <v>48</v>
      </c>
      <c r="E31" s="50"/>
      <c r="F31" s="50"/>
      <c r="G31" s="63" t="s">
        <v>58</v>
      </c>
      <c r="H31" s="63" t="s">
        <v>58</v>
      </c>
      <c r="I31" s="63" t="s">
        <v>58</v>
      </c>
      <c r="J31" s="45"/>
      <c r="K31" s="45"/>
    </row>
    <row r="32" spans="1:11" ht="37.5" customHeight="1">
      <c r="D32" s="53" t="s">
        <v>48</v>
      </c>
      <c r="E32" s="50"/>
      <c r="F32" s="50"/>
      <c r="G32" s="63" t="s">
        <v>58</v>
      </c>
      <c r="H32" s="63" t="s">
        <v>58</v>
      </c>
      <c r="I32" s="63" t="s">
        <v>58</v>
      </c>
      <c r="J32" s="45"/>
      <c r="K32" s="45"/>
    </row>
    <row r="33" spans="1:12" ht="36" customHeight="1">
      <c r="D33" s="53" t="s">
        <v>48</v>
      </c>
      <c r="E33" s="50"/>
      <c r="F33" s="50"/>
      <c r="G33" s="63" t="s">
        <v>58</v>
      </c>
      <c r="H33" s="63" t="s">
        <v>58</v>
      </c>
      <c r="I33" s="63" t="s">
        <v>58</v>
      </c>
      <c r="J33" s="45"/>
      <c r="K33" s="45"/>
    </row>
    <row r="34" spans="1:12" ht="43.5" customHeight="1">
      <c r="D34" s="53" t="s">
        <v>48</v>
      </c>
      <c r="E34" s="50"/>
      <c r="F34" s="50"/>
      <c r="G34" s="63" t="s">
        <v>58</v>
      </c>
      <c r="H34" s="63" t="s">
        <v>58</v>
      </c>
      <c r="I34" s="63" t="s">
        <v>58</v>
      </c>
      <c r="J34" s="45"/>
      <c r="K34" s="45"/>
    </row>
    <row r="35" spans="1:12" ht="34.5" customHeight="1">
      <c r="D35" s="53" t="s">
        <v>48</v>
      </c>
      <c r="E35" s="50"/>
      <c r="F35" s="50"/>
      <c r="G35" s="63" t="s">
        <v>58</v>
      </c>
      <c r="H35" s="63" t="s">
        <v>58</v>
      </c>
      <c r="I35" s="63" t="s">
        <v>58</v>
      </c>
      <c r="J35" s="45"/>
      <c r="K35" s="45"/>
    </row>
    <row r="36" spans="1:12" ht="31.5" customHeight="1">
      <c r="D36" s="52" t="s">
        <v>47</v>
      </c>
      <c r="E36" s="51"/>
      <c r="F36" s="50"/>
      <c r="G36" s="63" t="s">
        <v>58</v>
      </c>
      <c r="H36" s="63" t="s">
        <v>58</v>
      </c>
      <c r="I36" s="63" t="s">
        <v>58</v>
      </c>
      <c r="J36" s="45"/>
      <c r="K36" s="45"/>
    </row>
    <row r="37" spans="1:12" ht="18.75" customHeight="1">
      <c r="J37" s="45"/>
      <c r="K37" s="45"/>
    </row>
    <row r="38" spans="1:12" ht="18.75" customHeight="1">
      <c r="C38" s="49" t="s">
        <v>2</v>
      </c>
      <c r="D38" s="58" t="s">
        <v>1</v>
      </c>
      <c r="E38" s="47"/>
      <c r="F38" s="48" t="s">
        <v>46</v>
      </c>
      <c r="G38" s="47"/>
      <c r="H38" s="64"/>
      <c r="I38" s="64"/>
      <c r="J38" s="45"/>
      <c r="K38" s="45"/>
    </row>
    <row r="39" spans="1:12" ht="18.75" customHeight="1">
      <c r="A39" s="44"/>
      <c r="B39" s="46"/>
      <c r="C39" s="45"/>
      <c r="D39" s="45"/>
      <c r="J39" s="45"/>
      <c r="K39" s="45"/>
    </row>
    <row r="40" spans="1:12" ht="18.75" customHeight="1">
      <c r="A40" s="44"/>
      <c r="B40" s="46"/>
      <c r="C40" s="45"/>
      <c r="D40" s="45"/>
      <c r="J40" s="45"/>
      <c r="K40" s="45"/>
    </row>
    <row r="41" spans="1:12" ht="18.75" customHeight="1">
      <c r="A41" s="44"/>
      <c r="B41" s="46"/>
      <c r="C41" s="45"/>
      <c r="D41" s="45"/>
      <c r="J41" s="45"/>
      <c r="K41" s="45"/>
    </row>
    <row r="42" spans="1:12" ht="30.75" customHeight="1">
      <c r="D42" s="328" t="s">
        <v>52</v>
      </c>
      <c r="E42" s="328"/>
      <c r="F42" s="328"/>
      <c r="G42" s="328"/>
      <c r="H42" s="328"/>
      <c r="I42" s="328"/>
      <c r="J42" s="45"/>
      <c r="K42" s="45"/>
    </row>
    <row r="43" spans="1:12" ht="58.5" customHeight="1">
      <c r="D43" s="323" t="s">
        <v>51</v>
      </c>
      <c r="E43" s="323" t="s">
        <v>50</v>
      </c>
      <c r="F43" s="335" t="s">
        <v>49</v>
      </c>
      <c r="G43" s="325" t="s">
        <v>64</v>
      </c>
      <c r="H43" s="326"/>
      <c r="I43" s="327"/>
      <c r="J43" s="45"/>
      <c r="K43" s="45"/>
    </row>
    <row r="44" spans="1:12" ht="39.75" customHeight="1">
      <c r="D44" s="324"/>
      <c r="E44" s="324"/>
      <c r="F44" s="336"/>
      <c r="G44" s="67" t="s">
        <v>59</v>
      </c>
      <c r="H44" s="67" t="s">
        <v>60</v>
      </c>
      <c r="I44" s="67" t="s">
        <v>61</v>
      </c>
      <c r="J44" s="45"/>
      <c r="K44" s="45"/>
    </row>
    <row r="45" spans="1:12" ht="34.5" customHeight="1">
      <c r="D45" s="62" t="s">
        <v>57</v>
      </c>
      <c r="E45" s="65"/>
      <c r="F45" s="65"/>
      <c r="G45" s="66"/>
      <c r="H45" s="66"/>
      <c r="I45" s="66"/>
      <c r="J45" s="45"/>
      <c r="K45" s="45"/>
    </row>
    <row r="46" spans="1:12" ht="34.5" customHeight="1">
      <c r="D46" s="53" t="s">
        <v>48</v>
      </c>
      <c r="E46" s="50"/>
      <c r="F46" s="50"/>
      <c r="G46" s="63" t="s">
        <v>58</v>
      </c>
      <c r="H46" s="63" t="s">
        <v>58</v>
      </c>
      <c r="I46" s="63" t="s">
        <v>58</v>
      </c>
      <c r="J46" s="45"/>
      <c r="K46" s="54"/>
      <c r="L46" s="42"/>
    </row>
    <row r="47" spans="1:12" ht="25.5" customHeight="1">
      <c r="D47" s="53" t="s">
        <v>48</v>
      </c>
      <c r="E47" s="50"/>
      <c r="F47" s="50"/>
      <c r="G47" s="63" t="s">
        <v>58</v>
      </c>
      <c r="H47" s="63" t="s">
        <v>58</v>
      </c>
      <c r="I47" s="63" t="s">
        <v>58</v>
      </c>
      <c r="K47" s="36"/>
    </row>
    <row r="48" spans="1:12" ht="33.75" customHeight="1">
      <c r="D48" s="53" t="s">
        <v>48</v>
      </c>
      <c r="E48" s="50"/>
      <c r="F48" s="50"/>
      <c r="G48" s="63" t="s">
        <v>58</v>
      </c>
      <c r="H48" s="63" t="s">
        <v>58</v>
      </c>
      <c r="I48" s="63" t="s">
        <v>58</v>
      </c>
      <c r="K48" s="36"/>
    </row>
    <row r="49" spans="1:12" ht="30" customHeight="1">
      <c r="D49" s="53" t="s">
        <v>48</v>
      </c>
      <c r="E49" s="50"/>
      <c r="F49" s="50"/>
      <c r="G49" s="63" t="s">
        <v>58</v>
      </c>
      <c r="H49" s="63" t="s">
        <v>58</v>
      </c>
      <c r="I49" s="63" t="s">
        <v>58</v>
      </c>
      <c r="K49" s="36"/>
      <c r="L49" s="40"/>
    </row>
    <row r="50" spans="1:12" ht="39" customHeight="1">
      <c r="D50" s="53" t="s">
        <v>48</v>
      </c>
      <c r="E50" s="50"/>
      <c r="F50" s="50"/>
      <c r="G50" s="63" t="s">
        <v>58</v>
      </c>
      <c r="H50" s="63" t="s">
        <v>58</v>
      </c>
      <c r="I50" s="63" t="s">
        <v>58</v>
      </c>
      <c r="K50" s="36"/>
      <c r="L50" s="39"/>
    </row>
    <row r="51" spans="1:12" ht="34.5" customHeight="1">
      <c r="D51" s="53" t="s">
        <v>48</v>
      </c>
      <c r="E51" s="50"/>
      <c r="F51" s="50"/>
      <c r="G51" s="63" t="s">
        <v>58</v>
      </c>
      <c r="H51" s="63" t="s">
        <v>58</v>
      </c>
      <c r="I51" s="63" t="s">
        <v>58</v>
      </c>
      <c r="K51" s="36"/>
      <c r="L51" s="39"/>
    </row>
    <row r="52" spans="1:12" ht="35.25" customHeight="1">
      <c r="D52" s="52" t="s">
        <v>47</v>
      </c>
      <c r="E52" s="51"/>
      <c r="F52" s="50"/>
      <c r="G52" s="63" t="s">
        <v>58</v>
      </c>
      <c r="H52" s="63" t="s">
        <v>58</v>
      </c>
      <c r="I52" s="63" t="s">
        <v>58</v>
      </c>
    </row>
    <row r="53" spans="1:12" ht="18.75" customHeight="1">
      <c r="E53" s="44"/>
      <c r="F53" s="46"/>
      <c r="G53" s="45"/>
      <c r="H53" s="45"/>
      <c r="I53" s="45"/>
    </row>
    <row r="54" spans="1:12" ht="18.75" customHeight="1">
      <c r="C54" s="49" t="s">
        <v>2</v>
      </c>
      <c r="D54" s="58" t="s">
        <v>1</v>
      </c>
      <c r="E54" s="47"/>
      <c r="F54" s="48" t="s">
        <v>46</v>
      </c>
      <c r="G54" s="47"/>
      <c r="H54" s="64"/>
      <c r="I54" s="64"/>
    </row>
    <row r="55" spans="1:12" ht="18.75" customHeight="1">
      <c r="A55" s="44"/>
      <c r="B55" s="46"/>
      <c r="C55" s="45"/>
      <c r="D55" s="45"/>
    </row>
    <row r="56" spans="1:12" ht="18.75" customHeight="1">
      <c r="A56" s="44"/>
      <c r="B56" s="46"/>
      <c r="C56" s="45"/>
      <c r="D56" s="45"/>
    </row>
    <row r="57" spans="1:12" ht="21" customHeight="1">
      <c r="A57" s="44"/>
      <c r="E57" s="36"/>
      <c r="F57" s="39"/>
      <c r="G57" s="39"/>
      <c r="H57" s="39"/>
      <c r="I57" s="39"/>
    </row>
    <row r="58" spans="1:12" ht="21.75" customHeight="1">
      <c r="A58" s="44"/>
      <c r="E58" s="39"/>
      <c r="F58" s="39"/>
      <c r="G58" s="39"/>
      <c r="H58" s="39"/>
      <c r="I58" s="39"/>
    </row>
    <row r="59" spans="1:12" ht="47.25" customHeight="1">
      <c r="A59" s="44"/>
      <c r="B59" s="43" t="s">
        <v>45</v>
      </c>
      <c r="C59" s="325" t="s">
        <v>44</v>
      </c>
      <c r="D59" s="326"/>
      <c r="E59" s="327"/>
      <c r="F59" s="43" t="s">
        <v>45</v>
      </c>
      <c r="G59" s="337" t="s">
        <v>44</v>
      </c>
      <c r="H59" s="337"/>
      <c r="I59" s="337"/>
    </row>
    <row r="60" spans="1:12" s="42" customFormat="1" ht="80.25" customHeight="1">
      <c r="A60" s="35"/>
      <c r="B60" s="41" t="s">
        <v>43</v>
      </c>
      <c r="C60" s="329" t="s">
        <v>42</v>
      </c>
      <c r="D60" s="330"/>
      <c r="E60" s="331"/>
      <c r="F60" s="41" t="s">
        <v>41</v>
      </c>
      <c r="G60" s="337" t="s">
        <v>40</v>
      </c>
      <c r="H60" s="337"/>
      <c r="I60" s="337"/>
      <c r="J60" s="35"/>
      <c r="K60" s="35"/>
      <c r="L60" s="35"/>
    </row>
    <row r="61" spans="1:12" ht="67.5" customHeight="1">
      <c r="A61" s="36"/>
      <c r="B61" s="41" t="s">
        <v>39</v>
      </c>
      <c r="C61" s="329" t="s">
        <v>38</v>
      </c>
      <c r="D61" s="330"/>
      <c r="E61" s="331"/>
      <c r="F61" s="41" t="s">
        <v>37</v>
      </c>
      <c r="G61" s="337" t="s">
        <v>36</v>
      </c>
      <c r="H61" s="337"/>
      <c r="I61" s="337"/>
    </row>
    <row r="62" spans="1:12" ht="64.5" customHeight="1">
      <c r="A62" s="36"/>
      <c r="B62" s="41" t="s">
        <v>35</v>
      </c>
      <c r="C62" s="329" t="s">
        <v>34</v>
      </c>
      <c r="D62" s="330"/>
      <c r="E62" s="331"/>
      <c r="F62" s="41" t="s">
        <v>33</v>
      </c>
      <c r="G62" s="337" t="s">
        <v>32</v>
      </c>
      <c r="H62" s="337"/>
      <c r="I62" s="337"/>
    </row>
    <row r="63" spans="1:12" s="40" customFormat="1" ht="43.5" customHeight="1">
      <c r="A63" s="36"/>
      <c r="B63" s="60">
        <v>41572</v>
      </c>
      <c r="C63" s="35"/>
      <c r="D63" s="35"/>
      <c r="E63" s="35"/>
      <c r="F63" s="35"/>
      <c r="G63" s="35"/>
      <c r="I63" s="61" t="s">
        <v>56</v>
      </c>
      <c r="K63" s="35"/>
      <c r="L63" s="36"/>
    </row>
    <row r="64" spans="1:12" s="39" customFormat="1" ht="21" customHeight="1">
      <c r="A64" s="36"/>
      <c r="K64" s="35"/>
      <c r="L64" s="36"/>
    </row>
    <row r="65" spans="1:12" s="39" customFormat="1" ht="12.75" customHeight="1">
      <c r="A65" s="36"/>
      <c r="E65" s="35"/>
      <c r="F65" s="35"/>
      <c r="G65" s="35"/>
      <c r="H65" s="35"/>
      <c r="I65" s="35"/>
      <c r="J65" s="35"/>
      <c r="K65" s="35"/>
      <c r="L65" s="36"/>
    </row>
    <row r="66" spans="1:12" ht="18.75" customHeight="1">
      <c r="L66" s="36"/>
    </row>
    <row r="67" spans="1:12" ht="18.75" customHeight="1">
      <c r="A67" s="38"/>
      <c r="L67" s="36"/>
    </row>
    <row r="68" spans="1:12" ht="18.75" customHeight="1">
      <c r="J68" s="37"/>
    </row>
    <row r="69" spans="1:12" ht="18.75" customHeight="1"/>
    <row r="70" spans="1:12" ht="18.75" customHeight="1"/>
    <row r="71" spans="1:12" ht="18.75" customHeight="1"/>
    <row r="72" spans="1:12" ht="18.75" customHeight="1"/>
    <row r="73" spans="1:12" ht="18.75" customHeight="1"/>
    <row r="74" spans="1:12" ht="18.75" customHeight="1"/>
    <row r="75" spans="1:12" ht="18.75" customHeight="1"/>
    <row r="76" spans="1:12" ht="18.75" customHeight="1"/>
    <row r="77" spans="1:12" s="36" customFormat="1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</row>
    <row r="78" spans="1:12" s="36" customFormat="1" ht="27" customHeight="1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</row>
    <row r="79" spans="1:12" s="36" customFormat="1" ht="40.5" customHeight="1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</row>
    <row r="80" spans="1:12" s="36" customFormat="1" ht="51.75" customHeight="1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</row>
    <row r="81" spans="1:12" s="36" customFormat="1" ht="40.5" customHeight="1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</row>
  </sheetData>
  <mergeCells count="27">
    <mergeCell ref="C62:E62"/>
    <mergeCell ref="C59:E59"/>
    <mergeCell ref="B2:K2"/>
    <mergeCell ref="A4:K4"/>
    <mergeCell ref="A8:K8"/>
    <mergeCell ref="E27:E28"/>
    <mergeCell ref="E43:E44"/>
    <mergeCell ref="E11:E12"/>
    <mergeCell ref="F11:F12"/>
    <mergeCell ref="F27:F28"/>
    <mergeCell ref="F43:F44"/>
    <mergeCell ref="G59:I59"/>
    <mergeCell ref="G60:I60"/>
    <mergeCell ref="G61:I61"/>
    <mergeCell ref="G62:I62"/>
    <mergeCell ref="F3:H3"/>
    <mergeCell ref="D11:D12"/>
    <mergeCell ref="G11:I11"/>
    <mergeCell ref="D10:I10"/>
    <mergeCell ref="C60:E60"/>
    <mergeCell ref="C61:E61"/>
    <mergeCell ref="D26:I26"/>
    <mergeCell ref="D27:D28"/>
    <mergeCell ref="G27:I27"/>
    <mergeCell ref="D42:I42"/>
    <mergeCell ref="D43:D44"/>
    <mergeCell ref="G43:I43"/>
  </mergeCells>
  <printOptions horizontalCentered="1"/>
  <pageMargins left="0.27559055118110237" right="0.19685039370078741" top="0.27559055118110237" bottom="0.23622047244094491" header="0" footer="0"/>
  <pageSetup paperSize="9" scale="3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Q57"/>
  <sheetViews>
    <sheetView showGridLines="0" tabSelected="1" topLeftCell="A18" zoomScale="90" zoomScaleNormal="90" zoomScaleSheetLayoutView="90" workbookViewId="0">
      <selection activeCell="G37" sqref="G37"/>
    </sheetView>
  </sheetViews>
  <sheetFormatPr baseColWidth="10" defaultColWidth="11.42578125" defaultRowHeight="12.75" customHeight="1"/>
  <cols>
    <col min="1" max="1" width="15.85546875" bestFit="1" customWidth="1"/>
    <col min="15" max="15" width="15.28515625" bestFit="1" customWidth="1"/>
  </cols>
  <sheetData>
    <row r="1" spans="1:17" ht="12.75" customHeight="1">
      <c r="A1" s="93"/>
    </row>
    <row r="2" spans="1:17" ht="12.75" customHeight="1">
      <c r="A2" s="102"/>
      <c r="F2" s="102"/>
      <c r="G2" s="103"/>
      <c r="K2" s="104"/>
      <c r="L2" s="104"/>
    </row>
    <row r="3" spans="1:17" ht="12.75" customHeight="1">
      <c r="A3" s="95"/>
      <c r="B3" s="340"/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</row>
    <row r="12" spans="1:17" ht="12.75" customHeight="1">
      <c r="C12" s="96"/>
    </row>
    <row r="52" spans="2:2" ht="12.75" customHeight="1">
      <c r="B52" s="99"/>
    </row>
    <row r="53" spans="2:2" ht="12.75" customHeight="1">
      <c r="B53" s="98" t="s">
        <v>135</v>
      </c>
    </row>
    <row r="54" spans="2:2" ht="12.75" customHeight="1">
      <c r="B54" s="97" t="s">
        <v>134</v>
      </c>
    </row>
    <row r="55" spans="2:2" ht="12.75" customHeight="1">
      <c r="B55" s="97"/>
    </row>
    <row r="56" spans="2:2" ht="12.75" customHeight="1">
      <c r="B56" s="97"/>
    </row>
    <row r="57" spans="2:2" ht="12.75" customHeight="1">
      <c r="B57" s="97"/>
    </row>
  </sheetData>
  <mergeCells count="1">
    <mergeCell ref="B3:Q3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5122" r:id="rId5" name="cbtIngresar">
          <controlPr defaultSize="0" autoFill="0" autoLine="0" r:id="rId6">
            <anchor moveWithCells="1">
              <from>
                <xdr:col>1</xdr:col>
                <xdr:colOff>600075</xdr:colOff>
                <xdr:row>33</xdr:row>
                <xdr:rowOff>142875</xdr:rowOff>
              </from>
              <to>
                <xdr:col>4</xdr:col>
                <xdr:colOff>123825</xdr:colOff>
                <xdr:row>37</xdr:row>
                <xdr:rowOff>38100</xdr:rowOff>
              </to>
            </anchor>
          </controlPr>
        </control>
      </mc:Choice>
      <mc:Fallback>
        <control shapeId="5122" r:id="rId5" name="cbtIngres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BI277"/>
  <sheetViews>
    <sheetView showGridLines="0" zoomScale="85" zoomScaleNormal="85" workbookViewId="0">
      <selection activeCell="F23" sqref="F23"/>
    </sheetView>
  </sheetViews>
  <sheetFormatPr baseColWidth="10" defaultColWidth="11.42578125" defaultRowHeight="12.75"/>
  <cols>
    <col min="1" max="1" width="10.28515625" style="131" bestFit="1" customWidth="1"/>
    <col min="2" max="2" width="10.7109375" style="131" bestFit="1" customWidth="1"/>
    <col min="3" max="3" width="14.5703125" style="131" bestFit="1" customWidth="1"/>
    <col min="4" max="4" width="11.28515625" style="131" bestFit="1" customWidth="1"/>
    <col min="5" max="5" width="14.42578125" style="131" bestFit="1" customWidth="1"/>
    <col min="6" max="6" width="12.5703125" style="131" bestFit="1" customWidth="1"/>
    <col min="7" max="7" width="15.140625" style="131" bestFit="1" customWidth="1"/>
    <col min="8" max="8" width="13.85546875" style="131" bestFit="1" customWidth="1"/>
    <col min="9" max="9" width="13.28515625" style="131" bestFit="1" customWidth="1"/>
    <col min="10" max="10" width="12.85546875" style="131" bestFit="1" customWidth="1"/>
    <col min="11" max="11" width="10.7109375" style="131" bestFit="1" customWidth="1"/>
    <col min="12" max="12" width="51" style="131" bestFit="1" customWidth="1"/>
    <col min="13" max="13" width="5.85546875" style="159" bestFit="1" customWidth="1"/>
    <col min="14" max="14" width="7" style="159" bestFit="1" customWidth="1"/>
    <col min="15" max="15" width="7.85546875" style="159" bestFit="1" customWidth="1"/>
    <col min="16" max="16" width="10.85546875" style="133" bestFit="1" customWidth="1"/>
    <col min="17" max="17" width="9.5703125" style="159" bestFit="1" customWidth="1"/>
    <col min="18" max="18" width="12.7109375" style="165" bestFit="1" customWidth="1"/>
    <col min="19" max="19" width="15.7109375" style="134" bestFit="1" customWidth="1"/>
    <col min="20" max="20" width="14.7109375" style="134" bestFit="1" customWidth="1"/>
    <col min="21" max="21" width="15.7109375" style="134" bestFit="1" customWidth="1"/>
    <col min="22" max="22" width="15.28515625" style="134" bestFit="1" customWidth="1"/>
    <col min="23" max="23" width="7.42578125" style="159" bestFit="1" customWidth="1"/>
    <col min="24" max="24" width="7.85546875" style="159" bestFit="1" customWidth="1"/>
    <col min="25" max="25" width="10" style="133" bestFit="1" customWidth="1"/>
    <col min="26" max="26" width="11.42578125" style="131"/>
    <col min="27" max="27" width="10.85546875" style="131" bestFit="1" customWidth="1"/>
    <col min="28" max="28" width="11.42578125" style="131" bestFit="1" customWidth="1"/>
    <col min="29" max="29" width="15.5703125" style="131" bestFit="1" customWidth="1"/>
    <col min="30" max="30" width="12" style="131" bestFit="1" customWidth="1"/>
    <col min="31" max="31" width="15.28515625" style="131" bestFit="1" customWidth="1"/>
    <col min="32" max="36" width="13.28515625" style="131" customWidth="1"/>
    <col min="37" max="37" width="10.28515625" style="131" bestFit="1" customWidth="1"/>
    <col min="38" max="38" width="10.7109375" style="131" bestFit="1" customWidth="1"/>
    <col min="39" max="39" width="14.5703125" style="131" bestFit="1" customWidth="1"/>
    <col min="40" max="40" width="11.28515625" style="131" bestFit="1" customWidth="1"/>
    <col min="41" max="41" width="14.42578125" style="131" bestFit="1" customWidth="1"/>
    <col min="42" max="42" width="21.140625" style="131" bestFit="1" customWidth="1"/>
    <col min="43" max="43" width="15.140625" style="131" bestFit="1" customWidth="1"/>
    <col min="44" max="44" width="13.85546875" style="131" bestFit="1" customWidth="1"/>
    <col min="45" max="45" width="20.85546875" style="131" bestFit="1" customWidth="1"/>
    <col min="46" max="46" width="20.140625" style="131" bestFit="1" customWidth="1"/>
    <col min="47" max="47" width="17" style="131" bestFit="1" customWidth="1"/>
    <col min="48" max="48" width="20.85546875" style="131" bestFit="1" customWidth="1"/>
    <col min="49" max="49" width="5.85546875" style="131" bestFit="1" customWidth="1"/>
    <col min="50" max="50" width="7.42578125" style="131" bestFit="1" customWidth="1"/>
    <col min="51" max="51" width="8.140625" style="131" bestFit="1" customWidth="1"/>
    <col min="52" max="52" width="10.85546875" style="131" bestFit="1" customWidth="1"/>
    <col min="53" max="53" width="9.5703125" style="131" bestFit="1" customWidth="1"/>
    <col min="54" max="54" width="12.7109375" style="131" bestFit="1" customWidth="1"/>
    <col min="55" max="55" width="25.5703125" style="131" bestFit="1" customWidth="1"/>
    <col min="56" max="56" width="24.28515625" style="131" bestFit="1" customWidth="1"/>
    <col min="57" max="57" width="25.28515625" style="131" bestFit="1" customWidth="1"/>
    <col min="58" max="58" width="24.85546875" style="131" bestFit="1" customWidth="1"/>
    <col min="59" max="59" width="13.28515625" style="131" bestFit="1" customWidth="1"/>
    <col min="60" max="60" width="14.5703125" style="131" bestFit="1" customWidth="1"/>
    <col min="61" max="61" width="15" style="131" bestFit="1" customWidth="1"/>
    <col min="62" max="63" width="12.7109375" style="131" customWidth="1"/>
    <col min="64" max="64" width="45.140625" style="131" bestFit="1" customWidth="1"/>
    <col min="65" max="65" width="5.7109375" style="131" bestFit="1" customWidth="1"/>
    <col min="66" max="66" width="7" style="131" bestFit="1" customWidth="1"/>
    <col min="67" max="67" width="7.85546875" style="131" bestFit="1" customWidth="1"/>
    <col min="68" max="68" width="12.140625" style="131" bestFit="1" customWidth="1"/>
    <col min="69" max="69" width="9.5703125" style="131" bestFit="1" customWidth="1"/>
    <col min="70" max="70" width="13.28515625" style="131" customWidth="1"/>
    <col min="71" max="74" width="14.7109375" style="131" customWidth="1"/>
    <col min="75" max="77" width="11.28515625" style="131" customWidth="1"/>
    <col min="78" max="78" width="11.42578125" style="131"/>
    <col min="79" max="79" width="10.85546875" style="131" bestFit="1" customWidth="1"/>
    <col min="80" max="80" width="11.42578125" style="131"/>
    <col min="81" max="81" width="15.5703125" style="131" bestFit="1" customWidth="1"/>
    <col min="82" max="82" width="9.42578125" style="131" customWidth="1"/>
    <col min="83" max="83" width="15.28515625" style="131" bestFit="1" customWidth="1"/>
    <col min="84" max="84" width="13.42578125" style="131" bestFit="1" customWidth="1"/>
    <col min="85" max="87" width="11.5703125" style="131" customWidth="1"/>
    <col min="88" max="89" width="10.5703125" style="131" customWidth="1"/>
    <col min="90" max="90" width="47.5703125" style="131" bestFit="1" customWidth="1"/>
    <col min="91" max="91" width="5.7109375" style="131" bestFit="1" customWidth="1"/>
    <col min="92" max="92" width="7" style="131" bestFit="1" customWidth="1"/>
    <col min="93" max="93" width="7.85546875" style="131" bestFit="1" customWidth="1"/>
    <col min="94" max="94" width="12.140625" style="131" bestFit="1" customWidth="1"/>
    <col min="95" max="95" width="9.5703125" style="131" bestFit="1" customWidth="1"/>
    <col min="96" max="96" width="13.5703125" style="131" bestFit="1" customWidth="1"/>
    <col min="97" max="100" width="14.42578125" style="131" customWidth="1"/>
    <col min="101" max="103" width="8.7109375" style="131" customWidth="1"/>
    <col min="104" max="16384" width="11.42578125" style="131"/>
  </cols>
  <sheetData>
    <row r="2" spans="1:61">
      <c r="A2" s="111"/>
      <c r="C2" s="132"/>
      <c r="D2" s="341" t="s">
        <v>718</v>
      </c>
      <c r="E2" s="341"/>
      <c r="F2" s="341"/>
      <c r="G2" s="341"/>
      <c r="H2" s="341"/>
      <c r="I2" s="341"/>
      <c r="J2" s="341"/>
      <c r="K2" s="341"/>
      <c r="L2" s="341"/>
    </row>
    <row r="3" spans="1:61">
      <c r="C3" s="132"/>
      <c r="D3" s="341"/>
      <c r="E3" s="341"/>
      <c r="F3" s="341"/>
      <c r="G3" s="341"/>
      <c r="H3" s="341"/>
      <c r="I3" s="341"/>
      <c r="J3" s="341"/>
      <c r="K3" s="341"/>
      <c r="L3" s="341"/>
    </row>
    <row r="4" spans="1:61">
      <c r="C4" s="135"/>
      <c r="D4" s="341" t="s">
        <v>719</v>
      </c>
      <c r="E4" s="341"/>
      <c r="F4" s="341"/>
      <c r="G4" s="341"/>
      <c r="H4" s="341"/>
      <c r="I4" s="341"/>
      <c r="J4" s="341"/>
      <c r="K4" s="341"/>
      <c r="L4" s="341"/>
      <c r="AI4" s="131" t="s">
        <v>123</v>
      </c>
    </row>
    <row r="5" spans="1:61">
      <c r="C5" s="136"/>
      <c r="D5" s="341"/>
      <c r="E5" s="341"/>
      <c r="F5" s="341"/>
      <c r="G5" s="341"/>
      <c r="H5" s="341"/>
      <c r="I5" s="341"/>
      <c r="J5" s="341"/>
      <c r="K5" s="341"/>
      <c r="L5" s="341"/>
    </row>
    <row r="6" spans="1:61">
      <c r="M6" s="160"/>
      <c r="N6" s="160"/>
      <c r="O6" s="160"/>
      <c r="P6" s="131"/>
      <c r="Q6" s="160"/>
      <c r="R6" s="166"/>
      <c r="S6" s="158"/>
      <c r="T6" s="158"/>
      <c r="U6" s="158"/>
      <c r="V6" s="158"/>
      <c r="W6" s="160"/>
      <c r="X6" s="160"/>
      <c r="Y6" s="131"/>
    </row>
    <row r="7" spans="1:61" s="137" customFormat="1" ht="25.5">
      <c r="A7" s="112" t="s">
        <v>95</v>
      </c>
      <c r="B7" s="112" t="s">
        <v>96</v>
      </c>
      <c r="C7" s="112" t="s">
        <v>97</v>
      </c>
      <c r="D7" s="138" t="s">
        <v>98</v>
      </c>
      <c r="E7" s="112" t="s">
        <v>99</v>
      </c>
      <c r="F7" s="112" t="s">
        <v>100</v>
      </c>
      <c r="G7" s="112" t="s">
        <v>101</v>
      </c>
      <c r="H7" s="112" t="s">
        <v>102</v>
      </c>
      <c r="I7" s="112" t="s">
        <v>103</v>
      </c>
      <c r="J7" s="112" t="s">
        <v>104</v>
      </c>
      <c r="K7" s="112" t="s">
        <v>105</v>
      </c>
      <c r="L7" s="112" t="s">
        <v>106</v>
      </c>
      <c r="M7" s="161" t="s">
        <v>107</v>
      </c>
      <c r="N7" s="161" t="s">
        <v>108</v>
      </c>
      <c r="O7" s="161" t="s">
        <v>109</v>
      </c>
      <c r="P7" s="139" t="s">
        <v>110</v>
      </c>
      <c r="Q7" s="161" t="s">
        <v>111</v>
      </c>
      <c r="R7" s="140" t="s">
        <v>717</v>
      </c>
      <c r="S7" s="122" t="s">
        <v>716</v>
      </c>
      <c r="T7" s="122" t="s">
        <v>715</v>
      </c>
      <c r="U7" s="122" t="s">
        <v>112</v>
      </c>
      <c r="V7" s="122" t="s">
        <v>113</v>
      </c>
      <c r="W7" s="161" t="s">
        <v>114</v>
      </c>
      <c r="X7" s="161" t="s">
        <v>115</v>
      </c>
      <c r="Y7" s="121" t="s">
        <v>116</v>
      </c>
      <c r="AK7" s="201" t="s">
        <v>95</v>
      </c>
      <c r="AL7" s="201" t="s">
        <v>96</v>
      </c>
      <c r="AM7" s="201" t="s">
        <v>97</v>
      </c>
      <c r="AN7" s="202" t="s">
        <v>98</v>
      </c>
      <c r="AO7" s="201" t="s">
        <v>99</v>
      </c>
      <c r="AP7" s="201" t="s">
        <v>100</v>
      </c>
      <c r="AQ7" s="201" t="s">
        <v>101</v>
      </c>
      <c r="AR7" s="201" t="s">
        <v>102</v>
      </c>
      <c r="AS7" s="201" t="s">
        <v>103</v>
      </c>
      <c r="AT7" s="201" t="s">
        <v>104</v>
      </c>
      <c r="AU7" s="201" t="s">
        <v>105</v>
      </c>
      <c r="AV7" s="201" t="s">
        <v>106</v>
      </c>
      <c r="AW7" s="203" t="s">
        <v>107</v>
      </c>
      <c r="AX7" s="203" t="s">
        <v>108</v>
      </c>
      <c r="AY7" s="203" t="s">
        <v>109</v>
      </c>
      <c r="AZ7" s="204" t="s">
        <v>110</v>
      </c>
      <c r="BA7" s="203" t="s">
        <v>111</v>
      </c>
      <c r="BB7" s="205" t="s">
        <v>717</v>
      </c>
      <c r="BC7" s="206" t="s">
        <v>716</v>
      </c>
      <c r="BD7" s="206" t="s">
        <v>715</v>
      </c>
      <c r="BE7" s="206" t="s">
        <v>112</v>
      </c>
      <c r="BF7" s="206" t="s">
        <v>113</v>
      </c>
      <c r="BG7" s="203" t="s">
        <v>114</v>
      </c>
      <c r="BH7" s="203" t="s">
        <v>115</v>
      </c>
      <c r="BI7" s="207" t="s">
        <v>116</v>
      </c>
    </row>
    <row r="8" spans="1:61">
      <c r="A8" s="113">
        <f>[46]Producto!AC4</f>
        <v>1045</v>
      </c>
      <c r="B8" s="113" t="str">
        <f>[46]Producto!AD4</f>
        <v>Activo</v>
      </c>
      <c r="C8" s="113">
        <f>[46]Producto!AE4</f>
        <v>964696</v>
      </c>
      <c r="D8" s="114">
        <f>[46]Producto!AF4</f>
        <v>1</v>
      </c>
      <c r="E8" s="113" t="str">
        <f>[46]Producto!AG4</f>
        <v>9646960001</v>
      </c>
      <c r="F8" s="113" t="str">
        <f>[46]Producto!AH4</f>
        <v>Vita 8</v>
      </c>
      <c r="G8" s="113">
        <f>[46]Producto!AI4</f>
        <v>333</v>
      </c>
      <c r="H8" s="113" t="str">
        <f>[46]Producto!AJ4</f>
        <v>Moldeados</v>
      </c>
      <c r="I8" s="113">
        <f>[46]Producto!AK4</f>
        <v>401</v>
      </c>
      <c r="J8" s="113" t="str">
        <f>[46]Producto!AL4</f>
        <v>PR03</v>
      </c>
      <c r="K8" s="113" t="str">
        <f>[46]Producto!AM4</f>
        <v>Z101</v>
      </c>
      <c r="L8" s="113" t="str">
        <f>[46]Producto!AN4</f>
        <v>PINGUINO POLITO VAINILLA 75X55ML</v>
      </c>
      <c r="M8" s="157">
        <v>20</v>
      </c>
      <c r="N8" s="157">
        <v>8</v>
      </c>
      <c r="O8" s="157">
        <f>DimProducto_Vita_8[[#This Row],[GPM]]*DimProducto_Vita_8[[#This Row],[UN/GP]]</f>
        <v>160</v>
      </c>
      <c r="P8" s="141">
        <v>5.5E-2</v>
      </c>
      <c r="Q8" s="157">
        <v>75</v>
      </c>
      <c r="R8" s="142">
        <v>0.5</v>
      </c>
      <c r="S8" s="124">
        <f>IFERROR(DimProducto_Vita_8[UN/MIN]*60*DimProducto_Vita_8[NEW OEE (%)]/DimProducto_Vita_8[UN/CAJA],0)</f>
        <v>64</v>
      </c>
      <c r="T8" s="124">
        <f>IFERROR(DimProducto_Vita_8[UN/MIN]*60/DimProducto_Vita_8[UN/CAJA],0)</f>
        <v>128</v>
      </c>
      <c r="U8" s="124">
        <f>+DimProducto_Vita_8[UN/MIN]*DimProducto_Vita_8[VOL/UN (L)]*60*DimProducto_Vita_8[NEW OEE (%)]</f>
        <v>264</v>
      </c>
      <c r="V8" s="124">
        <f>+DimProducto_Vita_8[UN/MIN]*DimProducto_Vita_8[VOL/UN (L)]*60</f>
        <v>528</v>
      </c>
      <c r="W8" s="157">
        <v>1</v>
      </c>
      <c r="X8" s="157">
        <v>175</v>
      </c>
      <c r="Y8" s="123">
        <f>+DimProducto_Vita_8[UN/CAJA]*DimProducto_Vita_8[VOL/UN (L)]</f>
        <v>4.125</v>
      </c>
      <c r="AK8" s="194"/>
      <c r="AL8" s="194"/>
      <c r="AM8" s="194"/>
      <c r="AN8" s="195"/>
      <c r="AO8" s="194"/>
      <c r="AP8" s="194"/>
      <c r="AQ8" s="194"/>
      <c r="AR8" s="194"/>
      <c r="AS8" s="194"/>
      <c r="AT8" s="194"/>
      <c r="AU8" s="194"/>
      <c r="AV8" s="194"/>
      <c r="AW8" s="196"/>
      <c r="AX8" s="196"/>
      <c r="AY8" s="196"/>
      <c r="AZ8" s="197"/>
      <c r="BA8" s="196"/>
      <c r="BB8" s="198"/>
      <c r="BC8" s="199"/>
      <c r="BD8" s="199"/>
      <c r="BE8" s="199"/>
      <c r="BF8" s="199"/>
      <c r="BG8" s="196"/>
      <c r="BH8" s="196"/>
      <c r="BI8" s="200"/>
    </row>
    <row r="9" spans="1:61">
      <c r="A9" s="113">
        <f>[46]Producto!AC5</f>
        <v>1045</v>
      </c>
      <c r="B9" s="113" t="str">
        <f>[46]Producto!AD5</f>
        <v>Activo</v>
      </c>
      <c r="C9" s="113">
        <f>[46]Producto!AE5</f>
        <v>943034</v>
      </c>
      <c r="D9" s="114">
        <f>[46]Producto!AF5</f>
        <v>4</v>
      </c>
      <c r="E9" s="113" t="str">
        <f>[46]Producto!AG5</f>
        <v>9430340004</v>
      </c>
      <c r="F9" s="113" t="str">
        <f>[46]Producto!AH5</f>
        <v>Vita 8</v>
      </c>
      <c r="G9" s="113">
        <f>[46]Producto!AI5</f>
        <v>333</v>
      </c>
      <c r="H9" s="113" t="str">
        <f>[46]Producto!AJ5</f>
        <v>Moldeados</v>
      </c>
      <c r="I9" s="113">
        <f>[46]Producto!AK5</f>
        <v>401</v>
      </c>
      <c r="J9" s="113" t="str">
        <f>[46]Producto!AL5</f>
        <v>PR03</v>
      </c>
      <c r="K9" s="113" t="str">
        <f>[46]Producto!AM5</f>
        <v>Z101</v>
      </c>
      <c r="L9" s="113" t="str">
        <f>[46]Producto!AN5</f>
        <v>PINGUINO POLITO FRESA 75X55ML</v>
      </c>
      <c r="M9" s="157">
        <v>20</v>
      </c>
      <c r="N9" s="157">
        <v>8</v>
      </c>
      <c r="O9" s="157">
        <f>DimProducto_Vita_8[[#This Row],[GPM]]*DimProducto_Vita_8[[#This Row],[UN/GP]]</f>
        <v>160</v>
      </c>
      <c r="P9" s="141">
        <v>5.5E-2</v>
      </c>
      <c r="Q9" s="157">
        <v>75</v>
      </c>
      <c r="R9" s="142">
        <v>0.5</v>
      </c>
      <c r="S9" s="124">
        <f>IFERROR(DimProducto_Vita_8[UN/MIN]*60*DimProducto_Vita_8[NEW OEE (%)]/DimProducto_Vita_8[UN/CAJA],0)</f>
        <v>64</v>
      </c>
      <c r="T9" s="124">
        <f>IFERROR(DimProducto_Vita_8[UN/MIN]*60/DimProducto_Vita_8[UN/CAJA],0)</f>
        <v>128</v>
      </c>
      <c r="U9" s="124">
        <f>+DimProducto_Vita_8[UN/MIN]*DimProducto_Vita_8[VOL/UN (L)]*60*DimProducto_Vita_8[NEW OEE (%)]</f>
        <v>264</v>
      </c>
      <c r="V9" s="124">
        <f>+DimProducto_Vita_8[UN/MIN]*DimProducto_Vita_8[VOL/UN (L)]*60</f>
        <v>528</v>
      </c>
      <c r="W9" s="157">
        <v>1</v>
      </c>
      <c r="X9" s="157">
        <v>175</v>
      </c>
      <c r="Y9" s="123">
        <f>+DimProducto_Vita_8[UN/CAJA]*DimProducto_Vita_8[VOL/UN (L)]</f>
        <v>4.125</v>
      </c>
      <c r="AK9" s="194"/>
      <c r="AL9" s="194"/>
      <c r="AM9" s="194"/>
      <c r="AN9" s="195"/>
      <c r="AO9" s="194"/>
      <c r="AP9" s="194"/>
      <c r="AQ9" s="194"/>
      <c r="AR9" s="194"/>
      <c r="AS9" s="194"/>
      <c r="AT9" s="194"/>
      <c r="AU9" s="194"/>
      <c r="AV9" s="194"/>
      <c r="AW9" s="196"/>
      <c r="AX9" s="196"/>
      <c r="AY9" s="196"/>
      <c r="AZ9" s="197"/>
      <c r="BA9" s="196"/>
      <c r="BB9" s="198"/>
      <c r="BC9" s="199"/>
      <c r="BD9" s="199"/>
      <c r="BE9" s="199"/>
      <c r="BF9" s="199"/>
      <c r="BG9" s="196"/>
      <c r="BH9" s="196"/>
      <c r="BI9" s="200"/>
    </row>
    <row r="10" spans="1:61">
      <c r="A10" s="113">
        <f>[46]Producto!AC6</f>
        <v>1045</v>
      </c>
      <c r="B10" s="113" t="str">
        <f>[46]Producto!AD6</f>
        <v>Activo</v>
      </c>
      <c r="C10" s="113">
        <f>[46]Producto!AE6</f>
        <v>959381</v>
      </c>
      <c r="D10" s="114">
        <f>[46]Producto!AF6</f>
        <v>1</v>
      </c>
      <c r="E10" s="113" t="str">
        <f>[46]Producto!AG6</f>
        <v>9593810001</v>
      </c>
      <c r="F10" s="113" t="str">
        <f>[46]Producto!AH6</f>
        <v>Vita 8</v>
      </c>
      <c r="G10" s="113">
        <f>[46]Producto!AI6</f>
        <v>333</v>
      </c>
      <c r="H10" s="113" t="str">
        <f>[46]Producto!AJ6</f>
        <v>Moldeados</v>
      </c>
      <c r="I10" s="113">
        <f>[46]Producto!AK6</f>
        <v>401</v>
      </c>
      <c r="J10" s="113" t="str">
        <f>[46]Producto!AL6</f>
        <v>PR03</v>
      </c>
      <c r="K10" s="113" t="str">
        <f>[46]Producto!AM6</f>
        <v>Z101</v>
      </c>
      <c r="L10" s="113" t="str">
        <f>[46]Producto!AN6</f>
        <v>PINGUINO FRESA C/CHOC MINI YOG 100X30ML</v>
      </c>
      <c r="M10" s="157">
        <v>20</v>
      </c>
      <c r="N10" s="157">
        <v>8</v>
      </c>
      <c r="O10" s="157">
        <f>DimProducto_Vita_8[[#This Row],[GPM]]*DimProducto_Vita_8[[#This Row],[UN/GP]]</f>
        <v>160</v>
      </c>
      <c r="P10" s="141">
        <v>0.03</v>
      </c>
      <c r="Q10" s="157">
        <v>100</v>
      </c>
      <c r="R10" s="142">
        <v>0.83</v>
      </c>
      <c r="S10" s="124">
        <f>IFERROR(DimProducto_Vita_8[UN/MIN]*60*DimProducto_Vita_8[NEW OEE (%)]/DimProducto_Vita_8[UN/CAJA],0)</f>
        <v>79.680000000000007</v>
      </c>
      <c r="T10" s="124">
        <f>IFERROR(DimProducto_Vita_8[UN/MIN]*60/DimProducto_Vita_8[UN/CAJA],0)</f>
        <v>96</v>
      </c>
      <c r="U10" s="124">
        <f>+DimProducto_Vita_8[UN/MIN]*DimProducto_Vita_8[VOL/UN (L)]*60*DimProducto_Vita_8[NEW OEE (%)]</f>
        <v>239.04</v>
      </c>
      <c r="V10" s="124">
        <f>+DimProducto_Vita_8[UN/MIN]*DimProducto_Vita_8[VOL/UN (L)]*60</f>
        <v>288</v>
      </c>
      <c r="W10" s="157">
        <v>1</v>
      </c>
      <c r="X10" s="157">
        <v>175</v>
      </c>
      <c r="Y10" s="123">
        <f>+DimProducto_Vita_8[UN/CAJA]*DimProducto_Vita_8[VOL/UN (L)]</f>
        <v>3</v>
      </c>
      <c r="AK10" s="194"/>
      <c r="AL10" s="194"/>
      <c r="AM10" s="194"/>
      <c r="AN10" s="195"/>
      <c r="AO10" s="194"/>
      <c r="AP10" s="194"/>
      <c r="AQ10" s="194"/>
      <c r="AR10" s="194"/>
      <c r="AS10" s="194"/>
      <c r="AT10" s="194"/>
      <c r="AU10" s="194"/>
      <c r="AV10" s="194"/>
      <c r="AW10" s="196"/>
      <c r="AX10" s="196"/>
      <c r="AY10" s="196"/>
      <c r="AZ10" s="197"/>
      <c r="BA10" s="196"/>
      <c r="BB10" s="198"/>
      <c r="BC10" s="199"/>
      <c r="BD10" s="199"/>
      <c r="BE10" s="199"/>
      <c r="BF10" s="199"/>
      <c r="BG10" s="196"/>
      <c r="BH10" s="196"/>
      <c r="BI10" s="200"/>
    </row>
    <row r="11" spans="1:61">
      <c r="A11" s="113">
        <f>[46]Producto!AC7</f>
        <v>1045</v>
      </c>
      <c r="B11" s="113" t="str">
        <f>[46]Producto!AD7</f>
        <v>Activo</v>
      </c>
      <c r="C11" s="113">
        <f>[46]Producto!AE7</f>
        <v>965174</v>
      </c>
      <c r="D11" s="114">
        <f>[46]Producto!AF7</f>
        <v>1</v>
      </c>
      <c r="E11" s="113" t="str">
        <f>[46]Producto!AG7</f>
        <v>9651740001</v>
      </c>
      <c r="F11" s="113" t="str">
        <f>[46]Producto!AH7</f>
        <v>Vita 8</v>
      </c>
      <c r="G11" s="113">
        <f>[46]Producto!AI7</f>
        <v>333</v>
      </c>
      <c r="H11" s="113" t="str">
        <f>[46]Producto!AJ7</f>
        <v>Moldeados</v>
      </c>
      <c r="I11" s="113">
        <f>[46]Producto!AK7</f>
        <v>401</v>
      </c>
      <c r="J11" s="113" t="str">
        <f>[46]Producto!AL7</f>
        <v>PR03</v>
      </c>
      <c r="K11" s="113" t="str">
        <f>[46]Producto!AM7</f>
        <v>Z101</v>
      </c>
      <c r="L11" s="113" t="str">
        <f>[46]Producto!AN7</f>
        <v>PINGUINO CHOCOEMPASTADO 60X80ML</v>
      </c>
      <c r="M11" s="157">
        <v>20</v>
      </c>
      <c r="N11" s="157">
        <v>8</v>
      </c>
      <c r="O11" s="157">
        <f>DimProducto_Vita_8[[#This Row],[GPM]]*DimProducto_Vita_8[[#This Row],[UN/GP]]</f>
        <v>160</v>
      </c>
      <c r="P11" s="141">
        <v>0.08</v>
      </c>
      <c r="Q11" s="157">
        <v>60</v>
      </c>
      <c r="R11" s="142">
        <v>0.83</v>
      </c>
      <c r="S11" s="124">
        <f>IFERROR(DimProducto_Vita_8[UN/MIN]*60*DimProducto_Vita_8[NEW OEE (%)]/DimProducto_Vita_8[UN/CAJA],0)</f>
        <v>132.80000000000001</v>
      </c>
      <c r="T11" s="124">
        <f>IFERROR(DimProducto_Vita_8[UN/MIN]*60/DimProducto_Vita_8[UN/CAJA],0)</f>
        <v>160</v>
      </c>
      <c r="U11" s="124">
        <f>+DimProducto_Vita_8[UN/MIN]*DimProducto_Vita_8[VOL/UN (L)]*60*DimProducto_Vita_8[NEW OEE (%)]</f>
        <v>637.43999999999994</v>
      </c>
      <c r="V11" s="124">
        <f>+DimProducto_Vita_8[UN/MIN]*DimProducto_Vita_8[VOL/UN (L)]*60</f>
        <v>768</v>
      </c>
      <c r="W11" s="157">
        <v>1</v>
      </c>
      <c r="X11" s="157">
        <v>175</v>
      </c>
      <c r="Y11" s="123">
        <f>+DimProducto_Vita_8[UN/CAJA]*DimProducto_Vita_8[VOL/UN (L)]</f>
        <v>4.8</v>
      </c>
      <c r="AK11" s="194"/>
      <c r="AL11" s="194"/>
      <c r="AM11" s="194"/>
      <c r="AN11" s="195"/>
      <c r="AO11" s="194"/>
      <c r="AP11" s="194"/>
      <c r="AQ11" s="194"/>
      <c r="AR11" s="194"/>
      <c r="AS11" s="194"/>
      <c r="AT11" s="194"/>
      <c r="AU11" s="194"/>
      <c r="AV11" s="194"/>
      <c r="AW11" s="196"/>
      <c r="AX11" s="196"/>
      <c r="AY11" s="196"/>
      <c r="AZ11" s="197"/>
      <c r="BA11" s="196"/>
      <c r="BB11" s="198"/>
      <c r="BC11" s="199"/>
      <c r="BD11" s="199"/>
      <c r="BE11" s="199"/>
      <c r="BF11" s="199"/>
      <c r="BG11" s="196"/>
      <c r="BH11" s="196"/>
      <c r="BI11" s="200"/>
    </row>
    <row r="12" spans="1:61">
      <c r="A12" s="113">
        <f>[46]Producto!AC8</f>
        <v>1045</v>
      </c>
      <c r="B12" s="113">
        <f>[46]Producto!AD8</f>
        <v>0</v>
      </c>
      <c r="C12" s="113">
        <f>[46]Producto!AE8</f>
        <v>84167297</v>
      </c>
      <c r="D12" s="114">
        <f>[46]Producto!AF8</f>
        <v>2</v>
      </c>
      <c r="E12" s="113" t="str">
        <f>[46]Producto!AG8</f>
        <v>841672970002</v>
      </c>
      <c r="F12" s="113" t="str">
        <f>[46]Producto!AH8</f>
        <v>Vita 8</v>
      </c>
      <c r="G12" s="113">
        <f>[46]Producto!AI8</f>
        <v>333</v>
      </c>
      <c r="H12" s="113" t="str">
        <f>[46]Producto!AJ8</f>
        <v>Moldeados</v>
      </c>
      <c r="I12" s="113">
        <f>[46]Producto!AK8</f>
        <v>401</v>
      </c>
      <c r="J12" s="113" t="str">
        <f>[46]Producto!AL8</f>
        <v>PR03</v>
      </c>
      <c r="K12" s="113" t="str">
        <f>[46]Producto!AM8</f>
        <v>Z101</v>
      </c>
      <c r="L12" s="113" t="str">
        <f>[46]Producto!AN8</f>
        <v>PINGUINO MAX PODER FRESA 48X55ML</v>
      </c>
      <c r="M12" s="157">
        <v>17</v>
      </c>
      <c r="N12" s="157">
        <v>8</v>
      </c>
      <c r="O12" s="157">
        <f>DimProducto_Vita_8[[#This Row],[GPM]]*DimProducto_Vita_8[[#This Row],[UN/GP]]</f>
        <v>136</v>
      </c>
      <c r="P12" s="141">
        <v>5.5E-2</v>
      </c>
      <c r="Q12" s="157">
        <v>48</v>
      </c>
      <c r="R12" s="142">
        <v>0.7</v>
      </c>
      <c r="S12" s="124">
        <f>IFERROR(DimProducto_Vita_8[UN/MIN]*60*DimProducto_Vita_8[NEW OEE (%)]/DimProducto_Vita_8[UN/CAJA],0)</f>
        <v>119</v>
      </c>
      <c r="T12" s="124">
        <f>IFERROR(DimProducto_Vita_8[UN/MIN]*60/DimProducto_Vita_8[UN/CAJA],0)</f>
        <v>170</v>
      </c>
      <c r="U12" s="124">
        <f>+DimProducto_Vita_8[UN/MIN]*DimProducto_Vita_8[VOL/UN (L)]*60*DimProducto_Vita_8[NEW OEE (%)]</f>
        <v>314.15999999999997</v>
      </c>
      <c r="V12" s="124">
        <f>+DimProducto_Vita_8[UN/MIN]*DimProducto_Vita_8[VOL/UN (L)]*60</f>
        <v>448.8</v>
      </c>
      <c r="W12" s="157">
        <v>1</v>
      </c>
      <c r="X12" s="157">
        <v>175</v>
      </c>
      <c r="Y12" s="123">
        <f>+DimProducto_Vita_8[UN/CAJA]*DimProducto_Vita_8[VOL/UN (L)]</f>
        <v>2.64</v>
      </c>
      <c r="AK12" s="194"/>
      <c r="AL12" s="194"/>
      <c r="AM12" s="194"/>
      <c r="AN12" s="195"/>
      <c r="AO12" s="194"/>
      <c r="AP12" s="194"/>
      <c r="AQ12" s="194"/>
      <c r="AR12" s="194"/>
      <c r="AS12" s="194"/>
      <c r="AT12" s="194"/>
      <c r="AU12" s="194"/>
      <c r="AV12" s="194"/>
      <c r="AW12" s="196"/>
      <c r="AX12" s="196"/>
      <c r="AY12" s="196"/>
      <c r="AZ12" s="197"/>
      <c r="BA12" s="196"/>
      <c r="BB12" s="198"/>
      <c r="BC12" s="199"/>
      <c r="BD12" s="199"/>
      <c r="BE12" s="199"/>
      <c r="BF12" s="199"/>
      <c r="BG12" s="196"/>
      <c r="BH12" s="196"/>
      <c r="BI12" s="200"/>
    </row>
    <row r="13" spans="1:61">
      <c r="A13" s="113">
        <f>[46]Producto!AC9</f>
        <v>1045</v>
      </c>
      <c r="B13" s="113">
        <f>[46]Producto!AD9</f>
        <v>0</v>
      </c>
      <c r="C13" s="113">
        <f>[46]Producto!AE9</f>
        <v>84167296</v>
      </c>
      <c r="D13" s="114">
        <f>[46]Producto!AF9</f>
        <v>2</v>
      </c>
      <c r="E13" s="113" t="str">
        <f>[46]Producto!AG9</f>
        <v>841672960002</v>
      </c>
      <c r="F13" s="113" t="str">
        <f>[46]Producto!AH9</f>
        <v>Vita 8</v>
      </c>
      <c r="G13" s="113">
        <f>[46]Producto!AI9</f>
        <v>333</v>
      </c>
      <c r="H13" s="113" t="str">
        <f>[46]Producto!AJ9</f>
        <v>Moldeados</v>
      </c>
      <c r="I13" s="113">
        <f>[46]Producto!AK9</f>
        <v>401</v>
      </c>
      <c r="J13" s="113" t="str">
        <f>[46]Producto!AL9</f>
        <v>PR03</v>
      </c>
      <c r="K13" s="113" t="str">
        <f>[46]Producto!AM9</f>
        <v>Z101</v>
      </c>
      <c r="L13" s="113" t="str">
        <f>[46]Producto!AN9</f>
        <v>PINGUINO MAX PODER LIMON 48X55ML</v>
      </c>
      <c r="M13" s="157">
        <v>17</v>
      </c>
      <c r="N13" s="157">
        <v>8</v>
      </c>
      <c r="O13" s="157">
        <f>DimProducto_Vita_8[[#This Row],[GPM]]*DimProducto_Vita_8[[#This Row],[UN/GP]]</f>
        <v>136</v>
      </c>
      <c r="P13" s="141">
        <v>5.5E-2</v>
      </c>
      <c r="Q13" s="157">
        <v>48</v>
      </c>
      <c r="R13" s="142">
        <v>0.7</v>
      </c>
      <c r="S13" s="124">
        <f>IFERROR(DimProducto_Vita_8[UN/MIN]*60*DimProducto_Vita_8[NEW OEE (%)]/DimProducto_Vita_8[UN/CAJA],0)</f>
        <v>119</v>
      </c>
      <c r="T13" s="124">
        <f>IFERROR(DimProducto_Vita_8[UN/MIN]*60/DimProducto_Vita_8[UN/CAJA],0)</f>
        <v>170</v>
      </c>
      <c r="U13" s="124">
        <f>+DimProducto_Vita_8[UN/MIN]*DimProducto_Vita_8[VOL/UN (L)]*60*DimProducto_Vita_8[NEW OEE (%)]</f>
        <v>314.15999999999997</v>
      </c>
      <c r="V13" s="124">
        <f>+DimProducto_Vita_8[UN/MIN]*DimProducto_Vita_8[VOL/UN (L)]*60</f>
        <v>448.8</v>
      </c>
      <c r="W13" s="157">
        <v>1</v>
      </c>
      <c r="X13" s="157">
        <v>175</v>
      </c>
      <c r="Y13" s="123">
        <f>+DimProducto_Vita_8[UN/CAJA]*DimProducto_Vita_8[VOL/UN (L)]</f>
        <v>2.64</v>
      </c>
      <c r="AK13" s="194"/>
      <c r="AL13" s="194"/>
      <c r="AM13" s="194"/>
      <c r="AN13" s="195"/>
      <c r="AO13" s="194"/>
      <c r="AP13" s="194"/>
      <c r="AQ13" s="194"/>
      <c r="AR13" s="194"/>
      <c r="AS13" s="194"/>
      <c r="AT13" s="194"/>
      <c r="AU13" s="194"/>
      <c r="AV13" s="194"/>
      <c r="AW13" s="196"/>
      <c r="AX13" s="196"/>
      <c r="AY13" s="196"/>
      <c r="AZ13" s="197"/>
      <c r="BA13" s="196"/>
      <c r="BB13" s="198"/>
      <c r="BC13" s="199"/>
      <c r="BD13" s="199"/>
      <c r="BE13" s="199"/>
      <c r="BF13" s="199"/>
      <c r="BG13" s="196"/>
      <c r="BH13" s="196"/>
      <c r="BI13" s="200"/>
    </row>
    <row r="14" spans="1:61">
      <c r="A14" s="143">
        <f>[46]Producto!AC10</f>
        <v>1045</v>
      </c>
      <c r="B14" s="143">
        <f>[46]Producto!AD10</f>
        <v>0</v>
      </c>
      <c r="C14" s="143">
        <f>[46]Producto!AE10</f>
        <v>84162787</v>
      </c>
      <c r="D14" s="144">
        <f>[46]Producto!AF10</f>
        <v>2</v>
      </c>
      <c r="E14" s="144" t="str">
        <f>[46]Producto!AG10</f>
        <v>841627870002</v>
      </c>
      <c r="F14" s="143" t="str">
        <f>[46]Producto!AH10</f>
        <v>Vita 8</v>
      </c>
      <c r="G14" s="143">
        <f>[46]Producto!AI10</f>
        <v>333</v>
      </c>
      <c r="H14" s="143" t="str">
        <f>[46]Producto!AJ10</f>
        <v>Moldeados</v>
      </c>
      <c r="I14" s="143">
        <f>[46]Producto!AK10</f>
        <v>401</v>
      </c>
      <c r="J14" s="143" t="str">
        <f>[46]Producto!AL10</f>
        <v>PR03</v>
      </c>
      <c r="K14" s="143" t="str">
        <f>[46]Producto!AM10</f>
        <v>Z101</v>
      </c>
      <c r="L14" s="143" t="str">
        <f>[46]Producto!AN10</f>
        <v>PINGUINO MAX PODER LIMON 75X55ML</v>
      </c>
      <c r="M14" s="162">
        <f>[46]Producto!AO10</f>
        <v>20</v>
      </c>
      <c r="N14" s="162">
        <f>[46]Producto!AP10</f>
        <v>8</v>
      </c>
      <c r="O14" s="162">
        <f>DimProducto_Vita_8[[#This Row],[GPM]]*DimProducto_Vita_8[[#This Row],[UN/GP]]</f>
        <v>160</v>
      </c>
      <c r="P14" s="145">
        <f>[46]Producto!AR10</f>
        <v>5.5E-2</v>
      </c>
      <c r="Q14" s="162">
        <f>[46]Producto!AS10</f>
        <v>75</v>
      </c>
      <c r="R14" s="146">
        <f>[46]Producto!AT10</f>
        <v>0.83</v>
      </c>
      <c r="S14" s="147">
        <f>IFERROR(DimProducto_Vita_8[UN/MIN]*60*DimProducto_Vita_8[NEW OEE (%)]/DimProducto_Vita_8[UN/CAJA],0)</f>
        <v>106.24</v>
      </c>
      <c r="T14" s="147">
        <f>IFERROR(DimProducto_Vita_8[UN/MIN]*60/DimProducto_Vita_8[UN/CAJA],0)</f>
        <v>128</v>
      </c>
      <c r="U14" s="147">
        <f>+DimProducto_Vita_8[UN/MIN]*DimProducto_Vita_8[VOL/UN (L)]*60*DimProducto_Vita_8[NEW OEE (%)]</f>
        <v>438.23999999999995</v>
      </c>
      <c r="V14" s="147">
        <f>+DimProducto_Vita_8[UN/MIN]*DimProducto_Vita_8[VOL/UN (L)]*60</f>
        <v>528</v>
      </c>
      <c r="W14" s="162">
        <f>[46]Producto!AY10</f>
        <v>0</v>
      </c>
      <c r="X14" s="162">
        <f>[46]Producto!AZ10</f>
        <v>0</v>
      </c>
      <c r="Y14" s="148">
        <f>+DimProducto_Vita_8[UN/CAJA]*DimProducto_Vita_8[VOL/UN (L)]</f>
        <v>4.125</v>
      </c>
      <c r="AK14" s="194"/>
      <c r="AL14" s="194"/>
      <c r="AM14" s="194"/>
      <c r="AN14" s="195"/>
      <c r="AO14" s="194"/>
      <c r="AP14" s="194"/>
      <c r="AQ14" s="194"/>
      <c r="AR14" s="194"/>
      <c r="AS14" s="194"/>
      <c r="AT14" s="194"/>
      <c r="AU14" s="194"/>
      <c r="AV14" s="194"/>
      <c r="AW14" s="196"/>
      <c r="AX14" s="196"/>
      <c r="AY14" s="196"/>
      <c r="AZ14" s="197"/>
      <c r="BA14" s="196"/>
      <c r="BB14" s="198"/>
      <c r="BC14" s="199"/>
      <c r="BD14" s="199"/>
      <c r="BE14" s="199"/>
      <c r="BF14" s="199"/>
      <c r="BG14" s="196"/>
      <c r="BH14" s="196"/>
      <c r="BI14" s="200"/>
    </row>
    <row r="15" spans="1:61">
      <c r="A15" s="143">
        <f>[46]Producto!AC11</f>
        <v>1045</v>
      </c>
      <c r="B15" s="143">
        <f>[46]Producto!AD11</f>
        <v>0</v>
      </c>
      <c r="C15" s="143">
        <f>[46]Producto!AE11</f>
        <v>84162871</v>
      </c>
      <c r="D15" s="144">
        <f>[46]Producto!AF11</f>
        <v>2</v>
      </c>
      <c r="E15" s="144" t="str">
        <f>[46]Producto!AG11</f>
        <v>841628710002</v>
      </c>
      <c r="F15" s="143" t="str">
        <f>[46]Producto!AH11</f>
        <v>Vita 8</v>
      </c>
      <c r="G15" s="143">
        <f>[46]Producto!AI11</f>
        <v>333</v>
      </c>
      <c r="H15" s="143" t="str">
        <f>[46]Producto!AJ11</f>
        <v>Moldeados</v>
      </c>
      <c r="I15" s="143">
        <f>[46]Producto!AK11</f>
        <v>401</v>
      </c>
      <c r="J15" s="143" t="str">
        <f>[46]Producto!AL11</f>
        <v>PR03</v>
      </c>
      <c r="K15" s="143" t="str">
        <f>[46]Producto!AM11</f>
        <v>Z101</v>
      </c>
      <c r="L15" s="143" t="str">
        <f>[46]Producto!AN11</f>
        <v>PINGUINO MAX PODER FRESA 75X55ML</v>
      </c>
      <c r="M15" s="162">
        <f>[46]Producto!AO11</f>
        <v>20</v>
      </c>
      <c r="N15" s="162">
        <f>[46]Producto!AP11</f>
        <v>8</v>
      </c>
      <c r="O15" s="162">
        <f>DimProducto_Vita_8[[#This Row],[GPM]]*DimProducto_Vita_8[[#This Row],[UN/GP]]</f>
        <v>160</v>
      </c>
      <c r="P15" s="145">
        <f>[46]Producto!AR11</f>
        <v>5.5E-2</v>
      </c>
      <c r="Q15" s="162">
        <f>[46]Producto!AS11</f>
        <v>75</v>
      </c>
      <c r="R15" s="146">
        <f>[46]Producto!AT11</f>
        <v>0.83</v>
      </c>
      <c r="S15" s="147">
        <f>IFERROR(DimProducto_Vita_8[UN/MIN]*60*DimProducto_Vita_8[NEW OEE (%)]/DimProducto_Vita_8[UN/CAJA],0)</f>
        <v>106.24</v>
      </c>
      <c r="T15" s="147">
        <f>IFERROR(DimProducto_Vita_8[UN/MIN]*60/DimProducto_Vita_8[UN/CAJA],0)</f>
        <v>128</v>
      </c>
      <c r="U15" s="147">
        <f>+DimProducto_Vita_8[UN/MIN]*DimProducto_Vita_8[VOL/UN (L)]*60*DimProducto_Vita_8[NEW OEE (%)]</f>
        <v>438.23999999999995</v>
      </c>
      <c r="V15" s="147">
        <f>+DimProducto_Vita_8[UN/MIN]*DimProducto_Vita_8[VOL/UN (L)]*60</f>
        <v>528</v>
      </c>
      <c r="W15" s="162">
        <f>[46]Producto!AY11</f>
        <v>0</v>
      </c>
      <c r="X15" s="162">
        <f>[46]Producto!AZ11</f>
        <v>0</v>
      </c>
      <c r="Y15" s="148">
        <f>+DimProducto_Vita_8[UN/CAJA]*DimProducto_Vita_8[VOL/UN (L)]</f>
        <v>4.125</v>
      </c>
      <c r="AK15" s="194"/>
      <c r="AL15" s="194"/>
      <c r="AM15" s="194"/>
      <c r="AN15" s="195"/>
      <c r="AO15" s="194"/>
      <c r="AP15" s="194"/>
      <c r="AQ15" s="194"/>
      <c r="AR15" s="194"/>
      <c r="AS15" s="194"/>
      <c r="AT15" s="194"/>
      <c r="AU15" s="194"/>
      <c r="AV15" s="194"/>
      <c r="AW15" s="196"/>
      <c r="AX15" s="196"/>
      <c r="AY15" s="196"/>
      <c r="AZ15" s="197"/>
      <c r="BA15" s="196"/>
      <c r="BB15" s="198"/>
      <c r="BC15" s="199"/>
      <c r="BD15" s="199"/>
      <c r="BE15" s="199"/>
      <c r="BF15" s="199"/>
      <c r="BG15" s="196"/>
      <c r="BH15" s="196"/>
      <c r="BI15" s="200"/>
    </row>
    <row r="16" spans="1:61">
      <c r="A16" s="143">
        <f>[46]Producto!AC12</f>
        <v>1045</v>
      </c>
      <c r="B16" s="143" t="str">
        <f>[46]Producto!AD12</f>
        <v>Activo</v>
      </c>
      <c r="C16" s="143">
        <f>[46]Producto!AE12</f>
        <v>67141996</v>
      </c>
      <c r="D16" s="144">
        <f>[46]Producto!AF12</f>
        <v>1</v>
      </c>
      <c r="E16" s="144" t="str">
        <f>[46]Producto!AG12</f>
        <v>671419960001</v>
      </c>
      <c r="F16" s="143" t="str">
        <f>[46]Producto!AH12</f>
        <v>Vita 8</v>
      </c>
      <c r="G16" s="143">
        <f>[46]Producto!AI12</f>
        <v>333</v>
      </c>
      <c r="H16" s="143" t="str">
        <f>[46]Producto!AJ12</f>
        <v>Moldeados</v>
      </c>
      <c r="I16" s="143">
        <f>[46]Producto!AK12</f>
        <v>401</v>
      </c>
      <c r="J16" s="143" t="str">
        <f>[46]Producto!AL12</f>
        <v>PR03</v>
      </c>
      <c r="K16" s="143" t="str">
        <f>[46]Producto!AM12</f>
        <v>Z101</v>
      </c>
      <c r="L16" s="143" t="str">
        <f>[46]Producto!AN12</f>
        <v>PINGUINO POLITO FRESA 75X55ML</v>
      </c>
      <c r="M16" s="162">
        <f>[46]Producto!AO12</f>
        <v>20</v>
      </c>
      <c r="N16" s="162">
        <f>[46]Producto!AP12</f>
        <v>8</v>
      </c>
      <c r="O16" s="162">
        <f>DimProducto_Vita_8[[#This Row],[GPM]]*DimProducto_Vita_8[[#This Row],[UN/GP]]</f>
        <v>160</v>
      </c>
      <c r="P16" s="145">
        <f>[46]Producto!AR12</f>
        <v>5.5E-2</v>
      </c>
      <c r="Q16" s="162">
        <f>[46]Producto!AS12</f>
        <v>75</v>
      </c>
      <c r="R16" s="146">
        <f>[46]Producto!AT12</f>
        <v>0.5</v>
      </c>
      <c r="S16" s="147">
        <f>IFERROR(DimProducto_Vita_8[UN/MIN]*60*DimProducto_Vita_8[NEW OEE (%)]/DimProducto_Vita_8[UN/CAJA],0)</f>
        <v>64</v>
      </c>
      <c r="T16" s="147">
        <f>IFERROR(DimProducto_Vita_8[UN/MIN]*60/DimProducto_Vita_8[UN/CAJA],0)</f>
        <v>128</v>
      </c>
      <c r="U16" s="147">
        <f>+DimProducto_Vita_8[UN/MIN]*DimProducto_Vita_8[VOL/UN (L)]*60*DimProducto_Vita_8[NEW OEE (%)]</f>
        <v>264</v>
      </c>
      <c r="V16" s="147">
        <f>+DimProducto_Vita_8[UN/MIN]*DimProducto_Vita_8[VOL/UN (L)]*60</f>
        <v>528</v>
      </c>
      <c r="W16" s="162">
        <f>[46]Producto!AY12</f>
        <v>1</v>
      </c>
      <c r="X16" s="162">
        <f>[46]Producto!AZ12</f>
        <v>175</v>
      </c>
      <c r="Y16" s="148">
        <f>+DimProducto_Vita_8[UN/CAJA]*DimProducto_Vita_8[VOL/UN (L)]</f>
        <v>4.125</v>
      </c>
      <c r="AK16" s="194"/>
      <c r="AL16" s="194"/>
      <c r="AM16" s="194"/>
      <c r="AN16" s="195"/>
      <c r="AO16" s="194"/>
      <c r="AP16" s="194"/>
      <c r="AQ16" s="194"/>
      <c r="AR16" s="194"/>
      <c r="AS16" s="194"/>
      <c r="AT16" s="194"/>
      <c r="AU16" s="194"/>
      <c r="AV16" s="194"/>
      <c r="AW16" s="196"/>
      <c r="AX16" s="196"/>
      <c r="AY16" s="196"/>
      <c r="AZ16" s="197"/>
      <c r="BA16" s="196"/>
      <c r="BB16" s="198"/>
      <c r="BC16" s="199"/>
      <c r="BD16" s="199"/>
      <c r="BE16" s="199"/>
      <c r="BF16" s="199"/>
      <c r="BG16" s="196"/>
      <c r="BH16" s="196"/>
      <c r="BI16" s="200"/>
    </row>
    <row r="17" spans="1:61">
      <c r="A17" s="143">
        <f>[46]Producto!AC13</f>
        <v>1045</v>
      </c>
      <c r="B17" s="143" t="str">
        <f>[46]Producto!AD13</f>
        <v>Activo</v>
      </c>
      <c r="C17" s="143">
        <f>[46]Producto!AE13</f>
        <v>67142478</v>
      </c>
      <c r="D17" s="144">
        <f>[46]Producto!AF13</f>
        <v>1</v>
      </c>
      <c r="E17" s="144" t="str">
        <f>[46]Producto!AG13</f>
        <v>671424780001</v>
      </c>
      <c r="F17" s="143" t="str">
        <f>[46]Producto!AH13</f>
        <v>Vita 8</v>
      </c>
      <c r="G17" s="143">
        <f>[46]Producto!AI13</f>
        <v>333</v>
      </c>
      <c r="H17" s="143" t="str">
        <f>[46]Producto!AJ13</f>
        <v>Moldeados</v>
      </c>
      <c r="I17" s="143">
        <f>[46]Producto!AK13</f>
        <v>401</v>
      </c>
      <c r="J17" s="143" t="str">
        <f>[46]Producto!AL13</f>
        <v>PR03</v>
      </c>
      <c r="K17" s="143" t="str">
        <f>[46]Producto!AM13</f>
        <v>Z101</v>
      </c>
      <c r="L17" s="143" t="str">
        <f>[46]Producto!AN13</f>
        <v>PINGUINO POLITO VAINILLA 75X55ML</v>
      </c>
      <c r="M17" s="162">
        <f>[46]Producto!AO13</f>
        <v>20</v>
      </c>
      <c r="N17" s="162">
        <f>[46]Producto!AP13</f>
        <v>8</v>
      </c>
      <c r="O17" s="162">
        <f>DimProducto_Vita_8[[#This Row],[GPM]]*DimProducto_Vita_8[[#This Row],[UN/GP]]</f>
        <v>160</v>
      </c>
      <c r="P17" s="145">
        <f>[46]Producto!AR13</f>
        <v>5.5E-2</v>
      </c>
      <c r="Q17" s="162">
        <f>[46]Producto!AS13</f>
        <v>75</v>
      </c>
      <c r="R17" s="146">
        <f>[46]Producto!AT13</f>
        <v>0.5</v>
      </c>
      <c r="S17" s="147">
        <f>IFERROR(DimProducto_Vita_8[UN/MIN]*60*DimProducto_Vita_8[NEW OEE (%)]/DimProducto_Vita_8[UN/CAJA],0)</f>
        <v>64</v>
      </c>
      <c r="T17" s="147">
        <f>IFERROR(DimProducto_Vita_8[UN/MIN]*60/DimProducto_Vita_8[UN/CAJA],0)</f>
        <v>128</v>
      </c>
      <c r="U17" s="147">
        <f>+DimProducto_Vita_8[UN/MIN]*DimProducto_Vita_8[VOL/UN (L)]*60*DimProducto_Vita_8[NEW OEE (%)]</f>
        <v>264</v>
      </c>
      <c r="V17" s="147">
        <f>+DimProducto_Vita_8[UN/MIN]*DimProducto_Vita_8[VOL/UN (L)]*60</f>
        <v>528</v>
      </c>
      <c r="W17" s="162">
        <f>[46]Producto!AY13</f>
        <v>1</v>
      </c>
      <c r="X17" s="162">
        <f>[46]Producto!AZ13</f>
        <v>175</v>
      </c>
      <c r="Y17" s="148">
        <f>+DimProducto_Vita_8[UN/CAJA]*DimProducto_Vita_8[VOL/UN (L)]</f>
        <v>4.125</v>
      </c>
      <c r="AK17" s="194"/>
      <c r="AL17" s="194"/>
      <c r="AM17" s="194"/>
      <c r="AN17" s="195"/>
      <c r="AO17" s="194"/>
      <c r="AP17" s="194"/>
      <c r="AQ17" s="194"/>
      <c r="AR17" s="194"/>
      <c r="AS17" s="194"/>
      <c r="AT17" s="194"/>
      <c r="AU17" s="194"/>
      <c r="AV17" s="194"/>
      <c r="AW17" s="196"/>
      <c r="AX17" s="196"/>
      <c r="AY17" s="196"/>
      <c r="AZ17" s="197"/>
      <c r="BA17" s="196"/>
      <c r="BB17" s="198"/>
      <c r="BC17" s="199"/>
      <c r="BD17" s="199"/>
      <c r="BE17" s="199"/>
      <c r="BF17" s="199"/>
      <c r="BG17" s="196"/>
      <c r="BH17" s="196"/>
      <c r="BI17" s="200"/>
    </row>
    <row r="18" spans="1:61">
      <c r="AK18" s="194"/>
      <c r="AL18" s="194"/>
      <c r="AM18" s="194"/>
      <c r="AN18" s="195"/>
      <c r="AO18" s="194"/>
      <c r="AP18" s="194"/>
      <c r="AQ18" s="194"/>
      <c r="AR18" s="194"/>
      <c r="AS18" s="194"/>
      <c r="AT18" s="194"/>
      <c r="AU18" s="194"/>
      <c r="AV18" s="194"/>
      <c r="AW18" s="196"/>
      <c r="AX18" s="196"/>
      <c r="AY18" s="196"/>
      <c r="AZ18" s="197"/>
      <c r="BA18" s="196"/>
      <c r="BB18" s="198"/>
      <c r="BC18" s="199"/>
      <c r="BD18" s="199"/>
      <c r="BE18" s="199"/>
      <c r="BF18" s="199"/>
      <c r="BG18" s="196"/>
      <c r="BH18" s="196"/>
      <c r="BI18" s="200"/>
    </row>
    <row r="19" spans="1:61">
      <c r="AK19" s="194"/>
      <c r="AL19" s="194"/>
      <c r="AM19" s="194"/>
      <c r="AN19" s="195"/>
      <c r="AO19" s="194"/>
      <c r="AP19" s="194"/>
      <c r="AQ19" s="194"/>
      <c r="AR19" s="194"/>
      <c r="AS19" s="194"/>
      <c r="AT19" s="194"/>
      <c r="AU19" s="194"/>
      <c r="AV19" s="194"/>
      <c r="AW19" s="196"/>
      <c r="AX19" s="196"/>
      <c r="AY19" s="196"/>
      <c r="AZ19" s="197"/>
      <c r="BA19" s="196"/>
      <c r="BB19" s="198"/>
      <c r="BC19" s="199"/>
      <c r="BD19" s="199"/>
      <c r="BE19" s="199"/>
      <c r="BF19" s="199"/>
      <c r="BG19" s="196"/>
      <c r="BH19" s="196"/>
      <c r="BI19" s="200"/>
    </row>
    <row r="20" spans="1:61">
      <c r="AK20" s="194"/>
      <c r="AL20" s="194"/>
      <c r="AM20" s="194"/>
      <c r="AN20" s="195"/>
      <c r="AO20" s="194"/>
      <c r="AP20" s="194"/>
      <c r="AQ20" s="194"/>
      <c r="AR20" s="194"/>
      <c r="AS20" s="194"/>
      <c r="AT20" s="194"/>
      <c r="AU20" s="194"/>
      <c r="AV20" s="194"/>
      <c r="AW20" s="196"/>
      <c r="AX20" s="196"/>
      <c r="AY20" s="196"/>
      <c r="AZ20" s="197"/>
      <c r="BA20" s="196"/>
      <c r="BB20" s="198"/>
      <c r="BC20" s="199"/>
      <c r="BD20" s="199"/>
      <c r="BE20" s="199"/>
      <c r="BF20" s="199"/>
      <c r="BG20" s="196"/>
      <c r="BH20" s="196"/>
      <c r="BI20" s="200"/>
    </row>
    <row r="21" spans="1:61">
      <c r="AK21" s="194"/>
      <c r="AL21" s="194"/>
      <c r="AM21" s="194"/>
      <c r="AN21" s="195"/>
      <c r="AO21" s="194"/>
      <c r="AP21" s="194"/>
      <c r="AQ21" s="194"/>
      <c r="AR21" s="194"/>
      <c r="AS21" s="194"/>
      <c r="AT21" s="194"/>
      <c r="AU21" s="194"/>
      <c r="AV21" s="194"/>
      <c r="AW21" s="196"/>
      <c r="AX21" s="196"/>
      <c r="AY21" s="196"/>
      <c r="AZ21" s="197"/>
      <c r="BA21" s="196"/>
      <c r="BB21" s="198"/>
      <c r="BC21" s="199"/>
      <c r="BD21" s="199"/>
      <c r="BE21" s="199"/>
      <c r="BF21" s="199"/>
      <c r="BG21" s="196"/>
      <c r="BH21" s="196"/>
      <c r="BI21" s="200"/>
    </row>
    <row r="22" spans="1:61">
      <c r="AK22" s="194"/>
      <c r="AL22" s="194"/>
      <c r="AM22" s="194"/>
      <c r="AN22" s="195"/>
      <c r="AO22" s="194"/>
      <c r="AP22" s="194"/>
      <c r="AQ22" s="194"/>
      <c r="AR22" s="194"/>
      <c r="AS22" s="194"/>
      <c r="AT22" s="194"/>
      <c r="AU22" s="194"/>
      <c r="AV22" s="194"/>
      <c r="AW22" s="196"/>
      <c r="AX22" s="196"/>
      <c r="AY22" s="196"/>
      <c r="AZ22" s="197"/>
      <c r="BA22" s="196"/>
      <c r="BB22" s="198"/>
      <c r="BC22" s="199"/>
      <c r="BD22" s="199"/>
      <c r="BE22" s="199"/>
      <c r="BF22" s="199"/>
      <c r="BG22" s="196"/>
      <c r="BH22" s="196"/>
      <c r="BI22" s="200"/>
    </row>
    <row r="23" spans="1:61">
      <c r="AK23" s="194"/>
      <c r="AL23" s="194"/>
      <c r="AM23" s="194"/>
      <c r="AN23" s="195"/>
      <c r="AO23" s="194"/>
      <c r="AP23" s="194"/>
      <c r="AQ23" s="194"/>
      <c r="AR23" s="194"/>
      <c r="AS23" s="194"/>
      <c r="AT23" s="194"/>
      <c r="AU23" s="194"/>
      <c r="AV23" s="194"/>
      <c r="AW23" s="196"/>
      <c r="AX23" s="196"/>
      <c r="AY23" s="196"/>
      <c r="AZ23" s="197"/>
      <c r="BA23" s="196"/>
      <c r="BB23" s="198"/>
      <c r="BC23" s="199"/>
      <c r="BD23" s="199"/>
      <c r="BE23" s="199"/>
      <c r="BF23" s="199"/>
      <c r="BG23" s="196"/>
      <c r="BH23" s="196"/>
      <c r="BI23" s="200"/>
    </row>
    <row r="24" spans="1:61" ht="25.5">
      <c r="A24" s="112" t="s">
        <v>95</v>
      </c>
      <c r="B24" s="112" t="s">
        <v>96</v>
      </c>
      <c r="C24" s="112" t="s">
        <v>97</v>
      </c>
      <c r="D24" s="138" t="s">
        <v>98</v>
      </c>
      <c r="E24" s="112" t="s">
        <v>99</v>
      </c>
      <c r="F24" s="112" t="s">
        <v>100</v>
      </c>
      <c r="G24" s="112" t="s">
        <v>101</v>
      </c>
      <c r="H24" s="112" t="s">
        <v>102</v>
      </c>
      <c r="I24" s="112" t="s">
        <v>103</v>
      </c>
      <c r="J24" s="112" t="s">
        <v>104</v>
      </c>
      <c r="K24" s="112" t="s">
        <v>105</v>
      </c>
      <c r="L24" s="112" t="s">
        <v>106</v>
      </c>
      <c r="M24" s="161" t="s">
        <v>107</v>
      </c>
      <c r="N24" s="161" t="s">
        <v>108</v>
      </c>
      <c r="O24" s="161" t="s">
        <v>109</v>
      </c>
      <c r="P24" s="139" t="s">
        <v>110</v>
      </c>
      <c r="Q24" s="161" t="s">
        <v>111</v>
      </c>
      <c r="R24" s="140" t="s">
        <v>717</v>
      </c>
      <c r="S24" s="122" t="s">
        <v>716</v>
      </c>
      <c r="T24" s="122" t="s">
        <v>715</v>
      </c>
      <c r="U24" s="122" t="s">
        <v>112</v>
      </c>
      <c r="V24" s="122" t="s">
        <v>113</v>
      </c>
      <c r="W24" s="161" t="s">
        <v>114</v>
      </c>
      <c r="X24" s="161" t="s">
        <v>115</v>
      </c>
      <c r="Y24" s="121" t="s">
        <v>116</v>
      </c>
      <c r="AK24" s="194"/>
      <c r="AL24" s="194"/>
      <c r="AM24" s="194"/>
      <c r="AN24" s="195"/>
      <c r="AO24" s="194"/>
      <c r="AP24" s="194"/>
      <c r="AQ24" s="194"/>
      <c r="AR24" s="194"/>
      <c r="AS24" s="194"/>
      <c r="AT24" s="194"/>
      <c r="AU24" s="194"/>
      <c r="AV24" s="194"/>
      <c r="AW24" s="196"/>
      <c r="AX24" s="196"/>
      <c r="AY24" s="196"/>
      <c r="AZ24" s="197"/>
      <c r="BA24" s="196"/>
      <c r="BB24" s="198"/>
      <c r="BC24" s="199"/>
      <c r="BD24" s="199"/>
      <c r="BE24" s="199"/>
      <c r="BF24" s="199"/>
      <c r="BG24" s="196"/>
      <c r="BH24" s="196"/>
      <c r="BI24" s="200"/>
    </row>
    <row r="25" spans="1:61">
      <c r="A25" s="113">
        <f>[46]Producto!AC14</f>
        <v>1045</v>
      </c>
      <c r="B25" s="113" t="str">
        <f>[46]Producto!AD14</f>
        <v>Activo</v>
      </c>
      <c r="C25" s="113">
        <f>[46]Producto!AE14</f>
        <v>965101</v>
      </c>
      <c r="D25" s="114">
        <f>[46]Producto!AF14</f>
        <v>1</v>
      </c>
      <c r="E25" s="113" t="str">
        <f>CONCATENATE(DimProducto_Vita_6[[#This Row],[Código SAP]],"000",DimProducto_Vita_6[[#This Row],[Versión]])</f>
        <v>9651010001</v>
      </c>
      <c r="F25" s="113" t="str">
        <f>[46]Producto!AH14</f>
        <v>Vita 6</v>
      </c>
      <c r="G25" s="113">
        <f>[46]Producto!AI14</f>
        <v>384</v>
      </c>
      <c r="H25" s="113" t="str">
        <f>[46]Producto!AJ14</f>
        <v>Moldeados</v>
      </c>
      <c r="I25" s="113">
        <f>[46]Producto!AK14</f>
        <v>402</v>
      </c>
      <c r="J25" s="113" t="str">
        <f>[46]Producto!AL14</f>
        <v>PR04</v>
      </c>
      <c r="K25" s="113" t="str">
        <f>[46]Producto!AM14</f>
        <v>Z101</v>
      </c>
      <c r="L25" s="113" t="str">
        <f>[46]Producto!AN14</f>
        <v>GEMELOS PALETA CHOCOLATE LECHE 50X100ML</v>
      </c>
      <c r="M25" s="157">
        <f>[46]Producto!AO14</f>
        <v>16</v>
      </c>
      <c r="N25" s="157">
        <f>[46]Producto!AP14</f>
        <v>6</v>
      </c>
      <c r="O25" s="157">
        <f>DimProducto_Vita_6[[#This Row],[GPM]]*DimProducto_Vita_6[[#This Row],[UN/GP]]</f>
        <v>96</v>
      </c>
      <c r="P25" s="141">
        <f>[46]Producto!AR14</f>
        <v>0.1</v>
      </c>
      <c r="Q25" s="157">
        <f>[46]Producto!AS14</f>
        <v>50</v>
      </c>
      <c r="R25" s="142">
        <f>[46]Producto!AT14</f>
        <v>0.82499999999999996</v>
      </c>
      <c r="S25" s="124">
        <f>IFERROR(DimProducto_Vita_6[UN/MIN]*60*DimProducto_Vita_6[NEW OEE (%)]/DimProducto_Vita_6[UN/CAJA],0)</f>
        <v>95.04</v>
      </c>
      <c r="T25" s="124">
        <f>IFERROR(DimProducto_Vita_6[UN/MIN]*60/DimProducto_Vita_6[UN/CAJA],0)</f>
        <v>115.2</v>
      </c>
      <c r="U25" s="124">
        <f>+DimProducto_Vita_6[UN/MIN]*DimProducto_Vita_6[VOL/UN (L)]*60*DimProducto_Vita_6[NEW OEE (%)]</f>
        <v>475.20000000000005</v>
      </c>
      <c r="V25" s="124">
        <f>+DimProducto_Vita_6[UN/MIN]*DimProducto_Vita_6[VOL/UN (L)]*60</f>
        <v>576.00000000000011</v>
      </c>
      <c r="W25" s="157">
        <f>[46]Producto!AY14</f>
        <v>2</v>
      </c>
      <c r="X25" s="157">
        <f>[46]Producto!AZ14</f>
        <v>150</v>
      </c>
      <c r="Y25" s="123">
        <f>+DimProducto_Vita_6[UN/CAJA]*DimProducto_Vita_6[VOL/UN (L)]</f>
        <v>5</v>
      </c>
      <c r="AK25" s="194"/>
      <c r="AL25" s="194"/>
      <c r="AM25" s="194"/>
      <c r="AN25" s="195"/>
      <c r="AO25" s="194"/>
      <c r="AP25" s="194"/>
      <c r="AQ25" s="194"/>
      <c r="AR25" s="194"/>
      <c r="AS25" s="194"/>
      <c r="AT25" s="194"/>
      <c r="AU25" s="194"/>
      <c r="AV25" s="194"/>
      <c r="AW25" s="196"/>
      <c r="AX25" s="196"/>
      <c r="AY25" s="196"/>
      <c r="AZ25" s="197"/>
      <c r="BA25" s="196"/>
      <c r="BB25" s="198"/>
      <c r="BC25" s="199"/>
      <c r="BD25" s="199"/>
      <c r="BE25" s="199"/>
      <c r="BF25" s="199"/>
      <c r="BG25" s="196"/>
      <c r="BH25" s="196"/>
      <c r="BI25" s="200"/>
    </row>
    <row r="26" spans="1:61">
      <c r="A26" s="113">
        <f>[46]Producto!AC15</f>
        <v>1045</v>
      </c>
      <c r="B26" s="113" t="str">
        <f>[46]Producto!AD15</f>
        <v>Activo</v>
      </c>
      <c r="C26" s="113">
        <f>[46]Producto!AE15</f>
        <v>964830</v>
      </c>
      <c r="D26" s="114">
        <f>[46]Producto!AF15</f>
        <v>1</v>
      </c>
      <c r="E26" s="113" t="str">
        <f>CONCATENATE(DimProducto_Vita_6[[#This Row],[Código SAP]],"000",DimProducto_Vita_6[[#This Row],[Versión]])</f>
        <v>9648300001</v>
      </c>
      <c r="F26" s="113" t="str">
        <f>[46]Producto!AH15</f>
        <v>Vita 6</v>
      </c>
      <c r="G26" s="113">
        <f>[46]Producto!AI15</f>
        <v>384</v>
      </c>
      <c r="H26" s="113" t="str">
        <f>[46]Producto!AJ15</f>
        <v>Moldeados</v>
      </c>
      <c r="I26" s="113">
        <f>[46]Producto!AK15</f>
        <v>402</v>
      </c>
      <c r="J26" s="113" t="str">
        <f>[46]Producto!AL15</f>
        <v>PR04</v>
      </c>
      <c r="K26" s="113" t="str">
        <f>[46]Producto!AM15</f>
        <v>Z101</v>
      </c>
      <c r="L26" s="113" t="str">
        <f>[46]Producto!AN15</f>
        <v>GEMELOS PALETA LIMON NARANJA 50X100ML</v>
      </c>
      <c r="M26" s="157">
        <f>[46]Producto!AO15</f>
        <v>16</v>
      </c>
      <c r="N26" s="157">
        <f>[46]Producto!AP15</f>
        <v>6</v>
      </c>
      <c r="O26" s="157">
        <f>DimProducto_Vita_6[[#This Row],[GPM]]*DimProducto_Vita_6[[#This Row],[UN/GP]]</f>
        <v>96</v>
      </c>
      <c r="P26" s="141">
        <f>[46]Producto!AR15</f>
        <v>0.1</v>
      </c>
      <c r="Q26" s="157">
        <f>[46]Producto!AS15</f>
        <v>50</v>
      </c>
      <c r="R26" s="142">
        <f>[46]Producto!AT15</f>
        <v>0.82499999999999996</v>
      </c>
      <c r="S26" s="124">
        <f>IFERROR(DimProducto_Vita_6[UN/MIN]*60*DimProducto_Vita_6[NEW OEE (%)]/DimProducto_Vita_6[UN/CAJA],0)</f>
        <v>95.04</v>
      </c>
      <c r="T26" s="124">
        <f>IFERROR(DimProducto_Vita_6[UN/MIN]*60/DimProducto_Vita_6[UN/CAJA],0)</f>
        <v>115.2</v>
      </c>
      <c r="U26" s="124">
        <f>+DimProducto_Vita_6[UN/MIN]*DimProducto_Vita_6[VOL/UN (L)]*60*DimProducto_Vita_6[NEW OEE (%)]</f>
        <v>475.20000000000005</v>
      </c>
      <c r="V26" s="124">
        <f>+DimProducto_Vita_6[UN/MIN]*DimProducto_Vita_6[VOL/UN (L)]*60</f>
        <v>576.00000000000011</v>
      </c>
      <c r="W26" s="157">
        <f>[46]Producto!AY15</f>
        <v>2</v>
      </c>
      <c r="X26" s="157">
        <f>[46]Producto!AZ15</f>
        <v>150</v>
      </c>
      <c r="Y26" s="123">
        <f>+DimProducto_Vita_6[UN/CAJA]*DimProducto_Vita_6[VOL/UN (L)]</f>
        <v>5</v>
      </c>
      <c r="AK26" s="194"/>
      <c r="AL26" s="194"/>
      <c r="AM26" s="194"/>
      <c r="AN26" s="195"/>
      <c r="AO26" s="194"/>
      <c r="AP26" s="194"/>
      <c r="AQ26" s="194"/>
      <c r="AR26" s="194"/>
      <c r="AS26" s="194"/>
      <c r="AT26" s="194"/>
      <c r="AU26" s="194"/>
      <c r="AV26" s="194"/>
      <c r="AW26" s="196"/>
      <c r="AX26" s="196"/>
      <c r="AY26" s="196"/>
      <c r="AZ26" s="197"/>
      <c r="BA26" s="196"/>
      <c r="BB26" s="198"/>
      <c r="BC26" s="199"/>
      <c r="BD26" s="199"/>
      <c r="BE26" s="199"/>
      <c r="BF26" s="199"/>
      <c r="BG26" s="196"/>
      <c r="BH26" s="196"/>
      <c r="BI26" s="200"/>
    </row>
    <row r="27" spans="1:61">
      <c r="A27" s="113">
        <f>[46]Producto!AC16</f>
        <v>1045</v>
      </c>
      <c r="B27" s="113" t="str">
        <f>[46]Producto!AD16</f>
        <v>Activo</v>
      </c>
      <c r="C27" s="113">
        <f>[46]Producto!AE16</f>
        <v>944833</v>
      </c>
      <c r="D27" s="114">
        <f>[46]Producto!AF16</f>
        <v>1</v>
      </c>
      <c r="E27" s="113" t="str">
        <f>CONCATENATE(DimProducto_Vita_6[[#This Row],[Código SAP]],"000",DimProducto_Vita_6[[#This Row],[Versión]])</f>
        <v>9448330001</v>
      </c>
      <c r="F27" s="113" t="str">
        <f>[46]Producto!AH16</f>
        <v>Vita 6</v>
      </c>
      <c r="G27" s="113">
        <f>[46]Producto!AI16</f>
        <v>384</v>
      </c>
      <c r="H27" s="113" t="str">
        <f>[46]Producto!AJ16</f>
        <v>Moldeados</v>
      </c>
      <c r="I27" s="113">
        <f>[46]Producto!AK16</f>
        <v>402</v>
      </c>
      <c r="J27" s="113" t="str">
        <f>[46]Producto!AL16</f>
        <v>PR04</v>
      </c>
      <c r="K27" s="113" t="str">
        <f>[46]Producto!AM16</f>
        <v>Z101</v>
      </c>
      <c r="L27" s="113" t="str">
        <f>[46]Producto!AN16</f>
        <v>PINGUINO ACIDIX LIMON 44X60ML</v>
      </c>
      <c r="M27" s="157">
        <f>[46]Producto!AO16</f>
        <v>17</v>
      </c>
      <c r="N27" s="157">
        <f>[46]Producto!AP16</f>
        <v>6</v>
      </c>
      <c r="O27" s="157">
        <f>DimProducto_Vita_6[[#This Row],[GPM]]*DimProducto_Vita_6[[#This Row],[UN/GP]]</f>
        <v>102</v>
      </c>
      <c r="P27" s="141">
        <f>[46]Producto!AR16</f>
        <v>0.06</v>
      </c>
      <c r="Q27" s="157">
        <f>[46]Producto!AS16</f>
        <v>44</v>
      </c>
      <c r="R27" s="142">
        <f>[46]Producto!AT16</f>
        <v>0.81</v>
      </c>
      <c r="S27" s="124">
        <f>IFERROR(DimProducto_Vita_6[UN/MIN]*60*DimProducto_Vita_6[NEW OEE (%)]/DimProducto_Vita_6[UN/CAJA],0)</f>
        <v>112.66363636363639</v>
      </c>
      <c r="T27" s="124">
        <f>IFERROR(DimProducto_Vita_6[UN/MIN]*60/DimProducto_Vita_6[UN/CAJA],0)</f>
        <v>139.09090909090909</v>
      </c>
      <c r="U27" s="124">
        <f>+DimProducto_Vita_6[UN/MIN]*DimProducto_Vita_6[VOL/UN (L)]*60*DimProducto_Vita_6[NEW OEE (%)]</f>
        <v>297.43200000000002</v>
      </c>
      <c r="V27" s="124">
        <f>+DimProducto_Vita_6[UN/MIN]*DimProducto_Vita_6[VOL/UN (L)]*60</f>
        <v>367.2</v>
      </c>
      <c r="W27" s="157">
        <f>[46]Producto!AY16</f>
        <v>2</v>
      </c>
      <c r="X27" s="157">
        <f>[46]Producto!AZ16</f>
        <v>273</v>
      </c>
      <c r="Y27" s="123">
        <f>+DimProducto_Vita_6[UN/CAJA]*DimProducto_Vita_6[VOL/UN (L)]</f>
        <v>2.6399999999999997</v>
      </c>
      <c r="AK27" s="194"/>
      <c r="AL27" s="194"/>
      <c r="AM27" s="194"/>
      <c r="AN27" s="195"/>
      <c r="AO27" s="194"/>
      <c r="AP27" s="194"/>
      <c r="AQ27" s="194"/>
      <c r="AR27" s="194"/>
      <c r="AS27" s="194"/>
      <c r="AT27" s="194"/>
      <c r="AU27" s="194"/>
      <c r="AV27" s="194"/>
      <c r="AW27" s="196"/>
      <c r="AX27" s="196"/>
      <c r="AY27" s="196"/>
      <c r="AZ27" s="197"/>
      <c r="BA27" s="196"/>
      <c r="BB27" s="198"/>
      <c r="BC27" s="199"/>
      <c r="BD27" s="199"/>
      <c r="BE27" s="199"/>
      <c r="BF27" s="199"/>
      <c r="BG27" s="196"/>
      <c r="BH27" s="196"/>
      <c r="BI27" s="200"/>
    </row>
    <row r="28" spans="1:61">
      <c r="A28" s="117">
        <f>[46]Producto!AC17</f>
        <v>1045</v>
      </c>
      <c r="B28" s="117" t="str">
        <f>[46]Producto!AD17</f>
        <v>Activo</v>
      </c>
      <c r="C28" s="113">
        <f>[46]Producto!AE17</f>
        <v>552643</v>
      </c>
      <c r="D28" s="119">
        <f>[46]Producto!AF17</f>
        <v>1</v>
      </c>
      <c r="E28" s="119" t="str">
        <f>CONCATENATE(DimProducto_Vita_6[[#This Row],[Código SAP]],"000",DimProducto_Vita_6[[#This Row],[Versión]])</f>
        <v>5526430001</v>
      </c>
      <c r="F28" s="117" t="str">
        <f>[46]Producto!AH17</f>
        <v>Vita 6</v>
      </c>
      <c r="G28" s="117">
        <f>[46]Producto!AI17</f>
        <v>384</v>
      </c>
      <c r="H28" s="117" t="str">
        <f>[46]Producto!AJ17</f>
        <v>Moldeados</v>
      </c>
      <c r="I28" s="117">
        <f>[46]Producto!AK17</f>
        <v>402</v>
      </c>
      <c r="J28" s="118" t="str">
        <f>[46]Producto!AL17</f>
        <v>PR04</v>
      </c>
      <c r="K28" s="118" t="str">
        <f>[46]Producto!AM17</f>
        <v>Z101</v>
      </c>
      <c r="L28" s="113" t="str">
        <f>[46]Producto!AN17</f>
        <v>PINGUINO ACIDIX FRESA 44X60ML</v>
      </c>
      <c r="M28" s="157">
        <f>[46]Producto!AO17</f>
        <v>17</v>
      </c>
      <c r="N28" s="157">
        <f>[46]Producto!AP17</f>
        <v>6</v>
      </c>
      <c r="O28" s="157">
        <f>DimProducto_Vita_6[[#This Row],[GPM]]*DimProducto_Vita_6[[#This Row],[UN/GP]]</f>
        <v>102</v>
      </c>
      <c r="P28" s="141">
        <f>[46]Producto!AR17</f>
        <v>0.06</v>
      </c>
      <c r="Q28" s="157">
        <f>[46]Producto!AS17</f>
        <v>44</v>
      </c>
      <c r="R28" s="142">
        <f>[46]Producto!AT17</f>
        <v>0.81</v>
      </c>
      <c r="S28" s="124">
        <f>IFERROR(DimProducto_Vita_6[UN/MIN]*60*DimProducto_Vita_6[NEW OEE (%)]/DimProducto_Vita_6[UN/CAJA],0)</f>
        <v>112.66363636363639</v>
      </c>
      <c r="T28" s="124">
        <f>IFERROR(DimProducto_Vita_6[UN/MIN]*60/DimProducto_Vita_6[UN/CAJA],0)</f>
        <v>139.09090909090909</v>
      </c>
      <c r="U28" s="124">
        <f>+DimProducto_Vita_6[UN/MIN]*DimProducto_Vita_6[VOL/UN (L)]*60*DimProducto_Vita_6[NEW OEE (%)]</f>
        <v>297.43200000000002</v>
      </c>
      <c r="V28" s="124">
        <f>+DimProducto_Vita_6[UN/MIN]*DimProducto_Vita_6[VOL/UN (L)]*60</f>
        <v>367.2</v>
      </c>
      <c r="W28" s="157">
        <f>[46]Producto!AY17</f>
        <v>2</v>
      </c>
      <c r="X28" s="157">
        <f>[46]Producto!AZ17</f>
        <v>273</v>
      </c>
      <c r="Y28" s="123">
        <f>+DimProducto_Vita_6[UN/CAJA]*DimProducto_Vita_6[VOL/UN (L)]</f>
        <v>2.6399999999999997</v>
      </c>
      <c r="AK28" s="194"/>
      <c r="AL28" s="194"/>
      <c r="AM28" s="194"/>
      <c r="AN28" s="195"/>
      <c r="AO28" s="194"/>
      <c r="AP28" s="194"/>
      <c r="AQ28" s="194"/>
      <c r="AR28" s="194"/>
      <c r="AS28" s="194"/>
      <c r="AT28" s="194"/>
      <c r="AU28" s="194"/>
      <c r="AV28" s="194"/>
      <c r="AW28" s="196"/>
      <c r="AX28" s="196"/>
      <c r="AY28" s="196"/>
      <c r="AZ28" s="197"/>
      <c r="BA28" s="196"/>
      <c r="BB28" s="198"/>
      <c r="BC28" s="199"/>
      <c r="BD28" s="199"/>
      <c r="BE28" s="199"/>
      <c r="BF28" s="199"/>
      <c r="BG28" s="196"/>
      <c r="BH28" s="196"/>
      <c r="BI28" s="200"/>
    </row>
    <row r="29" spans="1:61">
      <c r="A29" s="113">
        <f>[46]Producto!AC18</f>
        <v>1045</v>
      </c>
      <c r="B29" s="113" t="str">
        <f>[46]Producto!AD18</f>
        <v>Activo</v>
      </c>
      <c r="C29" s="113">
        <f>[46]Producto!AE18</f>
        <v>585841</v>
      </c>
      <c r="D29" s="114">
        <f>[46]Producto!AF18</f>
        <v>1</v>
      </c>
      <c r="E29" s="113" t="str">
        <f>CONCATENATE(DimProducto_Vita_6[[#This Row],[Código SAP]],"000",DimProducto_Vita_6[[#This Row],[Versión]])</f>
        <v>5858410001</v>
      </c>
      <c r="F29" s="113" t="str">
        <f>[46]Producto!AH18</f>
        <v>Vita 6</v>
      </c>
      <c r="G29" s="113">
        <f>[46]Producto!AI18</f>
        <v>384</v>
      </c>
      <c r="H29" s="113" t="str">
        <f>[46]Producto!AJ18</f>
        <v>Moldeados</v>
      </c>
      <c r="I29" s="113">
        <f>[46]Producto!AK18</f>
        <v>402</v>
      </c>
      <c r="J29" s="113" t="str">
        <f>[46]Producto!AL18</f>
        <v>PR04</v>
      </c>
      <c r="K29" s="113" t="str">
        <f>[46]Producto!AM18</f>
        <v>Z101</v>
      </c>
      <c r="L29" s="113" t="str">
        <f>[46]Producto!AN18</f>
        <v>PINGÜINO PINTA LENGUA 44X60ML</v>
      </c>
      <c r="M29" s="157">
        <f>[46]Producto!AO18</f>
        <v>17</v>
      </c>
      <c r="N29" s="157">
        <f>[46]Producto!AP18</f>
        <v>6</v>
      </c>
      <c r="O29" s="157">
        <f>DimProducto_Vita_6[[#This Row],[GPM]]*DimProducto_Vita_6[[#This Row],[UN/GP]]</f>
        <v>102</v>
      </c>
      <c r="P29" s="141">
        <f>[46]Producto!AR18</f>
        <v>0.06</v>
      </c>
      <c r="Q29" s="157">
        <f>[46]Producto!AS18</f>
        <v>44</v>
      </c>
      <c r="R29" s="142">
        <f>[46]Producto!AT18</f>
        <v>0.81</v>
      </c>
      <c r="S29" s="124">
        <f>IFERROR(DimProducto_Vita_6[UN/MIN]*60*DimProducto_Vita_6[NEW OEE (%)]/DimProducto_Vita_6[UN/CAJA],0)</f>
        <v>112.66363636363639</v>
      </c>
      <c r="T29" s="124">
        <f>IFERROR(DimProducto_Vita_6[UN/MIN]*60/DimProducto_Vita_6[UN/CAJA],0)</f>
        <v>139.09090909090909</v>
      </c>
      <c r="U29" s="124">
        <f>+DimProducto_Vita_6[UN/MIN]*DimProducto_Vita_6[VOL/UN (L)]*60*DimProducto_Vita_6[NEW OEE (%)]</f>
        <v>297.43200000000002</v>
      </c>
      <c r="V29" s="124">
        <f>+DimProducto_Vita_6[UN/MIN]*DimProducto_Vita_6[VOL/UN (L)]*60</f>
        <v>367.2</v>
      </c>
      <c r="W29" s="157">
        <f>[46]Producto!AY18</f>
        <v>1</v>
      </c>
      <c r="X29" s="157">
        <f>[46]Producto!AZ18</f>
        <v>273</v>
      </c>
      <c r="Y29" s="123">
        <f>+DimProducto_Vita_6[UN/CAJA]*DimProducto_Vita_6[VOL/UN (L)]</f>
        <v>2.6399999999999997</v>
      </c>
      <c r="AK29" s="194"/>
      <c r="AL29" s="194"/>
      <c r="AM29" s="194"/>
      <c r="AN29" s="195"/>
      <c r="AO29" s="194"/>
      <c r="AP29" s="194"/>
      <c r="AQ29" s="194"/>
      <c r="AR29" s="194"/>
      <c r="AS29" s="194"/>
      <c r="AT29" s="194"/>
      <c r="AU29" s="194"/>
      <c r="AV29" s="194"/>
      <c r="AW29" s="196"/>
      <c r="AX29" s="196"/>
      <c r="AY29" s="196"/>
      <c r="AZ29" s="197"/>
      <c r="BA29" s="196"/>
      <c r="BB29" s="198"/>
      <c r="BC29" s="199"/>
      <c r="BD29" s="199"/>
      <c r="BE29" s="199"/>
      <c r="BF29" s="199"/>
      <c r="BG29" s="196"/>
      <c r="BH29" s="196"/>
      <c r="BI29" s="200"/>
    </row>
    <row r="30" spans="1:61">
      <c r="A30" s="113">
        <f>[46]Producto!AC19</f>
        <v>1045</v>
      </c>
      <c r="B30" s="113" t="str">
        <f>[46]Producto!AD19</f>
        <v>Activo</v>
      </c>
      <c r="C30" s="113">
        <f>[46]Producto!AE19</f>
        <v>964828</v>
      </c>
      <c r="D30" s="114">
        <f>[46]Producto!AF19</f>
        <v>1</v>
      </c>
      <c r="E30" s="113" t="str">
        <f>CONCATENATE(DimProducto_Vita_6[[#This Row],[Código SAP]],"000",DimProducto_Vita_6[[#This Row],[Versión]])</f>
        <v>9648280001</v>
      </c>
      <c r="F30" s="113" t="str">
        <f>[46]Producto!AH19</f>
        <v>Vita 6</v>
      </c>
      <c r="G30" s="113">
        <f>[46]Producto!AI19</f>
        <v>519</v>
      </c>
      <c r="H30" s="113" t="str">
        <f>[46]Producto!AJ19</f>
        <v>Moldeados</v>
      </c>
      <c r="I30" s="113">
        <f>[46]Producto!AK19</f>
        <v>402</v>
      </c>
      <c r="J30" s="113" t="str">
        <f>[46]Producto!AL19</f>
        <v>PR02</v>
      </c>
      <c r="K30" s="113" t="str">
        <f>[46]Producto!AM19</f>
        <v>Z101</v>
      </c>
      <c r="L30" s="113" t="str">
        <f>[46]Producto!AN19</f>
        <v>PINGUINO CR REAL GIGANTE 60X85ML</v>
      </c>
      <c r="M30" s="157">
        <f>[46]Producto!AO19</f>
        <v>17</v>
      </c>
      <c r="N30" s="157">
        <f>[46]Producto!AP19</f>
        <v>6</v>
      </c>
      <c r="O30" s="157">
        <f>DimProducto_Vita_6[[#This Row],[GPM]]*DimProducto_Vita_6[[#This Row],[UN/GP]]</f>
        <v>102</v>
      </c>
      <c r="P30" s="141">
        <f>[46]Producto!AR19</f>
        <v>8.5000000000000006E-2</v>
      </c>
      <c r="Q30" s="157">
        <f>[46]Producto!AS19</f>
        <v>60</v>
      </c>
      <c r="R30" s="142">
        <f>[46]Producto!AT19</f>
        <v>0.79</v>
      </c>
      <c r="S30" s="124">
        <f>IFERROR(DimProducto_Vita_6[UN/MIN]*60*DimProducto_Vita_6[NEW OEE (%)]/DimProducto_Vita_6[UN/CAJA],0)</f>
        <v>80.58</v>
      </c>
      <c r="T30" s="124">
        <f>IFERROR(DimProducto_Vita_6[UN/MIN]*60/DimProducto_Vita_6[UN/CAJA],0)</f>
        <v>102</v>
      </c>
      <c r="U30" s="124">
        <f>+DimProducto_Vita_6[UN/MIN]*DimProducto_Vita_6[VOL/UN (L)]*60*DimProducto_Vita_6[NEW OEE (%)]</f>
        <v>410.95800000000003</v>
      </c>
      <c r="V30" s="124">
        <f>+DimProducto_Vita_6[UN/MIN]*DimProducto_Vita_6[VOL/UN (L)]*60</f>
        <v>520.20000000000005</v>
      </c>
      <c r="W30" s="157">
        <f>[46]Producto!AY19</f>
        <v>2</v>
      </c>
      <c r="X30" s="157">
        <f>[46]Producto!AZ19</f>
        <v>150</v>
      </c>
      <c r="Y30" s="123">
        <f>+DimProducto_Vita_6[UN/CAJA]*DimProducto_Vita_6[VOL/UN (L)]</f>
        <v>5.1000000000000005</v>
      </c>
      <c r="AK30" s="194"/>
      <c r="AL30" s="194"/>
      <c r="AM30" s="194"/>
      <c r="AN30" s="195"/>
      <c r="AO30" s="194"/>
      <c r="AP30" s="194"/>
      <c r="AQ30" s="194"/>
      <c r="AR30" s="194"/>
      <c r="AS30" s="194"/>
      <c r="AT30" s="194"/>
      <c r="AU30" s="194"/>
      <c r="AV30" s="194"/>
      <c r="AW30" s="196"/>
      <c r="AX30" s="196"/>
      <c r="AY30" s="196"/>
      <c r="AZ30" s="197"/>
      <c r="BA30" s="196"/>
      <c r="BB30" s="198"/>
      <c r="BC30" s="199"/>
      <c r="BD30" s="199"/>
      <c r="BE30" s="199"/>
      <c r="BF30" s="199"/>
      <c r="BG30" s="196"/>
      <c r="BH30" s="196"/>
      <c r="BI30" s="200"/>
    </row>
    <row r="31" spans="1:61">
      <c r="A31" s="113">
        <f>[46]Producto!AC20</f>
        <v>1045</v>
      </c>
      <c r="B31" s="113">
        <f>[46]Producto!AD20</f>
        <v>0</v>
      </c>
      <c r="C31" s="113">
        <f>[46]Producto!AE20</f>
        <v>84167297</v>
      </c>
      <c r="D31" s="114">
        <f>[46]Producto!AF20</f>
        <v>1</v>
      </c>
      <c r="E31" s="113" t="str">
        <f>CONCATENATE(DimProducto_Vita_6[[#This Row],[Código SAP]],"000",DimProducto_Vita_6[[#This Row],[Versión]])</f>
        <v>841672970001</v>
      </c>
      <c r="F31" s="113" t="str">
        <f>[46]Producto!AH20</f>
        <v>Vita 6</v>
      </c>
      <c r="G31" s="113">
        <f>[46]Producto!AI20</f>
        <v>333</v>
      </c>
      <c r="H31" s="113" t="str">
        <f>[46]Producto!AJ20</f>
        <v>Moldeados</v>
      </c>
      <c r="I31" s="113">
        <f>[46]Producto!AK20</f>
        <v>402</v>
      </c>
      <c r="J31" s="113" t="str">
        <f>[46]Producto!AL20</f>
        <v>PR04</v>
      </c>
      <c r="K31" s="113" t="str">
        <f>[46]Producto!AM20</f>
        <v>Z101</v>
      </c>
      <c r="L31" s="113" t="str">
        <f>[46]Producto!AN20</f>
        <v>PINGUINO MAX PODER FRESA 48X55ML</v>
      </c>
      <c r="M31" s="157">
        <f>[46]Producto!AO20</f>
        <v>17</v>
      </c>
      <c r="N31" s="157">
        <f>[46]Producto!AP20</f>
        <v>6</v>
      </c>
      <c r="O31" s="157">
        <f>DimProducto_Vita_6[[#This Row],[GPM]]*DimProducto_Vita_6[[#This Row],[UN/GP]]</f>
        <v>102</v>
      </c>
      <c r="P31" s="141">
        <f>[46]Producto!AR20</f>
        <v>5.5E-2</v>
      </c>
      <c r="Q31" s="157">
        <f>[46]Producto!AS20</f>
        <v>48</v>
      </c>
      <c r="R31" s="142">
        <f>[46]Producto!AT20</f>
        <v>0.82499999999999996</v>
      </c>
      <c r="S31" s="124">
        <f>IFERROR(DimProducto_Vita_6[UN/MIN]*60*DimProducto_Vita_6[NEW OEE (%)]/DimProducto_Vita_6[UN/CAJA],0)</f>
        <v>105.1875</v>
      </c>
      <c r="T31" s="124">
        <f>IFERROR(DimProducto_Vita_6[UN/MIN]*60/DimProducto_Vita_6[UN/CAJA],0)</f>
        <v>127.5</v>
      </c>
      <c r="U31" s="124">
        <f>+DimProducto_Vita_6[UN/MIN]*DimProducto_Vita_6[VOL/UN (L)]*60*DimProducto_Vita_6[NEW OEE (%)]</f>
        <v>277.69499999999999</v>
      </c>
      <c r="V31" s="124">
        <f>+DimProducto_Vita_6[UN/MIN]*DimProducto_Vita_6[VOL/UN (L)]*60</f>
        <v>336.6</v>
      </c>
      <c r="W31" s="157">
        <f>[46]Producto!AY20</f>
        <v>2</v>
      </c>
      <c r="X31" s="157">
        <f>[46]Producto!AZ20</f>
        <v>273</v>
      </c>
      <c r="Y31" s="123">
        <f>+DimProducto_Vita_6[UN/CAJA]*DimProducto_Vita_6[VOL/UN (L)]</f>
        <v>2.64</v>
      </c>
      <c r="AK31" s="194"/>
      <c r="AL31" s="194"/>
      <c r="AM31" s="194"/>
      <c r="AN31" s="195"/>
      <c r="AO31" s="194"/>
      <c r="AP31" s="194"/>
      <c r="AQ31" s="194"/>
      <c r="AR31" s="194"/>
      <c r="AS31" s="194"/>
      <c r="AT31" s="194"/>
      <c r="AU31" s="194"/>
      <c r="AV31" s="194"/>
      <c r="AW31" s="196"/>
      <c r="AX31" s="196"/>
      <c r="AY31" s="196"/>
      <c r="AZ31" s="197"/>
      <c r="BA31" s="196"/>
      <c r="BB31" s="198"/>
      <c r="BC31" s="199"/>
      <c r="BD31" s="199"/>
      <c r="BE31" s="199"/>
      <c r="BF31" s="199"/>
      <c r="BG31" s="196"/>
      <c r="BH31" s="196"/>
      <c r="BI31" s="200"/>
    </row>
    <row r="32" spans="1:61">
      <c r="A32" s="113">
        <f>[46]Producto!AC21</f>
        <v>1045</v>
      </c>
      <c r="B32" s="113">
        <f>[46]Producto!AD21</f>
        <v>0</v>
      </c>
      <c r="C32" s="113">
        <f>[46]Producto!AE21</f>
        <v>84167296</v>
      </c>
      <c r="D32" s="114">
        <f>[46]Producto!AF21</f>
        <v>1</v>
      </c>
      <c r="E32" s="113" t="str">
        <f>CONCATENATE(DimProducto_Vita_6[[#This Row],[Código SAP]],"000",DimProducto_Vita_6[[#This Row],[Versión]])</f>
        <v>841672960001</v>
      </c>
      <c r="F32" s="113" t="str">
        <f>[46]Producto!AH21</f>
        <v>Vita 6</v>
      </c>
      <c r="G32" s="113">
        <f>[46]Producto!AI21</f>
        <v>333</v>
      </c>
      <c r="H32" s="113" t="str">
        <f>[46]Producto!AJ21</f>
        <v>Moldeados</v>
      </c>
      <c r="I32" s="113">
        <f>[46]Producto!AK21</f>
        <v>402</v>
      </c>
      <c r="J32" s="113" t="str">
        <f>[46]Producto!AL21</f>
        <v>PR04</v>
      </c>
      <c r="K32" s="113" t="str">
        <f>[46]Producto!AM21</f>
        <v>Z101</v>
      </c>
      <c r="L32" s="113" t="str">
        <f>[46]Producto!AN21</f>
        <v>PINGUINO MAX PODER LIMON 48X55ML</v>
      </c>
      <c r="M32" s="157">
        <f>[46]Producto!AO21</f>
        <v>17</v>
      </c>
      <c r="N32" s="157">
        <f>[46]Producto!AP21</f>
        <v>6</v>
      </c>
      <c r="O32" s="157">
        <f>DimProducto_Vita_6[[#This Row],[GPM]]*DimProducto_Vita_6[[#This Row],[UN/GP]]</f>
        <v>102</v>
      </c>
      <c r="P32" s="141">
        <f>[46]Producto!AR21</f>
        <v>5.5E-2</v>
      </c>
      <c r="Q32" s="157">
        <f>[46]Producto!AS21</f>
        <v>48</v>
      </c>
      <c r="R32" s="142">
        <f>[46]Producto!AT21</f>
        <v>0.82499999999999996</v>
      </c>
      <c r="S32" s="124">
        <f>IFERROR(DimProducto_Vita_6[UN/MIN]*60*DimProducto_Vita_6[NEW OEE (%)]/DimProducto_Vita_6[UN/CAJA],0)</f>
        <v>105.1875</v>
      </c>
      <c r="T32" s="124">
        <f>IFERROR(DimProducto_Vita_6[UN/MIN]*60/DimProducto_Vita_6[UN/CAJA],0)</f>
        <v>127.5</v>
      </c>
      <c r="U32" s="124">
        <f>+DimProducto_Vita_6[UN/MIN]*DimProducto_Vita_6[VOL/UN (L)]*60*DimProducto_Vita_6[NEW OEE (%)]</f>
        <v>277.69499999999999</v>
      </c>
      <c r="V32" s="124">
        <f>+DimProducto_Vita_6[UN/MIN]*DimProducto_Vita_6[VOL/UN (L)]*60</f>
        <v>336.6</v>
      </c>
      <c r="W32" s="157">
        <f>[46]Producto!AY21</f>
        <v>2</v>
      </c>
      <c r="X32" s="157">
        <f>[46]Producto!AZ21</f>
        <v>273</v>
      </c>
      <c r="Y32" s="123">
        <f>+DimProducto_Vita_6[UN/CAJA]*DimProducto_Vita_6[VOL/UN (L)]</f>
        <v>2.64</v>
      </c>
      <c r="AK32" s="194"/>
      <c r="AL32" s="194"/>
      <c r="AM32" s="194"/>
      <c r="AN32" s="195"/>
      <c r="AO32" s="194"/>
      <c r="AP32" s="194"/>
      <c r="AQ32" s="194"/>
      <c r="AR32" s="194"/>
      <c r="AS32" s="194"/>
      <c r="AT32" s="194"/>
      <c r="AU32" s="194"/>
      <c r="AV32" s="194"/>
      <c r="AW32" s="196"/>
      <c r="AX32" s="196"/>
      <c r="AY32" s="196"/>
      <c r="AZ32" s="197"/>
      <c r="BA32" s="196"/>
      <c r="BB32" s="198"/>
      <c r="BC32" s="199"/>
      <c r="BD32" s="199"/>
      <c r="BE32" s="199"/>
      <c r="BF32" s="199"/>
      <c r="BG32" s="196"/>
      <c r="BH32" s="196"/>
      <c r="BI32" s="200"/>
    </row>
    <row r="33" spans="1:61">
      <c r="A33" s="113">
        <f>[46]Producto!AC22</f>
        <v>1045</v>
      </c>
      <c r="B33" s="113" t="str">
        <f>[46]Producto!AD22</f>
        <v>Activo</v>
      </c>
      <c r="C33" s="113">
        <f>[46]Producto!AE22</f>
        <v>67141996</v>
      </c>
      <c r="D33" s="114">
        <f>[46]Producto!AF22</f>
        <v>4</v>
      </c>
      <c r="E33" s="113" t="str">
        <f>CONCATENATE(DimProducto_Vita_6[[#This Row],[Código SAP]],"000",DimProducto_Vita_6[[#This Row],[Versión]])</f>
        <v>671419960004</v>
      </c>
      <c r="F33" s="113" t="str">
        <f>[46]Producto!AH22</f>
        <v>Vita 6</v>
      </c>
      <c r="G33" s="113">
        <f>[46]Producto!AI22</f>
        <v>333</v>
      </c>
      <c r="H33" s="113" t="str">
        <f>[46]Producto!AJ22</f>
        <v>Moldeados</v>
      </c>
      <c r="I33" s="113">
        <f>[46]Producto!AK22</f>
        <v>402</v>
      </c>
      <c r="J33" s="113" t="str">
        <f>[46]Producto!AL22</f>
        <v>PR03</v>
      </c>
      <c r="K33" s="113" t="str">
        <f>[46]Producto!AM22</f>
        <v>Z101</v>
      </c>
      <c r="L33" s="113" t="str">
        <f>[46]Producto!AN22</f>
        <v>PINGUINO POLITO FRESA 75X55ML</v>
      </c>
      <c r="M33" s="157">
        <f>[46]Producto!AO22</f>
        <v>17</v>
      </c>
      <c r="N33" s="157">
        <f>[46]Producto!AP22</f>
        <v>6</v>
      </c>
      <c r="O33" s="157">
        <f>DimProducto_Vita_6[[#This Row],[GPM]]*DimProducto_Vita_6[[#This Row],[UN/GP]]</f>
        <v>102</v>
      </c>
      <c r="P33" s="141">
        <f>[46]Producto!AR22</f>
        <v>5.5E-2</v>
      </c>
      <c r="Q33" s="157">
        <f>[46]Producto!AS22</f>
        <v>75</v>
      </c>
      <c r="R33" s="142">
        <f>[46]Producto!AT22</f>
        <v>0.5</v>
      </c>
      <c r="S33" s="124">
        <f>IFERROR(DimProducto_Vita_6[UN/MIN]*60*DimProducto_Vita_6[NEW OEE (%)]/DimProducto_Vita_6[UN/CAJA],0)</f>
        <v>40.799999999999997</v>
      </c>
      <c r="T33" s="124">
        <f>IFERROR(DimProducto_Vita_6[UN/MIN]*60/DimProducto_Vita_6[UN/CAJA],0)</f>
        <v>81.599999999999994</v>
      </c>
      <c r="U33" s="124">
        <f>+DimProducto_Vita_6[UN/MIN]*DimProducto_Vita_6[VOL/UN (L)]*60*DimProducto_Vita_6[NEW OEE (%)]</f>
        <v>168.3</v>
      </c>
      <c r="V33" s="124">
        <f>+DimProducto_Vita_6[UN/MIN]*DimProducto_Vita_6[VOL/UN (L)]*60</f>
        <v>336.6</v>
      </c>
      <c r="W33" s="157">
        <f>[46]Producto!AY22</f>
        <v>1</v>
      </c>
      <c r="X33" s="157">
        <f>[46]Producto!AZ22</f>
        <v>175</v>
      </c>
      <c r="Y33" s="123">
        <f>+DimProducto_Vita_6[UN/CAJA]*DimProducto_Vita_6[VOL/UN (L)]</f>
        <v>4.125</v>
      </c>
      <c r="AK33" s="194"/>
      <c r="AL33" s="194"/>
      <c r="AM33" s="194"/>
      <c r="AN33" s="195"/>
      <c r="AO33" s="194"/>
      <c r="AP33" s="194"/>
      <c r="AQ33" s="194"/>
      <c r="AR33" s="194"/>
      <c r="AS33" s="194"/>
      <c r="AT33" s="194"/>
      <c r="AU33" s="194"/>
      <c r="AV33" s="194"/>
      <c r="AW33" s="196"/>
      <c r="AX33" s="196"/>
      <c r="AY33" s="196"/>
      <c r="AZ33" s="197"/>
      <c r="BA33" s="196"/>
      <c r="BB33" s="198"/>
      <c r="BC33" s="199"/>
      <c r="BD33" s="199"/>
      <c r="BE33" s="199"/>
      <c r="BF33" s="199"/>
      <c r="BG33" s="196"/>
      <c r="BH33" s="196"/>
      <c r="BI33" s="200"/>
    </row>
    <row r="34" spans="1:61">
      <c r="A34" s="113">
        <f>[46]Producto!AC23</f>
        <v>1045</v>
      </c>
      <c r="B34" s="113">
        <f>[46]Producto!AD23</f>
        <v>0</v>
      </c>
      <c r="C34" s="113">
        <f>[46]Producto!AE23</f>
        <v>67176327</v>
      </c>
      <c r="D34" s="114">
        <f>[46]Producto!AF23</f>
        <v>2</v>
      </c>
      <c r="E34" s="113" t="str">
        <f>CONCATENATE(DimProducto_Vita_6[[#This Row],[Código SAP]],"000",DimProducto_Vita_6[[#This Row],[Versión]])</f>
        <v>671763270002</v>
      </c>
      <c r="F34" s="113" t="str">
        <f>[46]Producto!AH23</f>
        <v>Vita 6</v>
      </c>
      <c r="G34" s="113">
        <f>[46]Producto!AI23</f>
        <v>384</v>
      </c>
      <c r="H34" s="113" t="str">
        <f>[46]Producto!AJ23</f>
        <v>Moldeados</v>
      </c>
      <c r="I34" s="113">
        <f>[46]Producto!AK23</f>
        <v>402</v>
      </c>
      <c r="J34" s="113" t="str">
        <f>[46]Producto!AL23</f>
        <v>PR04</v>
      </c>
      <c r="K34" s="113" t="str">
        <f>[46]Producto!AM23</f>
        <v>Z101</v>
      </c>
      <c r="L34" s="113" t="str">
        <f>[46]Producto!AN23</f>
        <v>PINGÜINO PALETA MAX BUBBALOO 44X60ML</v>
      </c>
      <c r="M34" s="157">
        <f>[46]Producto!AO23</f>
        <v>16</v>
      </c>
      <c r="N34" s="157">
        <f>[46]Producto!AP23</f>
        <v>6</v>
      </c>
      <c r="O34" s="157">
        <f>DimProducto_Vita_6[[#This Row],[GPM]]*DimProducto_Vita_6[[#This Row],[UN/GP]]</f>
        <v>96</v>
      </c>
      <c r="P34" s="141">
        <f>[46]Producto!AR23</f>
        <v>0.06</v>
      </c>
      <c r="Q34" s="157">
        <f>[46]Producto!AS23</f>
        <v>44</v>
      </c>
      <c r="R34" s="142">
        <f>[46]Producto!AT23</f>
        <v>0.82499999999999996</v>
      </c>
      <c r="S34" s="124">
        <f>IFERROR(DimProducto_Vita_6[UN/MIN]*60*DimProducto_Vita_6[NEW OEE (%)]/DimProducto_Vita_6[UN/CAJA],0)</f>
        <v>108</v>
      </c>
      <c r="T34" s="124">
        <f>IFERROR(DimProducto_Vita_6[UN/MIN]*60/DimProducto_Vita_6[UN/CAJA],0)</f>
        <v>130.90909090909091</v>
      </c>
      <c r="U34" s="124">
        <f>+DimProducto_Vita_6[UN/MIN]*DimProducto_Vita_6[VOL/UN (L)]*60*DimProducto_Vita_6[NEW OEE (%)]</f>
        <v>285.11999999999995</v>
      </c>
      <c r="V34" s="124">
        <f>+DimProducto_Vita_6[UN/MIN]*DimProducto_Vita_6[VOL/UN (L)]*60</f>
        <v>345.59999999999997</v>
      </c>
      <c r="W34" s="157">
        <f>[46]Producto!AY23</f>
        <v>2</v>
      </c>
      <c r="X34" s="157">
        <f>[46]Producto!AZ23</f>
        <v>273</v>
      </c>
      <c r="Y34" s="123">
        <f>+DimProducto_Vita_6[UN/CAJA]*DimProducto_Vita_6[VOL/UN (L)]</f>
        <v>2.6399999999999997</v>
      </c>
      <c r="AK34" s="194"/>
      <c r="AL34" s="194"/>
      <c r="AM34" s="194"/>
      <c r="AN34" s="195"/>
      <c r="AO34" s="194"/>
      <c r="AP34" s="194"/>
      <c r="AQ34" s="194"/>
      <c r="AR34" s="194"/>
      <c r="AS34" s="194"/>
      <c r="AT34" s="194"/>
      <c r="AU34" s="194"/>
      <c r="AV34" s="194"/>
      <c r="AW34" s="196"/>
      <c r="AX34" s="196"/>
      <c r="AY34" s="196"/>
      <c r="AZ34" s="197"/>
      <c r="BA34" s="196"/>
      <c r="BB34" s="198"/>
      <c r="BC34" s="199"/>
      <c r="BD34" s="199"/>
      <c r="BE34" s="199"/>
      <c r="BF34" s="199"/>
      <c r="BG34" s="196"/>
      <c r="BH34" s="196"/>
      <c r="BI34" s="200"/>
    </row>
    <row r="35" spans="1:61">
      <c r="M35" s="160"/>
      <c r="N35" s="160"/>
      <c r="O35" s="160"/>
      <c r="P35" s="131"/>
      <c r="Q35" s="160"/>
      <c r="R35" s="166"/>
      <c r="S35" s="158"/>
      <c r="T35" s="158"/>
      <c r="U35" s="158"/>
      <c r="V35" s="158"/>
      <c r="W35" s="160"/>
      <c r="X35" s="160"/>
      <c r="Y35" s="131"/>
      <c r="AK35" s="194"/>
      <c r="AL35" s="194"/>
      <c r="AM35" s="194"/>
      <c r="AN35" s="195"/>
      <c r="AO35" s="194"/>
      <c r="AP35" s="194"/>
      <c r="AQ35" s="194"/>
      <c r="AR35" s="194"/>
      <c r="AS35" s="194"/>
      <c r="AT35" s="194"/>
      <c r="AU35" s="194"/>
      <c r="AV35" s="194"/>
      <c r="AW35" s="196"/>
      <c r="AX35" s="196"/>
      <c r="AY35" s="196"/>
      <c r="AZ35" s="197"/>
      <c r="BA35" s="196"/>
      <c r="BB35" s="198"/>
      <c r="BC35" s="199"/>
      <c r="BD35" s="199"/>
      <c r="BE35" s="199"/>
      <c r="BF35" s="199"/>
      <c r="BG35" s="196"/>
      <c r="BH35" s="196"/>
      <c r="BI35" s="200"/>
    </row>
    <row r="36" spans="1:61">
      <c r="M36" s="160"/>
      <c r="N36" s="160"/>
      <c r="O36" s="160"/>
      <c r="P36" s="131"/>
      <c r="Q36" s="160"/>
      <c r="R36" s="166"/>
      <c r="S36" s="158"/>
      <c r="T36" s="158"/>
      <c r="U36" s="158"/>
      <c r="V36" s="158"/>
      <c r="W36" s="160"/>
      <c r="X36" s="160"/>
      <c r="Y36" s="131"/>
      <c r="AK36" s="194"/>
      <c r="AL36" s="194"/>
      <c r="AM36" s="194"/>
      <c r="AN36" s="195"/>
      <c r="AO36" s="194"/>
      <c r="AP36" s="194"/>
      <c r="AQ36" s="194"/>
      <c r="AR36" s="194"/>
      <c r="AS36" s="194"/>
      <c r="AT36" s="194"/>
      <c r="AU36" s="194"/>
      <c r="AV36" s="194"/>
      <c r="AW36" s="196"/>
      <c r="AX36" s="196"/>
      <c r="AY36" s="196"/>
      <c r="AZ36" s="197"/>
      <c r="BA36" s="196"/>
      <c r="BB36" s="198"/>
      <c r="BC36" s="199"/>
      <c r="BD36" s="199"/>
      <c r="BE36" s="199"/>
      <c r="BF36" s="199"/>
      <c r="BG36" s="196"/>
      <c r="BH36" s="196"/>
      <c r="BI36" s="200"/>
    </row>
    <row r="37" spans="1:61">
      <c r="M37" s="160"/>
      <c r="N37" s="160"/>
      <c r="O37" s="160"/>
      <c r="P37" s="131"/>
      <c r="Q37" s="160"/>
      <c r="R37" s="166"/>
      <c r="S37" s="158"/>
      <c r="T37" s="158"/>
      <c r="U37" s="158"/>
      <c r="V37" s="158"/>
      <c r="W37" s="160"/>
      <c r="X37" s="160"/>
      <c r="Y37" s="131"/>
      <c r="AK37" s="194"/>
      <c r="AL37" s="194"/>
      <c r="AM37" s="194"/>
      <c r="AN37" s="195"/>
      <c r="AO37" s="194"/>
      <c r="AP37" s="194"/>
      <c r="AQ37" s="194"/>
      <c r="AR37" s="194"/>
      <c r="AS37" s="194"/>
      <c r="AT37" s="194"/>
      <c r="AU37" s="194"/>
      <c r="AV37" s="194"/>
      <c r="AW37" s="196"/>
      <c r="AX37" s="196"/>
      <c r="AY37" s="196"/>
      <c r="AZ37" s="197"/>
      <c r="BA37" s="196"/>
      <c r="BB37" s="198"/>
      <c r="BC37" s="199"/>
      <c r="BD37" s="199"/>
      <c r="BE37" s="199"/>
      <c r="BF37" s="199"/>
      <c r="BG37" s="196"/>
      <c r="BH37" s="196"/>
      <c r="BI37" s="200"/>
    </row>
    <row r="38" spans="1:61">
      <c r="M38" s="160"/>
      <c r="N38" s="160"/>
      <c r="O38" s="160"/>
      <c r="P38" s="131"/>
      <c r="Q38" s="160"/>
      <c r="R38" s="166"/>
      <c r="S38" s="158"/>
      <c r="T38" s="158"/>
      <c r="U38" s="158"/>
      <c r="V38" s="158"/>
      <c r="W38" s="160"/>
      <c r="X38" s="160"/>
      <c r="Y38" s="131"/>
      <c r="AK38" s="194"/>
      <c r="AL38" s="194"/>
      <c r="AM38" s="194"/>
      <c r="AN38" s="195"/>
      <c r="AO38" s="194"/>
      <c r="AP38" s="194"/>
      <c r="AQ38" s="194"/>
      <c r="AR38" s="194"/>
      <c r="AS38" s="194"/>
      <c r="AT38" s="194"/>
      <c r="AU38" s="194"/>
      <c r="AV38" s="194"/>
      <c r="AW38" s="196"/>
      <c r="AX38" s="196"/>
      <c r="AY38" s="196"/>
      <c r="AZ38" s="197"/>
      <c r="BA38" s="196"/>
      <c r="BB38" s="198"/>
      <c r="BC38" s="199"/>
      <c r="BD38" s="199"/>
      <c r="BE38" s="199"/>
      <c r="BF38" s="199"/>
      <c r="BG38" s="196"/>
      <c r="BH38" s="196"/>
      <c r="BI38" s="200"/>
    </row>
    <row r="39" spans="1:61">
      <c r="M39" s="160"/>
      <c r="N39" s="160"/>
      <c r="O39" s="160"/>
      <c r="P39" s="131"/>
      <c r="Q39" s="160"/>
      <c r="R39" s="166"/>
      <c r="S39" s="158"/>
      <c r="T39" s="158"/>
      <c r="U39" s="158"/>
      <c r="V39" s="158"/>
      <c r="W39" s="160"/>
      <c r="X39" s="160"/>
      <c r="Y39" s="131"/>
    </row>
    <row r="40" spans="1:61">
      <c r="M40" s="160"/>
      <c r="N40" s="160"/>
      <c r="O40" s="160"/>
      <c r="P40" s="131"/>
      <c r="Q40" s="160"/>
      <c r="R40" s="166"/>
      <c r="S40" s="158"/>
      <c r="T40" s="158"/>
      <c r="U40" s="158"/>
      <c r="V40" s="158"/>
      <c r="W40" s="160"/>
      <c r="X40" s="160"/>
      <c r="Y40" s="131"/>
    </row>
    <row r="41" spans="1:61" ht="25.5">
      <c r="A41" s="112" t="s">
        <v>95</v>
      </c>
      <c r="B41" s="112" t="s">
        <v>96</v>
      </c>
      <c r="C41" s="112" t="s">
        <v>97</v>
      </c>
      <c r="D41" s="138" t="s">
        <v>98</v>
      </c>
      <c r="E41" s="112" t="s">
        <v>99</v>
      </c>
      <c r="F41" s="112" t="s">
        <v>100</v>
      </c>
      <c r="G41" s="112" t="s">
        <v>101</v>
      </c>
      <c r="H41" s="112" t="s">
        <v>102</v>
      </c>
      <c r="I41" s="112" t="s">
        <v>103</v>
      </c>
      <c r="J41" s="112" t="s">
        <v>104</v>
      </c>
      <c r="K41" s="112" t="s">
        <v>105</v>
      </c>
      <c r="L41" s="112" t="s">
        <v>106</v>
      </c>
      <c r="M41" s="161" t="s">
        <v>107</v>
      </c>
      <c r="N41" s="161" t="s">
        <v>108</v>
      </c>
      <c r="O41" s="161" t="s">
        <v>109</v>
      </c>
      <c r="P41" s="139" t="s">
        <v>110</v>
      </c>
      <c r="Q41" s="161" t="s">
        <v>111</v>
      </c>
      <c r="R41" s="140" t="s">
        <v>717</v>
      </c>
      <c r="S41" s="122" t="s">
        <v>716</v>
      </c>
      <c r="T41" s="122" t="s">
        <v>715</v>
      </c>
      <c r="U41" s="122" t="s">
        <v>112</v>
      </c>
      <c r="V41" s="122" t="s">
        <v>113</v>
      </c>
      <c r="W41" s="161" t="s">
        <v>114</v>
      </c>
      <c r="X41" s="161" t="s">
        <v>115</v>
      </c>
      <c r="Y41" s="121" t="s">
        <v>116</v>
      </c>
    </row>
    <row r="42" spans="1:61">
      <c r="A42" s="113">
        <f>[46]Producto!AC24</f>
        <v>1045</v>
      </c>
      <c r="B42" s="113" t="str">
        <f>[46]Producto!AD24</f>
        <v>Activo</v>
      </c>
      <c r="C42" s="113">
        <f>[46]Producto!AE24</f>
        <v>943034</v>
      </c>
      <c r="D42" s="114">
        <f>[46]Producto!AF24</f>
        <v>5</v>
      </c>
      <c r="E42" s="113" t="str">
        <f>CONCATENATE(DimProducto_Vita_12[Código SAP],"000",DimProducto_Vita_12[Versión])</f>
        <v>9430340005</v>
      </c>
      <c r="F42" s="114" t="str">
        <f>[46]Producto!AH24</f>
        <v>Vita 12</v>
      </c>
      <c r="G42" s="113">
        <f>[46]Producto!AI24</f>
        <v>492</v>
      </c>
      <c r="H42" s="113" t="str">
        <f>[46]Producto!AJ24</f>
        <v>Moldeados</v>
      </c>
      <c r="I42" s="113">
        <f>[46]Producto!AK24</f>
        <v>403</v>
      </c>
      <c r="J42" s="113" t="str">
        <f>[46]Producto!AL24</f>
        <v>PR01</v>
      </c>
      <c r="K42" s="113" t="str">
        <f>[46]Producto!AM24</f>
        <v>Z101</v>
      </c>
      <c r="L42" s="113" t="str">
        <f>[46]Producto!AN24</f>
        <v>PINGUINO POLITO FRESA 75X55ML</v>
      </c>
      <c r="M42" s="157">
        <f>[46]Producto!AO24</f>
        <v>25</v>
      </c>
      <c r="N42" s="157">
        <f>[46]Producto!AP24</f>
        <v>12</v>
      </c>
      <c r="O42" s="157">
        <f>DimProducto_Vita_12[[#This Row],[GPM]]*DimProducto_Vita_12[[#This Row],[UN/GP]]</f>
        <v>300</v>
      </c>
      <c r="P42" s="141">
        <f>[46]Producto!AR24</f>
        <v>5.5E-2</v>
      </c>
      <c r="Q42" s="157">
        <f>[46]Producto!AS24</f>
        <v>75</v>
      </c>
      <c r="R42" s="142">
        <f>[46]Producto!AT24</f>
        <v>0.68500000000000005</v>
      </c>
      <c r="S42" s="124">
        <f>IFERROR(DimProducto_Vita_12[UN/MIN]*60*DimProducto_Vita_12[NEW OEE (%)]/DimProducto_Vita_12[UN/CAJA],0)</f>
        <v>164.40000000000003</v>
      </c>
      <c r="T42" s="124">
        <f>IFERROR(DimProducto_Vita_12[UN/MIN]*60/DimProducto_Vita_12[UN/CAJA],0)</f>
        <v>240</v>
      </c>
      <c r="U42" s="124">
        <f>+DimProducto_Vita_12[UN/MIN]*DimProducto_Vita_12[VOL/UN (L)]*60*DimProducto_Vita_12[NEW OEE (%)]</f>
        <v>678.15000000000009</v>
      </c>
      <c r="V42" s="124">
        <f>+DimProducto_Vita_12[UN/MIN]*DimProducto_Vita_12[VOL/UN (L)]*60</f>
        <v>990</v>
      </c>
      <c r="W42" s="157">
        <f>[46]Producto!AY24</f>
        <v>1</v>
      </c>
      <c r="X42" s="157">
        <f>[46]Producto!AZ24</f>
        <v>175</v>
      </c>
      <c r="Y42" s="149">
        <f>+DimProducto_Vita_12[UN/CAJA]*DimProducto_Vita_12[VOL/UN (L)]</f>
        <v>4.125</v>
      </c>
    </row>
    <row r="43" spans="1:61">
      <c r="A43" s="113">
        <f>[46]Producto!AC25</f>
        <v>1045</v>
      </c>
      <c r="B43" s="113" t="str">
        <f>[46]Producto!AD25</f>
        <v>Activo</v>
      </c>
      <c r="C43" s="113">
        <f>[46]Producto!AE25</f>
        <v>964696</v>
      </c>
      <c r="D43" s="114">
        <f>[46]Producto!AF25</f>
        <v>4</v>
      </c>
      <c r="E43" s="113" t="str">
        <f>CONCATENATE(DimProducto_Vita_12[Código SAP],"000",DimProducto_Vita_12[Versión])</f>
        <v>9646960004</v>
      </c>
      <c r="F43" s="114" t="str">
        <f>[46]Producto!AH25</f>
        <v>Vita 12</v>
      </c>
      <c r="G43" s="113">
        <f>[46]Producto!AI25</f>
        <v>492</v>
      </c>
      <c r="H43" s="113" t="str">
        <f>[46]Producto!AJ25</f>
        <v>Moldeados</v>
      </c>
      <c r="I43" s="113">
        <f>[46]Producto!AK25</f>
        <v>403</v>
      </c>
      <c r="J43" s="113" t="str">
        <f>[46]Producto!AL25</f>
        <v>PR01</v>
      </c>
      <c r="K43" s="113" t="str">
        <f>[46]Producto!AM25</f>
        <v>Z101</v>
      </c>
      <c r="L43" s="113" t="str">
        <f>[46]Producto!AN25</f>
        <v>PINGUINO POLITO VAINILLA 75X55ML</v>
      </c>
      <c r="M43" s="157">
        <f>[46]Producto!AO25</f>
        <v>25</v>
      </c>
      <c r="N43" s="157">
        <f>[46]Producto!AP25</f>
        <v>12</v>
      </c>
      <c r="O43" s="157">
        <f>DimProducto_Vita_12[[#This Row],[GPM]]*DimProducto_Vita_12[[#This Row],[UN/GP]]</f>
        <v>300</v>
      </c>
      <c r="P43" s="141">
        <f>[46]Producto!AR25</f>
        <v>5.5E-2</v>
      </c>
      <c r="Q43" s="157">
        <f>[46]Producto!AS25</f>
        <v>75</v>
      </c>
      <c r="R43" s="142">
        <f>[46]Producto!AT25</f>
        <v>0.68500000000000005</v>
      </c>
      <c r="S43" s="124">
        <f>IFERROR(DimProducto_Vita_12[UN/MIN]*60*DimProducto_Vita_12[NEW OEE (%)]/DimProducto_Vita_12[UN/CAJA],0)</f>
        <v>164.40000000000003</v>
      </c>
      <c r="T43" s="124">
        <f>IFERROR(DimProducto_Vita_12[UN/MIN]*60/DimProducto_Vita_12[UN/CAJA],0)</f>
        <v>240</v>
      </c>
      <c r="U43" s="124">
        <f>+DimProducto_Vita_12[UN/MIN]*DimProducto_Vita_12[VOL/UN (L)]*60*DimProducto_Vita_12[NEW OEE (%)]</f>
        <v>678.15000000000009</v>
      </c>
      <c r="V43" s="124">
        <f>+DimProducto_Vita_12[UN/MIN]*DimProducto_Vita_12[VOL/UN (L)]*60</f>
        <v>990</v>
      </c>
      <c r="W43" s="157">
        <f>[46]Producto!AY25</f>
        <v>1</v>
      </c>
      <c r="X43" s="157">
        <f>[46]Producto!AZ25</f>
        <v>175</v>
      </c>
      <c r="Y43" s="149">
        <f>+DimProducto_Vita_12[UN/CAJA]*DimProducto_Vita_12[VOL/UN (L)]</f>
        <v>4.125</v>
      </c>
    </row>
    <row r="44" spans="1:61">
      <c r="A44" s="113">
        <f>[46]Producto!AC26</f>
        <v>1045</v>
      </c>
      <c r="B44" s="113" t="str">
        <f>[46]Producto!AD26</f>
        <v>Activo</v>
      </c>
      <c r="C44" s="113">
        <f>[46]Producto!AE26</f>
        <v>67141996</v>
      </c>
      <c r="D44" s="114">
        <f>[46]Producto!AF26</f>
        <v>3</v>
      </c>
      <c r="E44" s="113" t="str">
        <f>CONCATENATE(DimProducto_Vita_12[Código SAP],"000",DimProducto_Vita_12[Versión])</f>
        <v>671419960003</v>
      </c>
      <c r="F44" s="114" t="str">
        <f>[46]Producto!AH26</f>
        <v>Vita 12</v>
      </c>
      <c r="G44" s="113">
        <f>[46]Producto!AI26</f>
        <v>492</v>
      </c>
      <c r="H44" s="113" t="str">
        <f>[46]Producto!AJ26</f>
        <v>Moldeados</v>
      </c>
      <c r="I44" s="113">
        <f>[46]Producto!AK26</f>
        <v>403</v>
      </c>
      <c r="J44" s="113" t="str">
        <f>[46]Producto!AL26</f>
        <v>PR01</v>
      </c>
      <c r="K44" s="113" t="str">
        <f>[46]Producto!AM26</f>
        <v>Z101</v>
      </c>
      <c r="L44" s="113" t="str">
        <f>[46]Producto!AN26</f>
        <v>PINGUINO POLITO FRESA 75X55ML</v>
      </c>
      <c r="M44" s="157">
        <f>[46]Producto!AO26</f>
        <v>25</v>
      </c>
      <c r="N44" s="157">
        <f>[46]Producto!AP26</f>
        <v>12</v>
      </c>
      <c r="O44" s="157">
        <f>DimProducto_Vita_12[[#This Row],[GPM]]*DimProducto_Vita_12[[#This Row],[UN/GP]]</f>
        <v>300</v>
      </c>
      <c r="P44" s="141">
        <f>[46]Producto!AR26</f>
        <v>5.5E-2</v>
      </c>
      <c r="Q44" s="157">
        <f>[46]Producto!AS26</f>
        <v>75</v>
      </c>
      <c r="R44" s="142">
        <f>[46]Producto!AT26</f>
        <v>0.68500000000000005</v>
      </c>
      <c r="S44" s="124">
        <f>IFERROR(DimProducto_Vita_12[UN/MIN]*60*DimProducto_Vita_12[NEW OEE (%)]/DimProducto_Vita_12[UN/CAJA],0)</f>
        <v>164.40000000000003</v>
      </c>
      <c r="T44" s="124">
        <f>IFERROR(DimProducto_Vita_12[UN/MIN]*60/DimProducto_Vita_12[UN/CAJA],0)</f>
        <v>240</v>
      </c>
      <c r="U44" s="124">
        <f>+DimProducto_Vita_12[UN/MIN]*DimProducto_Vita_12[VOL/UN (L)]*60*DimProducto_Vita_12[NEW OEE (%)]</f>
        <v>678.15000000000009</v>
      </c>
      <c r="V44" s="124">
        <f>+DimProducto_Vita_12[UN/MIN]*DimProducto_Vita_12[VOL/UN (L)]*60</f>
        <v>990</v>
      </c>
      <c r="W44" s="157">
        <f>[46]Producto!AY26</f>
        <v>1</v>
      </c>
      <c r="X44" s="157">
        <f>[46]Producto!AZ26</f>
        <v>175</v>
      </c>
      <c r="Y44" s="149">
        <f>+DimProducto_Vita_12[UN/CAJA]*DimProducto_Vita_12[VOL/UN (L)]</f>
        <v>4.125</v>
      </c>
    </row>
    <row r="45" spans="1:61">
      <c r="A45" s="113">
        <f>[46]Producto!AC27</f>
        <v>1045</v>
      </c>
      <c r="B45" s="113" t="str">
        <f>[46]Producto!AD27</f>
        <v>Activo</v>
      </c>
      <c r="C45" s="113">
        <f>[46]Producto!AE27</f>
        <v>67142478</v>
      </c>
      <c r="D45" s="114">
        <f>[46]Producto!AF27</f>
        <v>3</v>
      </c>
      <c r="E45" s="113" t="str">
        <f>CONCATENATE(DimProducto_Vita_12[Código SAP],"000",DimProducto_Vita_12[Versión])</f>
        <v>671424780003</v>
      </c>
      <c r="F45" s="114" t="str">
        <f>[46]Producto!AH27</f>
        <v>Vita 12</v>
      </c>
      <c r="G45" s="113">
        <f>[46]Producto!AI27</f>
        <v>492</v>
      </c>
      <c r="H45" s="113" t="str">
        <f>[46]Producto!AJ27</f>
        <v>Moldeados</v>
      </c>
      <c r="I45" s="113">
        <f>[46]Producto!AK27</f>
        <v>403</v>
      </c>
      <c r="J45" s="113" t="str">
        <f>[46]Producto!AL27</f>
        <v>PR01</v>
      </c>
      <c r="K45" s="113" t="str">
        <f>[46]Producto!AM27</f>
        <v>Z101</v>
      </c>
      <c r="L45" s="113" t="str">
        <f>[46]Producto!AN27</f>
        <v>PINGUINO POLITO VAINILLA 75X55ML</v>
      </c>
      <c r="M45" s="157">
        <f>[46]Producto!AO27</f>
        <v>25</v>
      </c>
      <c r="N45" s="157">
        <f>[46]Producto!AP27</f>
        <v>12</v>
      </c>
      <c r="O45" s="157">
        <f>DimProducto_Vita_12[[#This Row],[GPM]]*DimProducto_Vita_12[[#This Row],[UN/GP]]</f>
        <v>300</v>
      </c>
      <c r="P45" s="141">
        <f>[46]Producto!AR27</f>
        <v>5.5E-2</v>
      </c>
      <c r="Q45" s="157">
        <f>[46]Producto!AS27</f>
        <v>75</v>
      </c>
      <c r="R45" s="142">
        <f>[46]Producto!AT27</f>
        <v>0.68500000000000005</v>
      </c>
      <c r="S45" s="124">
        <f>IFERROR(DimProducto_Vita_12[UN/MIN]*60*DimProducto_Vita_12[NEW OEE (%)]/DimProducto_Vita_12[UN/CAJA],0)</f>
        <v>164.40000000000003</v>
      </c>
      <c r="T45" s="124">
        <f>IFERROR(DimProducto_Vita_12[UN/MIN]*60/DimProducto_Vita_12[UN/CAJA],0)</f>
        <v>240</v>
      </c>
      <c r="U45" s="124">
        <f>+DimProducto_Vita_12[UN/MIN]*DimProducto_Vita_12[VOL/UN (L)]*60*DimProducto_Vita_12[NEW OEE (%)]</f>
        <v>678.15000000000009</v>
      </c>
      <c r="V45" s="124">
        <f>+DimProducto_Vita_12[UN/MIN]*DimProducto_Vita_12[VOL/UN (L)]*60</f>
        <v>990</v>
      </c>
      <c r="W45" s="157">
        <f>[46]Producto!AY27</f>
        <v>1</v>
      </c>
      <c r="X45" s="157">
        <f>[46]Producto!AZ27</f>
        <v>175</v>
      </c>
      <c r="Y45" s="149">
        <f>+DimProducto_Vita_12[UN/CAJA]*DimProducto_Vita_12[VOL/UN (L)]</f>
        <v>4.125</v>
      </c>
    </row>
    <row r="46" spans="1:61">
      <c r="M46" s="160"/>
      <c r="N46" s="160"/>
      <c r="O46" s="160"/>
      <c r="P46" s="131"/>
      <c r="Q46" s="160"/>
      <c r="R46" s="166"/>
      <c r="S46" s="158"/>
      <c r="T46" s="158"/>
      <c r="U46" s="158"/>
      <c r="V46" s="158"/>
      <c r="W46" s="160"/>
      <c r="X46" s="160"/>
      <c r="Y46" s="131"/>
    </row>
    <row r="47" spans="1:61">
      <c r="M47" s="160"/>
      <c r="N47" s="160"/>
      <c r="O47" s="160"/>
      <c r="P47" s="131"/>
      <c r="Q47" s="160"/>
      <c r="R47" s="166"/>
      <c r="S47" s="158"/>
      <c r="T47" s="158"/>
      <c r="U47" s="158"/>
      <c r="V47" s="158"/>
      <c r="W47" s="160"/>
      <c r="X47" s="160"/>
      <c r="Y47" s="131"/>
    </row>
    <row r="48" spans="1:61">
      <c r="A48" s="113"/>
      <c r="B48" s="113"/>
      <c r="C48" s="113"/>
      <c r="D48" s="130"/>
      <c r="E48" s="114"/>
      <c r="F48" s="113"/>
      <c r="G48" s="113"/>
      <c r="H48" s="113"/>
      <c r="I48" s="113"/>
      <c r="J48" s="113"/>
      <c r="K48" s="113"/>
      <c r="L48" s="113"/>
      <c r="M48" s="157"/>
      <c r="N48" s="157"/>
      <c r="O48" s="157"/>
      <c r="P48" s="123"/>
      <c r="Q48" s="157"/>
      <c r="R48" s="142"/>
      <c r="S48" s="124"/>
      <c r="T48" s="124"/>
      <c r="U48" s="124"/>
      <c r="V48" s="124"/>
      <c r="W48" s="157"/>
      <c r="X48" s="157"/>
      <c r="Y48" s="123"/>
    </row>
    <row r="49" spans="1:25">
      <c r="A49" s="113"/>
      <c r="B49" s="113"/>
      <c r="C49" s="113"/>
      <c r="D49" s="130"/>
      <c r="E49" s="114"/>
      <c r="F49" s="113"/>
      <c r="G49" s="113"/>
      <c r="H49" s="113"/>
      <c r="I49" s="113"/>
      <c r="J49" s="113"/>
      <c r="K49" s="113"/>
      <c r="L49" s="113"/>
      <c r="M49" s="157"/>
      <c r="N49" s="157"/>
      <c r="O49" s="157"/>
      <c r="P49" s="123"/>
      <c r="Q49" s="157"/>
      <c r="R49" s="142"/>
      <c r="S49" s="124"/>
      <c r="T49" s="124"/>
      <c r="U49" s="124"/>
      <c r="V49" s="124"/>
      <c r="W49" s="157"/>
      <c r="X49" s="157"/>
      <c r="Y49" s="123"/>
    </row>
    <row r="51" spans="1:25">
      <c r="M51" s="160"/>
      <c r="N51" s="160"/>
      <c r="O51" s="160"/>
      <c r="P51" s="131"/>
      <c r="Q51" s="160"/>
      <c r="R51" s="166"/>
      <c r="S51" s="158"/>
      <c r="T51" s="158"/>
      <c r="U51" s="158"/>
      <c r="V51" s="158"/>
      <c r="W51" s="160"/>
      <c r="X51" s="160"/>
      <c r="Y51" s="131"/>
    </row>
    <row r="52" spans="1:25" ht="25.5">
      <c r="A52" s="112" t="s">
        <v>95</v>
      </c>
      <c r="B52" s="112" t="s">
        <v>96</v>
      </c>
      <c r="C52" s="112" t="s">
        <v>97</v>
      </c>
      <c r="D52" s="138" t="s">
        <v>98</v>
      </c>
      <c r="E52" s="112" t="s">
        <v>99</v>
      </c>
      <c r="F52" s="112" t="s">
        <v>100</v>
      </c>
      <c r="G52" s="112" t="s">
        <v>101</v>
      </c>
      <c r="H52" s="112" t="s">
        <v>102</v>
      </c>
      <c r="I52" s="112" t="s">
        <v>103</v>
      </c>
      <c r="J52" s="112" t="s">
        <v>104</v>
      </c>
      <c r="K52" s="112" t="s">
        <v>105</v>
      </c>
      <c r="L52" s="112" t="s">
        <v>106</v>
      </c>
      <c r="M52" s="161" t="s">
        <v>107</v>
      </c>
      <c r="N52" s="161" t="s">
        <v>108</v>
      </c>
      <c r="O52" s="161" t="s">
        <v>109</v>
      </c>
      <c r="P52" s="139" t="s">
        <v>110</v>
      </c>
      <c r="Q52" s="161" t="s">
        <v>111</v>
      </c>
      <c r="R52" s="140" t="s">
        <v>717</v>
      </c>
      <c r="S52" s="122" t="s">
        <v>716</v>
      </c>
      <c r="T52" s="122" t="s">
        <v>715</v>
      </c>
      <c r="U52" s="122" t="s">
        <v>112</v>
      </c>
      <c r="V52" s="122" t="s">
        <v>113</v>
      </c>
      <c r="W52" s="161" t="s">
        <v>114</v>
      </c>
      <c r="X52" s="161" t="s">
        <v>115</v>
      </c>
      <c r="Y52" s="121" t="s">
        <v>116</v>
      </c>
    </row>
    <row r="53" spans="1:25">
      <c r="A53" s="113">
        <f>[46]Producto!AC28</f>
        <v>1045</v>
      </c>
      <c r="B53" s="113" t="str">
        <f>[46]Producto!AD28</f>
        <v>Activo</v>
      </c>
      <c r="C53" s="113">
        <f>[46]Producto!AE28</f>
        <v>964696</v>
      </c>
      <c r="D53" s="114">
        <f>[46]Producto!AF28</f>
        <v>2</v>
      </c>
      <c r="E53" s="113" t="str">
        <f>CONCATENATE(DimProducto_Vita_8_N[Código SAP],"000",DimProducto_Vita_8_N[Versión])</f>
        <v>9646960002</v>
      </c>
      <c r="F53" s="114" t="str">
        <f>[46]Producto!AH28</f>
        <v>Vita 8 N</v>
      </c>
      <c r="G53" s="113">
        <f>[46]Producto!AI28</f>
        <v>519</v>
      </c>
      <c r="H53" s="113" t="str">
        <f>[46]Producto!AJ28</f>
        <v>Moldeados</v>
      </c>
      <c r="I53" s="113">
        <f>[46]Producto!AK28</f>
        <v>404</v>
      </c>
      <c r="J53" s="130" t="str">
        <f>[46]Producto!AL28</f>
        <v>PR02</v>
      </c>
      <c r="K53" s="130" t="str">
        <f>[46]Producto!AM28</f>
        <v>Z101</v>
      </c>
      <c r="L53" s="130" t="str">
        <f>[46]Producto!AN28</f>
        <v>PINGUINO POLITO VAINILLA 75X55ML</v>
      </c>
      <c r="M53" s="157">
        <f>[46]Producto!AO28</f>
        <v>24</v>
      </c>
      <c r="N53" s="157">
        <f>[46]Producto!AP28</f>
        <v>8</v>
      </c>
      <c r="O53" s="157">
        <f>DimProducto_Vita_8_N[[#This Row],[GPM]]*DimProducto_Vita_8_N[[#This Row],[UN/GP]]</f>
        <v>192</v>
      </c>
      <c r="P53" s="141">
        <f>[46]Producto!AR28</f>
        <v>5.5E-2</v>
      </c>
      <c r="Q53" s="157">
        <f>[46]Producto!AS28</f>
        <v>75</v>
      </c>
      <c r="R53" s="142">
        <f>[46]Producto!AT28</f>
        <v>0.79</v>
      </c>
      <c r="S53" s="124">
        <f>IFERROR(DimProducto_Vita_8_N[UN/MIN]*60*DimProducto_Vita_8_N[NEW OEE (%)]/DimProducto_Vita_8_N[UN/CAJA],0)</f>
        <v>121.34400000000001</v>
      </c>
      <c r="T53" s="124">
        <f>IFERROR(DimProducto_Vita_8_N[UN/MIN]*60/DimProducto_Vita_8_N[UN/CAJA],0)</f>
        <v>153.6</v>
      </c>
      <c r="U53" s="124">
        <f>+DimProducto_Vita_8_N[UN/MIN]*DimProducto_Vita_8_N[VOL/UN (L)]*60*DimProducto_Vita_8_N[NEW OEE (%)]</f>
        <v>500.54400000000004</v>
      </c>
      <c r="V53" s="124">
        <f>+DimProducto_Vita_8_N[UN/MIN]*DimProducto_Vita_8_N[VOL/UN (L)]*60</f>
        <v>633.6</v>
      </c>
      <c r="W53" s="157">
        <f>[46]Producto!AY28</f>
        <v>1</v>
      </c>
      <c r="X53" s="157">
        <f>[46]Producto!AZ28</f>
        <v>175</v>
      </c>
      <c r="Y53" s="123">
        <f>+DimProducto_Vita_8_N[UN/CAJA]*DimProducto_Vita_8_N[VOL/UN (L)]</f>
        <v>4.125</v>
      </c>
    </row>
    <row r="54" spans="1:25">
      <c r="A54" s="113">
        <f>[46]Producto!AC29</f>
        <v>1045</v>
      </c>
      <c r="B54" s="113" t="str">
        <f>[46]Producto!AD29</f>
        <v>Activo</v>
      </c>
      <c r="C54" s="113">
        <f>[46]Producto!AE29</f>
        <v>943034</v>
      </c>
      <c r="D54" s="114">
        <f>[46]Producto!AF29</f>
        <v>2</v>
      </c>
      <c r="E54" s="113" t="str">
        <f>CONCATENATE(DimProducto_Vita_8_N[Código SAP],"000",DimProducto_Vita_8_N[Versión])</f>
        <v>9430340002</v>
      </c>
      <c r="F54" s="114" t="str">
        <f>[46]Producto!AH29</f>
        <v>Vita 8 N</v>
      </c>
      <c r="G54" s="113">
        <f>[46]Producto!AI29</f>
        <v>519</v>
      </c>
      <c r="H54" s="113" t="str">
        <f>[46]Producto!AJ29</f>
        <v>Moldeados</v>
      </c>
      <c r="I54" s="113">
        <f>[46]Producto!AK29</f>
        <v>404</v>
      </c>
      <c r="J54" s="130" t="str">
        <f>[46]Producto!AL29</f>
        <v>PR02</v>
      </c>
      <c r="K54" s="130" t="str">
        <f>[46]Producto!AM29</f>
        <v>Z101</v>
      </c>
      <c r="L54" s="130" t="str">
        <f>[46]Producto!AN29</f>
        <v>PINGUINO POLITO FRESA 75X55ML</v>
      </c>
      <c r="M54" s="157">
        <f>[46]Producto!AO29</f>
        <v>24</v>
      </c>
      <c r="N54" s="157">
        <f>[46]Producto!AP29</f>
        <v>8</v>
      </c>
      <c r="O54" s="157">
        <f>DimProducto_Vita_8_N[[#This Row],[GPM]]*DimProducto_Vita_8_N[[#This Row],[UN/GP]]</f>
        <v>192</v>
      </c>
      <c r="P54" s="141">
        <f>[46]Producto!AR29</f>
        <v>5.5E-2</v>
      </c>
      <c r="Q54" s="157">
        <f>[46]Producto!AS29</f>
        <v>75</v>
      </c>
      <c r="R54" s="142">
        <f>[46]Producto!AT29</f>
        <v>0.79</v>
      </c>
      <c r="S54" s="124">
        <f>IFERROR(DimProducto_Vita_8_N[UN/MIN]*60*DimProducto_Vita_8_N[NEW OEE (%)]/DimProducto_Vita_8_N[UN/CAJA],0)</f>
        <v>121.34400000000001</v>
      </c>
      <c r="T54" s="124">
        <f>IFERROR(DimProducto_Vita_8_N[UN/MIN]*60/DimProducto_Vita_8_N[UN/CAJA],0)</f>
        <v>153.6</v>
      </c>
      <c r="U54" s="124">
        <f>+DimProducto_Vita_8_N[UN/MIN]*DimProducto_Vita_8_N[VOL/UN (L)]*60*DimProducto_Vita_8_N[NEW OEE (%)]</f>
        <v>500.54400000000004</v>
      </c>
      <c r="V54" s="124">
        <f>+DimProducto_Vita_8_N[UN/MIN]*DimProducto_Vita_8_N[VOL/UN (L)]*60</f>
        <v>633.6</v>
      </c>
      <c r="W54" s="157">
        <f>[46]Producto!AY29</f>
        <v>1</v>
      </c>
      <c r="X54" s="157">
        <f>[46]Producto!AZ29</f>
        <v>175</v>
      </c>
      <c r="Y54" s="123">
        <f>+DimProducto_Vita_8_N[UN/CAJA]*DimProducto_Vita_8_N[VOL/UN (L)]</f>
        <v>4.125</v>
      </c>
    </row>
    <row r="55" spans="1:25">
      <c r="A55" s="113">
        <f>[46]Producto!AC30</f>
        <v>1045</v>
      </c>
      <c r="B55" s="113" t="str">
        <f>[46]Producto!AD30</f>
        <v>Activo</v>
      </c>
      <c r="C55" s="113">
        <f>[46]Producto!AE30</f>
        <v>956497</v>
      </c>
      <c r="D55" s="114">
        <f>[46]Producto!AF30</f>
        <v>1</v>
      </c>
      <c r="E55" s="113" t="str">
        <f>CONCATENATE(DimProducto_Vita_8_N[Código SAP],"000",DimProducto_Vita_8_N[Versión])</f>
        <v>9564970001</v>
      </c>
      <c r="F55" s="114" t="str">
        <f>[46]Producto!AH30</f>
        <v>Vita 8 N</v>
      </c>
      <c r="G55" s="113">
        <f>[46]Producto!AI30</f>
        <v>519</v>
      </c>
      <c r="H55" s="113" t="str">
        <f>[46]Producto!AJ30</f>
        <v>Moldeados</v>
      </c>
      <c r="I55" s="113">
        <f>[46]Producto!AK30</f>
        <v>404</v>
      </c>
      <c r="J55" s="130" t="str">
        <f>[46]Producto!AL30</f>
        <v>PR02</v>
      </c>
      <c r="K55" s="130" t="str">
        <f>[46]Producto!AM30</f>
        <v>Z101</v>
      </c>
      <c r="L55" s="130" t="str">
        <f>[46]Producto!AN30</f>
        <v>PINGUINO CASERO CHOCOLATE 28X90M</v>
      </c>
      <c r="M55" s="157">
        <f>[46]Producto!AO30</f>
        <v>18</v>
      </c>
      <c r="N55" s="157">
        <f>[46]Producto!AP30</f>
        <v>8</v>
      </c>
      <c r="O55" s="157">
        <f>DimProducto_Vita_8_N[[#This Row],[GPM]]*DimProducto_Vita_8_N[[#This Row],[UN/GP]]</f>
        <v>144</v>
      </c>
      <c r="P55" s="141">
        <f>[46]Producto!AR30</f>
        <v>0.09</v>
      </c>
      <c r="Q55" s="157">
        <f>[46]Producto!AS30</f>
        <v>28</v>
      </c>
      <c r="R55" s="142">
        <f>[46]Producto!AT30</f>
        <v>0.76</v>
      </c>
      <c r="S55" s="124">
        <f>IFERROR(DimProducto_Vita_8_N[UN/MIN]*60*DimProducto_Vita_8_N[NEW OEE (%)]/DimProducto_Vita_8_N[UN/CAJA],0)</f>
        <v>234.51428571428571</v>
      </c>
      <c r="T55" s="124">
        <f>IFERROR(DimProducto_Vita_8_N[UN/MIN]*60/DimProducto_Vita_8_N[UN/CAJA],0)</f>
        <v>308.57142857142856</v>
      </c>
      <c r="U55" s="124">
        <f>+DimProducto_Vita_8_N[UN/MIN]*DimProducto_Vita_8_N[VOL/UN (L)]*60*DimProducto_Vita_8_N[NEW OEE (%)]</f>
        <v>590.97599999999989</v>
      </c>
      <c r="V55" s="124">
        <f>+DimProducto_Vita_8_N[UN/MIN]*DimProducto_Vita_8_N[VOL/UN (L)]*60</f>
        <v>777.59999999999991</v>
      </c>
      <c r="W55" s="157">
        <f>[46]Producto!AY30</f>
        <v>1</v>
      </c>
      <c r="X55" s="157">
        <f>[46]Producto!AZ30</f>
        <v>273</v>
      </c>
      <c r="Y55" s="123">
        <f>+DimProducto_Vita_8_N[UN/CAJA]*DimProducto_Vita_8_N[VOL/UN (L)]</f>
        <v>2.52</v>
      </c>
    </row>
    <row r="56" spans="1:25">
      <c r="A56" s="113">
        <f>[46]Producto!AC31</f>
        <v>1045</v>
      </c>
      <c r="B56" s="113" t="str">
        <f>[46]Producto!AD31</f>
        <v>Activo</v>
      </c>
      <c r="C56" s="113">
        <f>[46]Producto!AE31</f>
        <v>585841</v>
      </c>
      <c r="D56" s="114">
        <f>[46]Producto!AF31</f>
        <v>2</v>
      </c>
      <c r="E56" s="113" t="str">
        <f>CONCATENATE(DimProducto_Vita_8_N[Código SAP],"000",DimProducto_Vita_8_N[Versión])</f>
        <v>5858410002</v>
      </c>
      <c r="F56" s="114" t="str">
        <f>[46]Producto!AH31</f>
        <v>Vita 8 N</v>
      </c>
      <c r="G56" s="113">
        <f>[46]Producto!AI31</f>
        <v>519</v>
      </c>
      <c r="H56" s="113" t="str">
        <f>[46]Producto!AJ31</f>
        <v>Moldeados</v>
      </c>
      <c r="I56" s="113">
        <f>[46]Producto!AK31</f>
        <v>404</v>
      </c>
      <c r="J56" s="130" t="str">
        <f>[46]Producto!AL31</f>
        <v>PR02</v>
      </c>
      <c r="K56" s="130" t="str">
        <f>[46]Producto!AM31</f>
        <v>Z101</v>
      </c>
      <c r="L56" s="130" t="str">
        <f>[46]Producto!AN31</f>
        <v>PINGÜINO PINTA LENGUA 44X60ML</v>
      </c>
      <c r="M56" s="157">
        <f>[46]Producto!AO31</f>
        <v>20</v>
      </c>
      <c r="N56" s="157">
        <f>[46]Producto!AP31</f>
        <v>8</v>
      </c>
      <c r="O56" s="157">
        <f>DimProducto_Vita_8_N[[#This Row],[GPM]]*DimProducto_Vita_8_N[[#This Row],[UN/GP]]</f>
        <v>160</v>
      </c>
      <c r="P56" s="141">
        <f>[46]Producto!AR31</f>
        <v>0.06</v>
      </c>
      <c r="Q56" s="157">
        <f>[46]Producto!AS31</f>
        <v>44</v>
      </c>
      <c r="R56" s="142">
        <f>[46]Producto!AT31</f>
        <v>0.79</v>
      </c>
      <c r="S56" s="124">
        <f>IFERROR(DimProducto_Vita_8_N[UN/MIN]*60*DimProducto_Vita_8_N[NEW OEE (%)]/DimProducto_Vita_8_N[UN/CAJA],0)</f>
        <v>172.36363636363637</v>
      </c>
      <c r="T56" s="124">
        <f>IFERROR(DimProducto_Vita_8_N[UN/MIN]*60/DimProducto_Vita_8_N[UN/CAJA],0)</f>
        <v>218.18181818181819</v>
      </c>
      <c r="U56" s="124">
        <f>+DimProducto_Vita_8_N[UN/MIN]*DimProducto_Vita_8_N[VOL/UN (L)]*60*DimProducto_Vita_8_N[NEW OEE (%)]</f>
        <v>455.04</v>
      </c>
      <c r="V56" s="124">
        <f>+DimProducto_Vita_8_N[UN/MIN]*DimProducto_Vita_8_N[VOL/UN (L)]*60</f>
        <v>576</v>
      </c>
      <c r="W56" s="157">
        <f>[46]Producto!AY31</f>
        <v>1</v>
      </c>
      <c r="X56" s="157">
        <f>[46]Producto!AZ31</f>
        <v>273</v>
      </c>
      <c r="Y56" s="123">
        <f>+DimProducto_Vita_8_N[UN/CAJA]*DimProducto_Vita_8_N[VOL/UN (L)]</f>
        <v>2.6399999999999997</v>
      </c>
    </row>
    <row r="57" spans="1:25">
      <c r="A57" s="113">
        <f>[46]Producto!AC32</f>
        <v>1045</v>
      </c>
      <c r="B57" s="113" t="str">
        <f>[46]Producto!AD32</f>
        <v>Innovación</v>
      </c>
      <c r="C57" s="113">
        <f>[46]Producto!AE32</f>
        <v>956499</v>
      </c>
      <c r="D57" s="114">
        <f>[46]Producto!AF32</f>
        <v>3</v>
      </c>
      <c r="E57" s="113" t="str">
        <f>CONCATENATE(DimProducto_Vita_8_N[Código SAP],"000",DimProducto_Vita_8_N[Versión])</f>
        <v>9564990003</v>
      </c>
      <c r="F57" s="114" t="str">
        <f>[46]Producto!AH32</f>
        <v>Vita 8 N</v>
      </c>
      <c r="G57" s="113">
        <f>[46]Producto!AI32</f>
        <v>519</v>
      </c>
      <c r="H57" s="113" t="str">
        <f>[46]Producto!AJ32</f>
        <v>Moldeados</v>
      </c>
      <c r="I57" s="113">
        <f>[46]Producto!AK32</f>
        <v>404</v>
      </c>
      <c r="J57" s="130" t="str">
        <f>[46]Producto!AL32</f>
        <v>PR02</v>
      </c>
      <c r="K57" s="130" t="str">
        <f>[46]Producto!AM32</f>
        <v>Z101</v>
      </c>
      <c r="L57" s="130" t="str">
        <f>[46]Producto!AN32</f>
        <v>PINGUINO CASERO PALETA COCO 28X90ML</v>
      </c>
      <c r="M57" s="157">
        <f>[46]Producto!AO32</f>
        <v>18</v>
      </c>
      <c r="N57" s="157">
        <f>[46]Producto!AP32</f>
        <v>8</v>
      </c>
      <c r="O57" s="157">
        <f>DimProducto_Vita_8_N[[#This Row],[GPM]]*DimProducto_Vita_8_N[[#This Row],[UN/GP]]</f>
        <v>144</v>
      </c>
      <c r="P57" s="141">
        <f>[46]Producto!AR32</f>
        <v>0.09</v>
      </c>
      <c r="Q57" s="157">
        <f>[46]Producto!AS32</f>
        <v>28</v>
      </c>
      <c r="R57" s="142">
        <f>[46]Producto!AT32</f>
        <v>0.79</v>
      </c>
      <c r="S57" s="124">
        <f>IFERROR(DimProducto_Vita_8_N[UN/MIN]*60*DimProducto_Vita_8_N[NEW OEE (%)]/DimProducto_Vita_8_N[UN/CAJA],0)</f>
        <v>243.77142857142857</v>
      </c>
      <c r="T57" s="124">
        <f>IFERROR(DimProducto_Vita_8_N[UN/MIN]*60/DimProducto_Vita_8_N[UN/CAJA],0)</f>
        <v>308.57142857142856</v>
      </c>
      <c r="U57" s="124">
        <f>+DimProducto_Vita_8_N[UN/MIN]*DimProducto_Vita_8_N[VOL/UN (L)]*60*DimProducto_Vita_8_N[NEW OEE (%)]</f>
        <v>614.30399999999997</v>
      </c>
      <c r="V57" s="124">
        <f>+DimProducto_Vita_8_N[UN/MIN]*DimProducto_Vita_8_N[VOL/UN (L)]*60</f>
        <v>777.59999999999991</v>
      </c>
      <c r="W57" s="157">
        <f>[46]Producto!AY32</f>
        <v>1</v>
      </c>
      <c r="X57" s="157">
        <f>[46]Producto!AZ32</f>
        <v>273</v>
      </c>
      <c r="Y57" s="123">
        <f>+DimProducto_Vita_8_N[UN/CAJA]*DimProducto_Vita_8_N[VOL/UN (L)]</f>
        <v>2.52</v>
      </c>
    </row>
    <row r="58" spans="1:25">
      <c r="A58" s="113">
        <f>[46]Producto!AC33</f>
        <v>1045</v>
      </c>
      <c r="B58" s="113" t="str">
        <f>[46]Producto!AD33</f>
        <v>Activo</v>
      </c>
      <c r="C58" s="113">
        <f>[46]Producto!AE33</f>
        <v>956494</v>
      </c>
      <c r="D58" s="114">
        <f>[46]Producto!AF33</f>
        <v>2</v>
      </c>
      <c r="E58" s="113" t="str">
        <f>CONCATENATE(DimProducto_Vita_8_N[Código SAP],"000",DimProducto_Vita_8_N[Versión])</f>
        <v>9564940002</v>
      </c>
      <c r="F58" s="114" t="str">
        <f>[46]Producto!AH33</f>
        <v>Vita 8 N</v>
      </c>
      <c r="G58" s="113">
        <f>[46]Producto!AI33</f>
        <v>519</v>
      </c>
      <c r="H58" s="113" t="str">
        <f>[46]Producto!AJ33</f>
        <v>Moldeados</v>
      </c>
      <c r="I58" s="113">
        <f>[46]Producto!AK33</f>
        <v>404</v>
      </c>
      <c r="J58" s="130" t="str">
        <f>[46]Producto!AL33</f>
        <v>PR02</v>
      </c>
      <c r="K58" s="130" t="str">
        <f>[46]Producto!AM33</f>
        <v>Z101</v>
      </c>
      <c r="L58" s="130" t="str">
        <f>[46]Producto!AN33</f>
        <v>PINGUINO CASERO PALETA MORA 28X90ML</v>
      </c>
      <c r="M58" s="157">
        <f>[46]Producto!AO33</f>
        <v>18</v>
      </c>
      <c r="N58" s="157">
        <f>[46]Producto!AP33</f>
        <v>8</v>
      </c>
      <c r="O58" s="157">
        <f>DimProducto_Vita_8_N[[#This Row],[GPM]]*DimProducto_Vita_8_N[[#This Row],[UN/GP]]</f>
        <v>144</v>
      </c>
      <c r="P58" s="141">
        <f>[46]Producto!AR33</f>
        <v>0.09</v>
      </c>
      <c r="Q58" s="157">
        <f>[46]Producto!AS33</f>
        <v>28</v>
      </c>
      <c r="R58" s="142">
        <f>[46]Producto!AT33</f>
        <v>0.76</v>
      </c>
      <c r="S58" s="124">
        <f>IFERROR(DimProducto_Vita_8_N[UN/MIN]*60*DimProducto_Vita_8_N[NEW OEE (%)]/DimProducto_Vita_8_N[UN/CAJA],0)</f>
        <v>234.51428571428571</v>
      </c>
      <c r="T58" s="124">
        <f>IFERROR(DimProducto_Vita_8_N[UN/MIN]*60/DimProducto_Vita_8_N[UN/CAJA],0)</f>
        <v>308.57142857142856</v>
      </c>
      <c r="U58" s="124">
        <f>+DimProducto_Vita_8_N[UN/MIN]*DimProducto_Vita_8_N[VOL/UN (L)]*60*DimProducto_Vita_8_N[NEW OEE (%)]</f>
        <v>590.97599999999989</v>
      </c>
      <c r="V58" s="124">
        <f>+DimProducto_Vita_8_N[UN/MIN]*DimProducto_Vita_8_N[VOL/UN (L)]*60</f>
        <v>777.59999999999991</v>
      </c>
      <c r="W58" s="157">
        <f>[46]Producto!AY33</f>
        <v>1</v>
      </c>
      <c r="X58" s="157">
        <f>[46]Producto!AZ33</f>
        <v>273</v>
      </c>
      <c r="Y58" s="123">
        <f>+DimProducto_Vita_8_N[UN/CAJA]*DimProducto_Vita_8_N[VOL/UN (L)]</f>
        <v>2.52</v>
      </c>
    </row>
    <row r="59" spans="1:25">
      <c r="A59" s="113">
        <f>[46]Producto!AC34</f>
        <v>1045</v>
      </c>
      <c r="B59" s="113" t="str">
        <f>[46]Producto!AD34</f>
        <v>Activo</v>
      </c>
      <c r="C59" s="113">
        <f>[46]Producto!AE34</f>
        <v>964828</v>
      </c>
      <c r="D59" s="114">
        <f>[46]Producto!AF34</f>
        <v>2</v>
      </c>
      <c r="E59" s="113" t="str">
        <f>CONCATENATE(DimProducto_Vita_8_N[Código SAP],"000",DimProducto_Vita_8_N[Versión])</f>
        <v>9648280002</v>
      </c>
      <c r="F59" s="114" t="str">
        <f>[46]Producto!AH34</f>
        <v>Vita 8 N</v>
      </c>
      <c r="G59" s="113">
        <f>[46]Producto!AI34</f>
        <v>519</v>
      </c>
      <c r="H59" s="113" t="str">
        <f>[46]Producto!AJ34</f>
        <v>Moldeados</v>
      </c>
      <c r="I59" s="113">
        <f>[46]Producto!AK34</f>
        <v>404</v>
      </c>
      <c r="J59" s="130" t="str">
        <f>[46]Producto!AL34</f>
        <v>PR02</v>
      </c>
      <c r="K59" s="130" t="str">
        <f>[46]Producto!AM34</f>
        <v>Z101</v>
      </c>
      <c r="L59" s="130" t="str">
        <f>[46]Producto!AN34</f>
        <v>PINGUINO CR REAL GIGANTE 60X85ML</v>
      </c>
      <c r="M59" s="157">
        <f>[46]Producto!AO34</f>
        <v>20</v>
      </c>
      <c r="N59" s="157">
        <f>[46]Producto!AP34</f>
        <v>8</v>
      </c>
      <c r="O59" s="157">
        <f>DimProducto_Vita_8_N[[#This Row],[GPM]]*DimProducto_Vita_8_N[[#This Row],[UN/GP]]</f>
        <v>160</v>
      </c>
      <c r="P59" s="141">
        <f>[46]Producto!AR34</f>
        <v>8.5000000000000006E-2</v>
      </c>
      <c r="Q59" s="157">
        <f>[46]Producto!AS34</f>
        <v>60</v>
      </c>
      <c r="R59" s="142">
        <f>[46]Producto!AT34</f>
        <v>0.79</v>
      </c>
      <c r="S59" s="124">
        <f>IFERROR(DimProducto_Vita_8_N[UN/MIN]*60*DimProducto_Vita_8_N[NEW OEE (%)]/DimProducto_Vita_8_N[UN/CAJA],0)</f>
        <v>126.4</v>
      </c>
      <c r="T59" s="124">
        <f>IFERROR(DimProducto_Vita_8_N[UN/MIN]*60/DimProducto_Vita_8_N[UN/CAJA],0)</f>
        <v>160</v>
      </c>
      <c r="U59" s="124">
        <f>+DimProducto_Vita_8_N[UN/MIN]*DimProducto_Vita_8_N[VOL/UN (L)]*60*DimProducto_Vita_8_N[NEW OEE (%)]</f>
        <v>644.6400000000001</v>
      </c>
      <c r="V59" s="124">
        <f>+DimProducto_Vita_8_N[UN/MIN]*DimProducto_Vita_8_N[VOL/UN (L)]*60</f>
        <v>816.00000000000011</v>
      </c>
      <c r="W59" s="157">
        <f>[46]Producto!AY34</f>
        <v>2</v>
      </c>
      <c r="X59" s="157">
        <f>[46]Producto!AZ34</f>
        <v>150</v>
      </c>
      <c r="Y59" s="123">
        <f>+DimProducto_Vita_8_N[UN/CAJA]*DimProducto_Vita_8_N[VOL/UN (L)]</f>
        <v>5.1000000000000005</v>
      </c>
    </row>
    <row r="60" spans="1:25">
      <c r="A60" s="113">
        <f>[46]Producto!AC35</f>
        <v>1045</v>
      </c>
      <c r="B60" s="113" t="str">
        <f>[46]Producto!AD35</f>
        <v>Activo</v>
      </c>
      <c r="C60" s="113">
        <f>[46]Producto!AE35</f>
        <v>84150792</v>
      </c>
      <c r="D60" s="114">
        <f>[46]Producto!AF35</f>
        <v>1</v>
      </c>
      <c r="E60" s="113" t="str">
        <f>CONCATENATE(DimProducto_Vita_8_N[Código SAP],"000",DimProducto_Vita_8_N[Versión])</f>
        <v>841507920001</v>
      </c>
      <c r="F60" s="114" t="str">
        <f>[46]Producto!AH35</f>
        <v>Vita 8 N</v>
      </c>
      <c r="G60" s="113">
        <f>[46]Producto!AI35</f>
        <v>519</v>
      </c>
      <c r="H60" s="113" t="str">
        <f>[46]Producto!AJ35</f>
        <v>Moldeados</v>
      </c>
      <c r="I60" s="113">
        <f>[46]Producto!AK35</f>
        <v>404</v>
      </c>
      <c r="J60" s="130" t="str">
        <f>[46]Producto!AL35</f>
        <v>PR02</v>
      </c>
      <c r="K60" s="130" t="str">
        <f>[46]Producto!AM35</f>
        <v>Z101</v>
      </c>
      <c r="L60" s="130" t="str">
        <f>[46]Producto!AN35</f>
        <v>PINGUINO CASERO NARANJILLA 28X90ML</v>
      </c>
      <c r="M60" s="157">
        <f>[46]Producto!AO35</f>
        <v>13</v>
      </c>
      <c r="N60" s="157">
        <f>[46]Producto!AP35</f>
        <v>8</v>
      </c>
      <c r="O60" s="157">
        <f>DimProducto_Vita_8_N[[#This Row],[GPM]]*DimProducto_Vita_8_N[[#This Row],[UN/GP]]</f>
        <v>104</v>
      </c>
      <c r="P60" s="141">
        <f>[46]Producto!AR35</f>
        <v>0.09</v>
      </c>
      <c r="Q60" s="157">
        <f>[46]Producto!AS35</f>
        <v>28</v>
      </c>
      <c r="R60" s="142">
        <f>[46]Producto!AT35</f>
        <v>0.76</v>
      </c>
      <c r="S60" s="124">
        <f>IFERROR(DimProducto_Vita_8_N[UN/MIN]*60*DimProducto_Vita_8_N[NEW OEE (%)]/DimProducto_Vita_8_N[UN/CAJA],0)</f>
        <v>169.37142857142857</v>
      </c>
      <c r="T60" s="124">
        <f>IFERROR(DimProducto_Vita_8_N[UN/MIN]*60/DimProducto_Vita_8_N[UN/CAJA],0)</f>
        <v>222.85714285714286</v>
      </c>
      <c r="U60" s="124">
        <f>+DimProducto_Vita_8_N[UN/MIN]*DimProducto_Vita_8_N[VOL/UN (L)]*60*DimProducto_Vita_8_N[NEW OEE (%)]</f>
        <v>426.81599999999992</v>
      </c>
      <c r="V60" s="124">
        <f>+DimProducto_Vita_8_N[UN/MIN]*DimProducto_Vita_8_N[VOL/UN (L)]*60</f>
        <v>561.59999999999991</v>
      </c>
      <c r="W60" s="157">
        <f>[46]Producto!AY35</f>
        <v>2</v>
      </c>
      <c r="X60" s="157">
        <f>[46]Producto!AZ35</f>
        <v>273</v>
      </c>
      <c r="Y60" s="123">
        <f>+DimProducto_Vita_8_N[UN/CAJA]*DimProducto_Vita_8_N[VOL/UN (L)]</f>
        <v>2.52</v>
      </c>
    </row>
    <row r="61" spans="1:25">
      <c r="A61" s="113">
        <f>[46]Producto!AC36</f>
        <v>1045</v>
      </c>
      <c r="B61" s="113">
        <f>[46]Producto!AD36</f>
        <v>0</v>
      </c>
      <c r="C61" s="113">
        <f>[46]Producto!AE36</f>
        <v>956495</v>
      </c>
      <c r="D61" s="114">
        <f>[46]Producto!AF36</f>
        <v>3</v>
      </c>
      <c r="E61" s="113" t="str">
        <f>CONCATENATE(DimProducto_Vita_8_N[Código SAP],"000",DimProducto_Vita_8_N[Versión])</f>
        <v>9564950003</v>
      </c>
      <c r="F61" s="114" t="str">
        <f>[46]Producto!AH36</f>
        <v>Vita 8 N</v>
      </c>
      <c r="G61" s="113">
        <f>[46]Producto!AI36</f>
        <v>519</v>
      </c>
      <c r="H61" s="113" t="str">
        <f>[46]Producto!AJ36</f>
        <v>Moldeados</v>
      </c>
      <c r="I61" s="113">
        <f>[46]Producto!AK36</f>
        <v>404</v>
      </c>
      <c r="J61" s="130" t="str">
        <f>[46]Producto!AL36</f>
        <v>PR02</v>
      </c>
      <c r="K61" s="130" t="str">
        <f>[46]Producto!AM36</f>
        <v>Z101</v>
      </c>
      <c r="L61" s="130" t="str">
        <f>[46]Producto!AN36</f>
        <v>PINGUINO CASERO PLTA RON C/PASAS 28X90ML</v>
      </c>
      <c r="M61" s="157">
        <f>[46]Producto!AO36</f>
        <v>18</v>
      </c>
      <c r="N61" s="157">
        <f>[46]Producto!AP36</f>
        <v>8</v>
      </c>
      <c r="O61" s="157">
        <f>DimProducto_Vita_8_N[[#This Row],[GPM]]*DimProducto_Vita_8_N[[#This Row],[UN/GP]]</f>
        <v>144</v>
      </c>
      <c r="P61" s="141">
        <f>[46]Producto!AR36</f>
        <v>0.09</v>
      </c>
      <c r="Q61" s="157">
        <f>[46]Producto!AS36</f>
        <v>28</v>
      </c>
      <c r="R61" s="142">
        <f>[46]Producto!AT36</f>
        <v>0.76</v>
      </c>
      <c r="S61" s="124">
        <f>IFERROR(DimProducto_Vita_8_N[UN/MIN]*60*DimProducto_Vita_8_N[NEW OEE (%)]/DimProducto_Vita_8_N[UN/CAJA],0)</f>
        <v>234.51428571428571</v>
      </c>
      <c r="T61" s="124">
        <f>IFERROR(DimProducto_Vita_8_N[UN/MIN]*60/DimProducto_Vita_8_N[UN/CAJA],0)</f>
        <v>308.57142857142856</v>
      </c>
      <c r="U61" s="124">
        <f>+DimProducto_Vita_8_N[UN/MIN]*DimProducto_Vita_8_N[VOL/UN (L)]*60*DimProducto_Vita_8_N[NEW OEE (%)]</f>
        <v>590.97599999999989</v>
      </c>
      <c r="V61" s="124">
        <f>+DimProducto_Vita_8_N[UN/MIN]*DimProducto_Vita_8_N[VOL/UN (L)]*60</f>
        <v>777.59999999999991</v>
      </c>
      <c r="W61" s="157">
        <f>[46]Producto!AY36</f>
        <v>1</v>
      </c>
      <c r="X61" s="157">
        <f>[46]Producto!AZ36</f>
        <v>273</v>
      </c>
      <c r="Y61" s="123">
        <f>+DimProducto_Vita_8_N[UN/CAJA]*DimProducto_Vita_8_N[VOL/UN (L)]</f>
        <v>2.52</v>
      </c>
    </row>
    <row r="62" spans="1:25">
      <c r="A62" s="113">
        <f>[46]Producto!AC37</f>
        <v>1045</v>
      </c>
      <c r="B62" s="113">
        <f>[46]Producto!AD37</f>
        <v>0</v>
      </c>
      <c r="C62" s="113">
        <f>[46]Producto!AE37</f>
        <v>84163571</v>
      </c>
      <c r="D62" s="114">
        <f>[46]Producto!AF37</f>
        <v>1</v>
      </c>
      <c r="E62" s="113" t="str">
        <f>CONCATENATE(DimProducto_Vita_8_N[Código SAP],"000",DimProducto_Vita_8_N[Versión])</f>
        <v>841635710001</v>
      </c>
      <c r="F62" s="114" t="str">
        <f>[46]Producto!AH37</f>
        <v>Vita 8 N</v>
      </c>
      <c r="G62" s="113">
        <f>[46]Producto!AI37</f>
        <v>519</v>
      </c>
      <c r="H62" s="113" t="str">
        <f>[46]Producto!AJ37</f>
        <v>Moldeados</v>
      </c>
      <c r="I62" s="113">
        <f>[46]Producto!AK37</f>
        <v>404</v>
      </c>
      <c r="J62" s="130" t="str">
        <f>[46]Producto!AL37</f>
        <v>PR02</v>
      </c>
      <c r="K62" s="130" t="str">
        <f>[46]Producto!AM37</f>
        <v>Z101</v>
      </c>
      <c r="L62" s="130" t="str">
        <f>[46]Producto!AN37</f>
        <v>PINGUINO CASERO BISABOR CHOC VAN 28X90ML</v>
      </c>
      <c r="M62" s="157">
        <f>[46]Producto!AO37</f>
        <v>14</v>
      </c>
      <c r="N62" s="157">
        <f>[46]Producto!AP37</f>
        <v>8</v>
      </c>
      <c r="O62" s="157">
        <f>DimProducto_Vita_8_N[[#This Row],[GPM]]*DimProducto_Vita_8_N[[#This Row],[UN/GP]]</f>
        <v>112</v>
      </c>
      <c r="P62" s="141">
        <f>[46]Producto!AR37</f>
        <v>0.09</v>
      </c>
      <c r="Q62" s="157">
        <f>[46]Producto!AS37</f>
        <v>28</v>
      </c>
      <c r="R62" s="142">
        <f>[46]Producto!AT37</f>
        <v>0.76</v>
      </c>
      <c r="S62" s="124">
        <f>IFERROR(DimProducto_Vita_8_N[UN/MIN]*60*DimProducto_Vita_8_N[NEW OEE (%)]/DimProducto_Vita_8_N[UN/CAJA],0)</f>
        <v>182.4</v>
      </c>
      <c r="T62" s="124">
        <f>IFERROR(DimProducto_Vita_8_N[UN/MIN]*60/DimProducto_Vita_8_N[UN/CAJA],0)</f>
        <v>240</v>
      </c>
      <c r="U62" s="124">
        <f>+DimProducto_Vita_8_N[UN/MIN]*DimProducto_Vita_8_N[VOL/UN (L)]*60*DimProducto_Vita_8_N[NEW OEE (%)]</f>
        <v>459.64799999999997</v>
      </c>
      <c r="V62" s="124">
        <f>+DimProducto_Vita_8_N[UN/MIN]*DimProducto_Vita_8_N[VOL/UN (L)]*60</f>
        <v>604.79999999999995</v>
      </c>
      <c r="W62" s="157">
        <f>[46]Producto!AY37</f>
        <v>1</v>
      </c>
      <c r="X62" s="157">
        <f>[46]Producto!AZ37</f>
        <v>273</v>
      </c>
      <c r="Y62" s="123">
        <f>+DimProducto_Vita_8_N[UN/CAJA]*DimProducto_Vita_8_N[VOL/UN (L)]</f>
        <v>2.52</v>
      </c>
    </row>
    <row r="63" spans="1:25">
      <c r="A63" s="113">
        <f>[46]Producto!AC38</f>
        <v>1045</v>
      </c>
      <c r="B63" s="113" t="str">
        <f>[46]Producto!AD38</f>
        <v>Activo</v>
      </c>
      <c r="C63" s="113">
        <f>[46]Producto!AE38</f>
        <v>571418</v>
      </c>
      <c r="D63" s="114">
        <f>[46]Producto!AF38</f>
        <v>1</v>
      </c>
      <c r="E63" s="113" t="str">
        <f>CONCATENATE(DimProducto_Vita_8_N[Código SAP],"000",DimProducto_Vita_8_N[Versión])</f>
        <v>5714180001</v>
      </c>
      <c r="F63" s="114" t="str">
        <f>[46]Producto!AH38</f>
        <v>Vita 8 N</v>
      </c>
      <c r="G63" s="113">
        <f>[46]Producto!AI38</f>
        <v>519</v>
      </c>
      <c r="H63" s="113" t="str">
        <f>[46]Producto!AJ38</f>
        <v>Moldeados</v>
      </c>
      <c r="I63" s="113">
        <f>[46]Producto!AK38</f>
        <v>404</v>
      </c>
      <c r="J63" s="130" t="str">
        <f>[46]Producto!AL38</f>
        <v>PR02</v>
      </c>
      <c r="K63" s="130" t="str">
        <f>[46]Producto!AM38</f>
        <v>Z101</v>
      </c>
      <c r="L63" s="130" t="str">
        <f>[46]Producto!AN38</f>
        <v>PINGUINO CASERO FRUTOS ROJOS 28X90M</v>
      </c>
      <c r="M63" s="157">
        <f>[46]Producto!AO38</f>
        <v>18</v>
      </c>
      <c r="N63" s="157">
        <f>[46]Producto!AP38</f>
        <v>8</v>
      </c>
      <c r="O63" s="157">
        <f>DimProducto_Vita_8_N[[#This Row],[GPM]]*DimProducto_Vita_8_N[[#This Row],[UN/GP]]</f>
        <v>144</v>
      </c>
      <c r="P63" s="141">
        <f>[46]Producto!AR38</f>
        <v>0.09</v>
      </c>
      <c r="Q63" s="157">
        <f>[46]Producto!AS38</f>
        <v>28</v>
      </c>
      <c r="R63" s="142">
        <f>[46]Producto!AT38</f>
        <v>0.76</v>
      </c>
      <c r="S63" s="124">
        <f>IFERROR(DimProducto_Vita_8_N[UN/MIN]*60*DimProducto_Vita_8_N[NEW OEE (%)]/DimProducto_Vita_8_N[UN/CAJA],0)</f>
        <v>234.51428571428571</v>
      </c>
      <c r="T63" s="124">
        <f>IFERROR(DimProducto_Vita_8_N[UN/MIN]*60/DimProducto_Vita_8_N[UN/CAJA],0)</f>
        <v>308.57142857142856</v>
      </c>
      <c r="U63" s="124">
        <f>+DimProducto_Vita_8_N[UN/MIN]*DimProducto_Vita_8_N[VOL/UN (L)]*60*DimProducto_Vita_8_N[NEW OEE (%)]</f>
        <v>590.97599999999989</v>
      </c>
      <c r="V63" s="124">
        <f>+DimProducto_Vita_8_N[UN/MIN]*DimProducto_Vita_8_N[VOL/UN (L)]*60</f>
        <v>777.59999999999991</v>
      </c>
      <c r="W63" s="157">
        <f>[46]Producto!AY38</f>
        <v>1</v>
      </c>
      <c r="X63" s="157">
        <f>[46]Producto!AZ38</f>
        <v>273</v>
      </c>
      <c r="Y63" s="123">
        <f>+DimProducto_Vita_8_N[UN/CAJA]*DimProducto_Vita_8_N[VOL/UN (L)]</f>
        <v>2.52</v>
      </c>
    </row>
    <row r="64" spans="1:25">
      <c r="A64" s="113">
        <f>[46]Producto!AC39</f>
        <v>1045</v>
      </c>
      <c r="B64" s="113" t="str">
        <f>[46]Producto!AD39</f>
        <v>Activo</v>
      </c>
      <c r="C64" s="113">
        <f>[46]Producto!AE39</f>
        <v>585841</v>
      </c>
      <c r="D64" s="114">
        <f>[46]Producto!AF39</f>
        <v>7</v>
      </c>
      <c r="E64" s="113" t="str">
        <f>CONCATENATE(DimProducto_Vita_8_N[Código SAP],"000",DimProducto_Vita_8_N[Versión])</f>
        <v>5858410007</v>
      </c>
      <c r="F64" s="114" t="str">
        <f>[46]Producto!AH39</f>
        <v>Vita 8 N</v>
      </c>
      <c r="G64" s="113">
        <f>[46]Producto!AI39</f>
        <v>519</v>
      </c>
      <c r="H64" s="113" t="str">
        <f>[46]Producto!AJ39</f>
        <v>Moldeados</v>
      </c>
      <c r="I64" s="113">
        <f>[46]Producto!AK39</f>
        <v>404</v>
      </c>
      <c r="J64" s="130" t="str">
        <f>[46]Producto!AL39</f>
        <v>PR02</v>
      </c>
      <c r="K64" s="130" t="str">
        <f>[46]Producto!AM39</f>
        <v>Z101</v>
      </c>
      <c r="L64" s="130" t="str">
        <f>[46]Producto!AN39</f>
        <v>PINGÜINO PINTA LENGUA 44X60ML</v>
      </c>
      <c r="M64" s="157">
        <f>[46]Producto!AO39</f>
        <v>20</v>
      </c>
      <c r="N64" s="157">
        <f>[46]Producto!AP39</f>
        <v>8</v>
      </c>
      <c r="O64" s="157">
        <f>DimProducto_Vita_8_N[[#This Row],[GPM]]*DimProducto_Vita_8_N[[#This Row],[UN/GP]]</f>
        <v>160</v>
      </c>
      <c r="P64" s="141">
        <f>[46]Producto!AR39</f>
        <v>0.06</v>
      </c>
      <c r="Q64" s="157">
        <f>[46]Producto!AS39</f>
        <v>44</v>
      </c>
      <c r="R64" s="142">
        <f>[46]Producto!AT39</f>
        <v>0.79</v>
      </c>
      <c r="S64" s="124">
        <f>IFERROR(DimProducto_Vita_8_N[UN/MIN]*60*DimProducto_Vita_8_N[NEW OEE (%)]/DimProducto_Vita_8_N[UN/CAJA],0)</f>
        <v>172.36363636363637</v>
      </c>
      <c r="T64" s="124">
        <f>IFERROR(DimProducto_Vita_8_N[UN/MIN]*60/DimProducto_Vita_8_N[UN/CAJA],0)</f>
        <v>218.18181818181819</v>
      </c>
      <c r="U64" s="124">
        <f>+DimProducto_Vita_8_N[UN/MIN]*DimProducto_Vita_8_N[VOL/UN (L)]*60*DimProducto_Vita_8_N[NEW OEE (%)]</f>
        <v>455.04</v>
      </c>
      <c r="V64" s="124">
        <f>+DimProducto_Vita_8_N[UN/MIN]*DimProducto_Vita_8_N[VOL/UN (L)]*60</f>
        <v>576</v>
      </c>
      <c r="W64" s="157">
        <f>[46]Producto!AY39</f>
        <v>1</v>
      </c>
      <c r="X64" s="157">
        <f>[46]Producto!AZ39</f>
        <v>273</v>
      </c>
      <c r="Y64" s="123">
        <f>+DimProducto_Vita_8_N[UN/CAJA]*DimProducto_Vita_8_N[VOL/UN (L)]</f>
        <v>2.6399999999999997</v>
      </c>
    </row>
    <row r="65" spans="1:25">
      <c r="A65" s="113">
        <f>[46]Producto!AC40</f>
        <v>1045</v>
      </c>
      <c r="B65" s="113" t="str">
        <f>[46]Producto!AD40</f>
        <v>Activo</v>
      </c>
      <c r="C65" s="113">
        <f>[46]Producto!AE40</f>
        <v>67141996</v>
      </c>
      <c r="D65" s="114">
        <f>[46]Producto!AF40</f>
        <v>2</v>
      </c>
      <c r="E65" s="113" t="str">
        <f>CONCATENATE(DimProducto_Vita_8_N[Código SAP],"000",DimProducto_Vita_8_N[Versión])</f>
        <v>671419960002</v>
      </c>
      <c r="F65" s="114" t="str">
        <f>[46]Producto!AH40</f>
        <v>Vita 8 N</v>
      </c>
      <c r="G65" s="113">
        <f>[46]Producto!AI40</f>
        <v>519</v>
      </c>
      <c r="H65" s="113" t="str">
        <f>[46]Producto!AJ40</f>
        <v>Moldeados</v>
      </c>
      <c r="I65" s="113">
        <f>[46]Producto!AK40</f>
        <v>404</v>
      </c>
      <c r="J65" s="130" t="str">
        <f>[46]Producto!AL40</f>
        <v>PR02</v>
      </c>
      <c r="K65" s="130" t="str">
        <f>[46]Producto!AM40</f>
        <v>Z101</v>
      </c>
      <c r="L65" s="130" t="str">
        <f>[46]Producto!AN40</f>
        <v>PINGUINO POLITO FRESA 75X55ML</v>
      </c>
      <c r="M65" s="157">
        <f>[46]Producto!AO40</f>
        <v>24</v>
      </c>
      <c r="N65" s="157">
        <f>[46]Producto!AP40</f>
        <v>8</v>
      </c>
      <c r="O65" s="157">
        <f>DimProducto_Vita_8_N[[#This Row],[GPM]]*DimProducto_Vita_8_N[[#This Row],[UN/GP]]</f>
        <v>192</v>
      </c>
      <c r="P65" s="141">
        <f>[46]Producto!AR40</f>
        <v>5.5E-2</v>
      </c>
      <c r="Q65" s="157">
        <f>[46]Producto!AS40</f>
        <v>75</v>
      </c>
      <c r="R65" s="142">
        <f>[46]Producto!AT40</f>
        <v>0.79</v>
      </c>
      <c r="S65" s="124">
        <f>IFERROR(DimProducto_Vita_8_N[UN/MIN]*60*DimProducto_Vita_8_N[NEW OEE (%)]/DimProducto_Vita_8_N[UN/CAJA],0)</f>
        <v>121.34400000000001</v>
      </c>
      <c r="T65" s="124">
        <f>IFERROR(DimProducto_Vita_8_N[UN/MIN]*60/DimProducto_Vita_8_N[UN/CAJA],0)</f>
        <v>153.6</v>
      </c>
      <c r="U65" s="124">
        <f>+DimProducto_Vita_8_N[UN/MIN]*DimProducto_Vita_8_N[VOL/UN (L)]*60*DimProducto_Vita_8_N[NEW OEE (%)]</f>
        <v>500.54400000000004</v>
      </c>
      <c r="V65" s="124">
        <f>+DimProducto_Vita_8_N[UN/MIN]*DimProducto_Vita_8_N[VOL/UN (L)]*60</f>
        <v>633.6</v>
      </c>
      <c r="W65" s="157">
        <f>[46]Producto!AY40</f>
        <v>1</v>
      </c>
      <c r="X65" s="157">
        <f>[46]Producto!AZ40</f>
        <v>175</v>
      </c>
      <c r="Y65" s="123">
        <f>+DimProducto_Vita_8_N[UN/CAJA]*DimProducto_Vita_8_N[VOL/UN (L)]</f>
        <v>4.125</v>
      </c>
    </row>
    <row r="66" spans="1:25">
      <c r="A66" s="113">
        <f>[46]Producto!AC41</f>
        <v>1045</v>
      </c>
      <c r="B66" s="113" t="str">
        <f>[46]Producto!AD41</f>
        <v>Activo</v>
      </c>
      <c r="C66" s="113">
        <f>[46]Producto!AE41</f>
        <v>67142478</v>
      </c>
      <c r="D66" s="114">
        <f>[46]Producto!AF41</f>
        <v>2</v>
      </c>
      <c r="E66" s="113" t="str">
        <f>CONCATENATE(DimProducto_Vita_8_N[Código SAP],"000",DimProducto_Vita_8_N[Versión])</f>
        <v>671424780002</v>
      </c>
      <c r="F66" s="114" t="str">
        <f>[46]Producto!AH41</f>
        <v>Vita 8 N</v>
      </c>
      <c r="G66" s="113">
        <f>[46]Producto!AI41</f>
        <v>519</v>
      </c>
      <c r="H66" s="113" t="str">
        <f>[46]Producto!AJ41</f>
        <v>Moldeados</v>
      </c>
      <c r="I66" s="113">
        <f>[46]Producto!AK41</f>
        <v>404</v>
      </c>
      <c r="J66" s="130" t="str">
        <f>[46]Producto!AL41</f>
        <v>PR02</v>
      </c>
      <c r="K66" s="130" t="str">
        <f>[46]Producto!AM41</f>
        <v>Z101</v>
      </c>
      <c r="L66" s="130" t="str">
        <f>[46]Producto!AN41</f>
        <v>PINGUINO POLITO VAINILLA 75X55ML</v>
      </c>
      <c r="M66" s="157">
        <f>[46]Producto!AO41</f>
        <v>24</v>
      </c>
      <c r="N66" s="157">
        <f>[46]Producto!AP41</f>
        <v>8</v>
      </c>
      <c r="O66" s="157">
        <f>DimProducto_Vita_8_N[[#This Row],[GPM]]*DimProducto_Vita_8_N[[#This Row],[UN/GP]]</f>
        <v>192</v>
      </c>
      <c r="P66" s="141">
        <f>[46]Producto!AR41</f>
        <v>5.5E-2</v>
      </c>
      <c r="Q66" s="157">
        <f>[46]Producto!AS41</f>
        <v>75</v>
      </c>
      <c r="R66" s="142">
        <f>[46]Producto!AT41</f>
        <v>0.5</v>
      </c>
      <c r="S66" s="124">
        <f>IFERROR(DimProducto_Vita_8_N[UN/MIN]*60*DimProducto_Vita_8_N[NEW OEE (%)]/DimProducto_Vita_8_N[UN/CAJA],0)</f>
        <v>76.8</v>
      </c>
      <c r="T66" s="124">
        <f>IFERROR(DimProducto_Vita_8_N[UN/MIN]*60/DimProducto_Vita_8_N[UN/CAJA],0)</f>
        <v>153.6</v>
      </c>
      <c r="U66" s="124">
        <f>+DimProducto_Vita_8_N[UN/MIN]*DimProducto_Vita_8_N[VOL/UN (L)]*60*DimProducto_Vita_8_N[NEW OEE (%)]</f>
        <v>316.8</v>
      </c>
      <c r="V66" s="124">
        <f>+DimProducto_Vita_8_N[UN/MIN]*DimProducto_Vita_8_N[VOL/UN (L)]*60</f>
        <v>633.6</v>
      </c>
      <c r="W66" s="157">
        <f>[46]Producto!AY41</f>
        <v>1</v>
      </c>
      <c r="X66" s="157">
        <f>[46]Producto!AZ41</f>
        <v>175</v>
      </c>
      <c r="Y66" s="123">
        <f>+DimProducto_Vita_8_N[UN/CAJA]*DimProducto_Vita_8_N[VOL/UN (L)]</f>
        <v>4.125</v>
      </c>
    </row>
    <row r="67" spans="1:25">
      <c r="A67" s="113">
        <f>[46]Producto!AC42</f>
        <v>1045</v>
      </c>
      <c r="B67" s="113" t="str">
        <f>[46]Producto!AD42</f>
        <v>Activo</v>
      </c>
      <c r="C67" s="113">
        <f>[46]Producto!AE42</f>
        <v>67176327</v>
      </c>
      <c r="D67" s="114">
        <f>[46]Producto!AF42</f>
        <v>1</v>
      </c>
      <c r="E67" s="113" t="str">
        <f>CONCATENATE(DimProducto_Vita_8_N[Código SAP],"000",DimProducto_Vita_8_N[Versión])</f>
        <v>671763270001</v>
      </c>
      <c r="F67" s="114" t="str">
        <f>[46]Producto!AH42</f>
        <v>Vita 8 N</v>
      </c>
      <c r="G67" s="113">
        <f>[46]Producto!AI42</f>
        <v>519</v>
      </c>
      <c r="H67" s="113" t="str">
        <f>[46]Producto!AJ42</f>
        <v>Moldeados</v>
      </c>
      <c r="I67" s="113">
        <f>[46]Producto!AK42</f>
        <v>404</v>
      </c>
      <c r="J67" s="130" t="str">
        <f>[46]Producto!AL42</f>
        <v>PR02</v>
      </c>
      <c r="K67" s="130" t="str">
        <f>[46]Producto!AM42</f>
        <v>Z101</v>
      </c>
      <c r="L67" s="130" t="str">
        <f>[46]Producto!AN42</f>
        <v>PINGÜINO PALETA MAX BUBBALOO 44X60ML</v>
      </c>
      <c r="M67" s="157">
        <f>[46]Producto!AO42</f>
        <v>19</v>
      </c>
      <c r="N67" s="157">
        <f>[46]Producto!AP42</f>
        <v>8</v>
      </c>
      <c r="O67" s="157">
        <f>DimProducto_Vita_8_N[[#This Row],[GPM]]*DimProducto_Vita_8_N[[#This Row],[UN/GP]]</f>
        <v>152</v>
      </c>
      <c r="P67" s="141">
        <f>[46]Producto!AR42</f>
        <v>0.06</v>
      </c>
      <c r="Q67" s="157">
        <f>[46]Producto!AS42</f>
        <v>44</v>
      </c>
      <c r="R67" s="142">
        <f>[46]Producto!AT42</f>
        <v>0.79</v>
      </c>
      <c r="S67" s="124">
        <f>IFERROR(DimProducto_Vita_8_N[UN/MIN]*60*DimProducto_Vita_8_N[NEW OEE (%)]/DimProducto_Vita_8_N[UN/CAJA],0)</f>
        <v>163.74545454545455</v>
      </c>
      <c r="T67" s="124">
        <f>IFERROR(DimProducto_Vita_8_N[UN/MIN]*60/DimProducto_Vita_8_N[UN/CAJA],0)</f>
        <v>207.27272727272728</v>
      </c>
      <c r="U67" s="124">
        <f>+DimProducto_Vita_8_N[UN/MIN]*DimProducto_Vita_8_N[VOL/UN (L)]*60*DimProducto_Vita_8_N[NEW OEE (%)]</f>
        <v>432.28799999999995</v>
      </c>
      <c r="V67" s="124">
        <f>+DimProducto_Vita_8_N[UN/MIN]*DimProducto_Vita_8_N[VOL/UN (L)]*60</f>
        <v>547.19999999999993</v>
      </c>
      <c r="W67" s="157">
        <f>[46]Producto!AY42</f>
        <v>1</v>
      </c>
      <c r="X67" s="157">
        <f>[46]Producto!AZ42</f>
        <v>273</v>
      </c>
      <c r="Y67" s="123">
        <f>+DimProducto_Vita_8_N[UN/CAJA]*DimProducto_Vita_8_N[VOL/UN (L)]</f>
        <v>2.6399999999999997</v>
      </c>
    </row>
    <row r="68" spans="1:25">
      <c r="A68" s="113">
        <f>[46]Producto!AC43</f>
        <v>1045</v>
      </c>
      <c r="B68" s="113" t="str">
        <f>[46]Producto!AD43</f>
        <v>Activo</v>
      </c>
      <c r="C68" s="113">
        <f>[46]Producto!AE43</f>
        <v>84169631</v>
      </c>
      <c r="D68" s="114">
        <f>[46]Producto!AF43</f>
        <v>1</v>
      </c>
      <c r="E68" s="113" t="str">
        <f>CONCATENATE(DimProducto_Vita_8_N[Código SAP],"000",DimProducto_Vita_8_N[Versión])</f>
        <v>841696310001</v>
      </c>
      <c r="F68" s="114" t="str">
        <f>[46]Producto!AH43</f>
        <v>Vita 8 N</v>
      </c>
      <c r="G68" s="113">
        <f>[46]Producto!AI43</f>
        <v>519</v>
      </c>
      <c r="H68" s="113" t="str">
        <f>[46]Producto!AJ43</f>
        <v>Moldeados</v>
      </c>
      <c r="I68" s="113">
        <f>[46]Producto!AK43</f>
        <v>404</v>
      </c>
      <c r="J68" s="130" t="str">
        <f>[46]Producto!AL43</f>
        <v>PR02</v>
      </c>
      <c r="K68" s="130" t="str">
        <f>[46]Producto!AM43</f>
        <v>Z101</v>
      </c>
      <c r="L68" s="130" t="str">
        <f>[46]Producto!AN43</f>
        <v>PINGUINO CASERO PALETA MORA 28X90ML</v>
      </c>
      <c r="M68" s="157">
        <f>[46]Producto!AO43</f>
        <v>18</v>
      </c>
      <c r="N68" s="157">
        <f>[46]Producto!AP43</f>
        <v>8</v>
      </c>
      <c r="O68" s="157">
        <f>DimProducto_Vita_8_N[[#This Row],[GPM]]*DimProducto_Vita_8_N[[#This Row],[UN/GP]]</f>
        <v>144</v>
      </c>
      <c r="P68" s="141">
        <f>[46]Producto!AR43</f>
        <v>0.09</v>
      </c>
      <c r="Q68" s="157">
        <f>[46]Producto!AS43</f>
        <v>28</v>
      </c>
      <c r="R68" s="142">
        <f>[46]Producto!AT43</f>
        <v>0.5</v>
      </c>
      <c r="S68" s="124">
        <f>IFERROR(DimProducto_Vita_8_N[UN/MIN]*60*DimProducto_Vita_8_N[NEW OEE (%)]/DimProducto_Vita_8_N[UN/CAJA],0)</f>
        <v>154.28571428571428</v>
      </c>
      <c r="T68" s="124">
        <f>IFERROR(DimProducto_Vita_8_N[UN/MIN]*60/DimProducto_Vita_8_N[UN/CAJA],0)</f>
        <v>308.57142857142856</v>
      </c>
      <c r="U68" s="124">
        <f>+DimProducto_Vita_8_N[UN/MIN]*DimProducto_Vita_8_N[VOL/UN (L)]*60*DimProducto_Vita_8_N[NEW OEE (%)]</f>
        <v>388.79999999999995</v>
      </c>
      <c r="V68" s="124">
        <f>+DimProducto_Vita_8_N[UN/MIN]*DimProducto_Vita_8_N[VOL/UN (L)]*60</f>
        <v>777.59999999999991</v>
      </c>
      <c r="W68" s="157">
        <f>[46]Producto!AY43</f>
        <v>1</v>
      </c>
      <c r="X68" s="157">
        <f>[46]Producto!AZ43</f>
        <v>273</v>
      </c>
      <c r="Y68" s="123">
        <f>+DimProducto_Vita_8_N[UN/CAJA]*DimProducto_Vita_8_N[VOL/UN (L)]</f>
        <v>2.52</v>
      </c>
    </row>
    <row r="69" spans="1:25">
      <c r="A69" s="113">
        <f>[46]Producto!AC44</f>
        <v>1045</v>
      </c>
      <c r="B69" s="113" t="str">
        <f>[46]Producto!AD44</f>
        <v>Innovación</v>
      </c>
      <c r="C69" s="113">
        <f>[46]Producto!AE44</f>
        <v>84169431</v>
      </c>
      <c r="D69" s="114">
        <f>[46]Producto!AF44</f>
        <v>1</v>
      </c>
      <c r="E69" s="113" t="str">
        <f>CONCATENATE(DimProducto_Vita_8_N[Código SAP],"000",DimProducto_Vita_8_N[Versión])</f>
        <v>841694310001</v>
      </c>
      <c r="F69" s="114" t="str">
        <f>[46]Producto!AH44</f>
        <v>Vita 8 N</v>
      </c>
      <c r="G69" s="113">
        <f>[46]Producto!AI44</f>
        <v>519</v>
      </c>
      <c r="H69" s="113" t="str">
        <f>[46]Producto!AJ44</f>
        <v>Moldeados</v>
      </c>
      <c r="I69" s="113">
        <f>[46]Producto!AK44</f>
        <v>404</v>
      </c>
      <c r="J69" s="130" t="str">
        <f>[46]Producto!AL44</f>
        <v>PR02</v>
      </c>
      <c r="K69" s="130" t="str">
        <f>[46]Producto!AM44</f>
        <v>Z101</v>
      </c>
      <c r="L69" s="130" t="str">
        <f>[46]Producto!AN44</f>
        <v>PINGUINO CASERO PALETA COCO 28X90ML</v>
      </c>
      <c r="M69" s="157">
        <f>[46]Producto!AO44</f>
        <v>18</v>
      </c>
      <c r="N69" s="157">
        <f>[46]Producto!AP44</f>
        <v>8</v>
      </c>
      <c r="O69" s="157">
        <f>DimProducto_Vita_8_N[[#This Row],[GPM]]*DimProducto_Vita_8_N[[#This Row],[UN/GP]]</f>
        <v>144</v>
      </c>
      <c r="P69" s="141">
        <f>[46]Producto!AR44</f>
        <v>0.09</v>
      </c>
      <c r="Q69" s="157">
        <f>[46]Producto!AS44</f>
        <v>28</v>
      </c>
      <c r="R69" s="142">
        <f>[46]Producto!AT44</f>
        <v>0.79</v>
      </c>
      <c r="S69" s="124">
        <f>IFERROR(DimProducto_Vita_8_N[UN/MIN]*60*DimProducto_Vita_8_N[NEW OEE (%)]/DimProducto_Vita_8_N[UN/CAJA],0)</f>
        <v>243.77142857142857</v>
      </c>
      <c r="T69" s="124">
        <f>IFERROR(DimProducto_Vita_8_N[UN/MIN]*60/DimProducto_Vita_8_N[UN/CAJA],0)</f>
        <v>308.57142857142856</v>
      </c>
      <c r="U69" s="124">
        <f>+DimProducto_Vita_8_N[UN/MIN]*DimProducto_Vita_8_N[VOL/UN (L)]*60*DimProducto_Vita_8_N[NEW OEE (%)]</f>
        <v>614.30399999999997</v>
      </c>
      <c r="V69" s="124">
        <f>+DimProducto_Vita_8_N[UN/MIN]*DimProducto_Vita_8_N[VOL/UN (L)]*60</f>
        <v>777.59999999999991</v>
      </c>
      <c r="W69" s="157">
        <f>[46]Producto!AY44</f>
        <v>1</v>
      </c>
      <c r="X69" s="157">
        <f>[46]Producto!AZ44</f>
        <v>273</v>
      </c>
      <c r="Y69" s="123">
        <f>+DimProducto_Vita_8_N[UN/CAJA]*DimProducto_Vita_8_N[VOL/UN (L)]</f>
        <v>2.52</v>
      </c>
    </row>
    <row r="70" spans="1:25">
      <c r="A70" s="113">
        <f>[46]Producto!AC45</f>
        <v>1045</v>
      </c>
      <c r="B70" s="113" t="str">
        <f>[46]Producto!AD45</f>
        <v>Activo</v>
      </c>
      <c r="C70" s="113">
        <f>[46]Producto!AE45</f>
        <v>944833</v>
      </c>
      <c r="D70" s="114">
        <f>[46]Producto!AF45</f>
        <v>2</v>
      </c>
      <c r="E70" s="113" t="str">
        <f>CONCATENATE(DimProducto_Vita_8_N[Código SAP],"000",DimProducto_Vita_8_N[Versión])</f>
        <v>9448330002</v>
      </c>
      <c r="F70" s="114" t="str">
        <f>[46]Producto!AH45</f>
        <v>Vita 8 N</v>
      </c>
      <c r="G70" s="113">
        <f>[46]Producto!AI45</f>
        <v>519</v>
      </c>
      <c r="H70" s="113" t="str">
        <f>[46]Producto!AJ45</f>
        <v>Moldeados</v>
      </c>
      <c r="I70" s="113">
        <f>[46]Producto!AK45</f>
        <v>404</v>
      </c>
      <c r="J70" s="130" t="str">
        <f>[46]Producto!AL45</f>
        <v>PR02</v>
      </c>
      <c r="K70" s="130" t="str">
        <f>[46]Producto!AM45</f>
        <v>Z101</v>
      </c>
      <c r="L70" s="130" t="str">
        <f>[46]Producto!AN45</f>
        <v>PINGUINO ACIDIX LIMON 44X60ML</v>
      </c>
      <c r="M70" s="157">
        <f>[46]Producto!AO45</f>
        <v>19</v>
      </c>
      <c r="N70" s="157">
        <f>[46]Producto!AP45</f>
        <v>8</v>
      </c>
      <c r="O70" s="157">
        <f>DimProducto_Vita_8_N[[#This Row],[GPM]]*DimProducto_Vita_8_N[[#This Row],[UN/GP]]</f>
        <v>152</v>
      </c>
      <c r="P70" s="141">
        <f>[46]Producto!AR45</f>
        <v>0.06</v>
      </c>
      <c r="Q70" s="157">
        <f>[46]Producto!AS45</f>
        <v>44</v>
      </c>
      <c r="R70" s="142">
        <f>[46]Producto!AT45</f>
        <v>0.79</v>
      </c>
      <c r="S70" s="124">
        <f>IFERROR(DimProducto_Vita_8_N[UN/MIN]*60*DimProducto_Vita_8_N[NEW OEE (%)]/DimProducto_Vita_8_N[UN/CAJA],0)</f>
        <v>163.74545454545455</v>
      </c>
      <c r="T70" s="124">
        <f>IFERROR(DimProducto_Vita_8_N[UN/MIN]*60/DimProducto_Vita_8_N[UN/CAJA],0)</f>
        <v>207.27272727272728</v>
      </c>
      <c r="U70" s="124">
        <f>+DimProducto_Vita_8_N[UN/MIN]*DimProducto_Vita_8_N[VOL/UN (L)]*60*DimProducto_Vita_8_N[NEW OEE (%)]</f>
        <v>432.28799999999995</v>
      </c>
      <c r="V70" s="124">
        <f>+DimProducto_Vita_8_N[UN/MIN]*DimProducto_Vita_8_N[VOL/UN (L)]*60</f>
        <v>547.19999999999993</v>
      </c>
      <c r="W70" s="157">
        <f>[46]Producto!AY45</f>
        <v>1</v>
      </c>
      <c r="X70" s="157">
        <f>[46]Producto!AZ45</f>
        <v>273</v>
      </c>
      <c r="Y70" s="123">
        <f>+DimProducto_Vita_8_N[UN/CAJA]*DimProducto_Vita_8_N[VOL/UN (L)]</f>
        <v>2.6399999999999997</v>
      </c>
    </row>
    <row r="71" spans="1:25">
      <c r="M71" s="160"/>
      <c r="N71" s="160"/>
      <c r="O71" s="160"/>
      <c r="P71" s="131"/>
      <c r="Q71" s="160"/>
      <c r="R71" s="166"/>
      <c r="S71" s="158"/>
      <c r="T71" s="158"/>
      <c r="U71" s="158"/>
      <c r="V71" s="158"/>
      <c r="W71" s="160"/>
      <c r="X71" s="160"/>
      <c r="Y71" s="131"/>
    </row>
    <row r="72" spans="1:25">
      <c r="M72" s="160"/>
      <c r="N72" s="160"/>
      <c r="O72" s="160"/>
      <c r="P72" s="131"/>
      <c r="Q72" s="160"/>
      <c r="R72" s="166"/>
      <c r="S72" s="158"/>
      <c r="T72" s="158"/>
      <c r="U72" s="158"/>
      <c r="V72" s="158"/>
      <c r="W72" s="160"/>
      <c r="X72" s="160"/>
      <c r="Y72" s="131"/>
    </row>
    <row r="73" spans="1:25">
      <c r="M73" s="160"/>
      <c r="N73" s="160"/>
      <c r="O73" s="160"/>
      <c r="P73" s="131"/>
      <c r="Q73" s="160"/>
      <c r="R73" s="166"/>
      <c r="S73" s="158"/>
      <c r="T73" s="158"/>
      <c r="U73" s="158"/>
      <c r="V73" s="158"/>
      <c r="W73" s="160"/>
      <c r="X73" s="160"/>
      <c r="Y73" s="131"/>
    </row>
    <row r="74" spans="1:25">
      <c r="M74" s="160"/>
      <c r="N74" s="160"/>
      <c r="O74" s="160"/>
      <c r="P74" s="131"/>
      <c r="Q74" s="160"/>
      <c r="R74" s="166"/>
      <c r="S74" s="158"/>
      <c r="T74" s="158"/>
      <c r="U74" s="158"/>
      <c r="V74" s="158"/>
      <c r="W74" s="160"/>
      <c r="X74" s="160"/>
      <c r="Y74" s="131"/>
    </row>
    <row r="75" spans="1:25" ht="25.5">
      <c r="A75" s="112" t="s">
        <v>95</v>
      </c>
      <c r="B75" s="112" t="s">
        <v>96</v>
      </c>
      <c r="C75" s="112" t="s">
        <v>97</v>
      </c>
      <c r="D75" s="138" t="s">
        <v>98</v>
      </c>
      <c r="E75" s="112" t="s">
        <v>99</v>
      </c>
      <c r="F75" s="112" t="s">
        <v>100</v>
      </c>
      <c r="G75" s="112" t="s">
        <v>101</v>
      </c>
      <c r="H75" s="112" t="s">
        <v>102</v>
      </c>
      <c r="I75" s="112" t="s">
        <v>103</v>
      </c>
      <c r="J75" s="112" t="s">
        <v>104</v>
      </c>
      <c r="K75" s="112" t="s">
        <v>105</v>
      </c>
      <c r="L75" s="112" t="s">
        <v>106</v>
      </c>
      <c r="M75" s="161" t="s">
        <v>107</v>
      </c>
      <c r="N75" s="161" t="s">
        <v>108</v>
      </c>
      <c r="O75" s="161" t="s">
        <v>109</v>
      </c>
      <c r="P75" s="139" t="s">
        <v>110</v>
      </c>
      <c r="Q75" s="161" t="s">
        <v>111</v>
      </c>
      <c r="R75" s="140" t="s">
        <v>717</v>
      </c>
      <c r="S75" s="122" t="s">
        <v>716</v>
      </c>
      <c r="T75" s="122" t="s">
        <v>715</v>
      </c>
      <c r="U75" s="122" t="s">
        <v>112</v>
      </c>
      <c r="V75" s="122" t="s">
        <v>113</v>
      </c>
      <c r="W75" s="161" t="s">
        <v>114</v>
      </c>
      <c r="X75" s="161" t="s">
        <v>115</v>
      </c>
      <c r="Y75" s="121" t="s">
        <v>116</v>
      </c>
    </row>
    <row r="76" spans="1:25">
      <c r="A76" s="113">
        <f>[46]Producto!AC46</f>
        <v>1045</v>
      </c>
      <c r="B76" s="113" t="str">
        <f>[46]Producto!AD46</f>
        <v>Activo</v>
      </c>
      <c r="C76" s="113">
        <f>[46]Producto!AE46</f>
        <v>552857</v>
      </c>
      <c r="D76" s="114">
        <f>[46]Producto!AF46</f>
        <v>2</v>
      </c>
      <c r="E76" s="114" t="str">
        <f>CONCATENATE(DimProducto_Manual[Código SAP],"000",DimProducto_Manual[Versión])</f>
        <v>5528570002</v>
      </c>
      <c r="F76" s="114" t="str">
        <f>[46]Producto!AH46</f>
        <v>Manual</v>
      </c>
      <c r="G76" s="113" t="str">
        <f>[46]Producto!AI46</f>
        <v>-</v>
      </c>
      <c r="H76" s="113" t="str">
        <f>[46]Producto!AJ46</f>
        <v>Manual</v>
      </c>
      <c r="I76" s="113">
        <f>[46]Producto!AK46</f>
        <v>411</v>
      </c>
      <c r="J76" s="113" t="str">
        <f>[46]Producto!AL46</f>
        <v>PR10</v>
      </c>
      <c r="K76" s="150" t="str">
        <f>[46]Producto!AM46</f>
        <v>ZRPK</v>
      </c>
      <c r="L76" s="150" t="str">
        <f>[46]Producto!AN46</f>
        <v>PINGUINO CREMOSSITO NAPOLITAN BDJ 6X900ML</v>
      </c>
      <c r="M76" s="157">
        <f>[46]Producto!AO46</f>
        <v>3.4183266932270917</v>
      </c>
      <c r="N76" s="157">
        <f>[46]Producto!AP46</f>
        <v>1</v>
      </c>
      <c r="O76" s="157">
        <f>DimProducto_Manual[[#This Row],[GPM]]*DimProducto_Manual[[#This Row],[UN/GP]]</f>
        <v>3.4183266932270917</v>
      </c>
      <c r="P76" s="141">
        <f>[46]Producto!AR46</f>
        <v>0.9</v>
      </c>
      <c r="Q76" s="157">
        <f>[46]Producto!AS46</f>
        <v>6</v>
      </c>
      <c r="R76" s="142">
        <f>[46]Producto!AT46</f>
        <v>0.52</v>
      </c>
      <c r="S76" s="124">
        <f>IFERROR(DimProducto_Manual[UN/MIN]*60*DimProducto_Manual[NEW OEE (%)]/DimProducto_Manual[UN/CAJA],0)</f>
        <v>17.775298804780878</v>
      </c>
      <c r="T76" s="124">
        <f>IFERROR(DimProducto_Manual[UN/MIN]*60/DimProducto_Manual[UN/CAJA],0)</f>
        <v>34.183266932270918</v>
      </c>
      <c r="U76" s="124">
        <f>+DimProducto_Manual[UN/MIN]*DimProducto_Manual[VOL/UN (L)]*60*DimProducto_Manual[NEW OEE (%)]</f>
        <v>95.986613545816752</v>
      </c>
      <c r="V76" s="124">
        <f>+DimProducto_Manual[UN/MIN]*DimProducto_Manual[VOL/UN (L)]*60</f>
        <v>184.58964143426297</v>
      </c>
      <c r="W76" s="157">
        <f>[46]Producto!AY46</f>
        <v>0</v>
      </c>
      <c r="X76" s="157">
        <f>[46]Producto!AZ46</f>
        <v>143</v>
      </c>
      <c r="Y76" s="123">
        <f>+DimProducto_Manual[UN/CAJA]*DimProducto_Manual[VOL/UN (L)]</f>
        <v>5.4</v>
      </c>
    </row>
    <row r="77" spans="1:25">
      <c r="A77" s="113">
        <f>[46]Producto!AC47</f>
        <v>1045</v>
      </c>
      <c r="B77" s="113" t="str">
        <f>[46]Producto!AD47</f>
        <v>Activo</v>
      </c>
      <c r="C77" s="113">
        <f>[46]Producto!AE47</f>
        <v>552854</v>
      </c>
      <c r="D77" s="114">
        <f>[46]Producto!AF47</f>
        <v>2</v>
      </c>
      <c r="E77" s="114" t="str">
        <f>CONCATENATE(DimProducto_Manual[Código SAP],"000",DimProducto_Manual[Versión])</f>
        <v>5528540002</v>
      </c>
      <c r="F77" s="114" t="str">
        <f>[46]Producto!AH47</f>
        <v>Manual</v>
      </c>
      <c r="G77" s="113" t="str">
        <f>[46]Producto!AI47</f>
        <v>-</v>
      </c>
      <c r="H77" s="113" t="str">
        <f>[46]Producto!AJ47</f>
        <v>Manual</v>
      </c>
      <c r="I77" s="113">
        <f>[46]Producto!AK47</f>
        <v>411</v>
      </c>
      <c r="J77" s="113" t="str">
        <f>[46]Producto!AL47</f>
        <v>PR10</v>
      </c>
      <c r="K77" s="150" t="str">
        <f>[46]Producto!AM47</f>
        <v>ZRPK</v>
      </c>
      <c r="L77" s="150" t="str">
        <f>[46]Producto!AN47</f>
        <v>PINGUINO TOP HELADO MARMOLEADO MORA 6X900ml</v>
      </c>
      <c r="M77" s="157">
        <f>[46]Producto!AO47</f>
        <v>3.4183266932270917</v>
      </c>
      <c r="N77" s="157">
        <f>[46]Producto!AP47</f>
        <v>1</v>
      </c>
      <c r="O77" s="157">
        <f>DimProducto_Manual[[#This Row],[GPM]]*DimProducto_Manual[[#This Row],[UN/GP]]</f>
        <v>3.4183266932270917</v>
      </c>
      <c r="P77" s="141">
        <f>[46]Producto!AR47</f>
        <v>0.9</v>
      </c>
      <c r="Q77" s="157">
        <f>[46]Producto!AS47</f>
        <v>6</v>
      </c>
      <c r="R77" s="142">
        <f>[46]Producto!AT47</f>
        <v>0.52</v>
      </c>
      <c r="S77" s="124">
        <f>IFERROR(DimProducto_Manual[UN/MIN]*60*DimProducto_Manual[NEW OEE (%)]/DimProducto_Manual[UN/CAJA],0)</f>
        <v>17.775298804780878</v>
      </c>
      <c r="T77" s="124">
        <f>IFERROR(DimProducto_Manual[UN/MIN]*60/DimProducto_Manual[UN/CAJA],0)</f>
        <v>34.183266932270918</v>
      </c>
      <c r="U77" s="124">
        <f>+DimProducto_Manual[UN/MIN]*DimProducto_Manual[VOL/UN (L)]*60*DimProducto_Manual[NEW OEE (%)]</f>
        <v>95.986613545816752</v>
      </c>
      <c r="V77" s="124">
        <f>+DimProducto_Manual[UN/MIN]*DimProducto_Manual[VOL/UN (L)]*60</f>
        <v>184.58964143426297</v>
      </c>
      <c r="W77" s="157">
        <f>[46]Producto!AY47</f>
        <v>0</v>
      </c>
      <c r="X77" s="157">
        <f>[46]Producto!AZ47</f>
        <v>143</v>
      </c>
      <c r="Y77" s="123">
        <f>+DimProducto_Manual[UN/CAJA]*DimProducto_Manual[VOL/UN (L)]</f>
        <v>5.4</v>
      </c>
    </row>
    <row r="78" spans="1:25">
      <c r="A78" s="113">
        <f>[46]Producto!AC48</f>
        <v>1045</v>
      </c>
      <c r="B78" s="113" t="str">
        <f>[46]Producto!AD48</f>
        <v>Activo</v>
      </c>
      <c r="C78" s="113">
        <f>[46]Producto!AE48</f>
        <v>552803</v>
      </c>
      <c r="D78" s="114">
        <f>[46]Producto!AF48</f>
        <v>2</v>
      </c>
      <c r="E78" s="114" t="str">
        <f>CONCATENATE(DimProducto_Manual[Código SAP],"000",DimProducto_Manual[Versión])</f>
        <v>5528030002</v>
      </c>
      <c r="F78" s="114" t="str">
        <f>[46]Producto!AH48</f>
        <v>Manual</v>
      </c>
      <c r="G78" s="113" t="str">
        <f>[46]Producto!AI48</f>
        <v>-</v>
      </c>
      <c r="H78" s="113" t="str">
        <f>[46]Producto!AJ48</f>
        <v>Manual</v>
      </c>
      <c r="I78" s="113">
        <f>[46]Producto!AK48</f>
        <v>411</v>
      </c>
      <c r="J78" s="113" t="str">
        <f>[46]Producto!AL48</f>
        <v>PR10</v>
      </c>
      <c r="K78" s="150" t="str">
        <f>[46]Producto!AM48</f>
        <v>ZRPK</v>
      </c>
      <c r="L78" s="150" t="str">
        <f>[46]Producto!AN48</f>
        <v>PINGUINO CREMOSSITO FRUTILLA BDJ 6X900ML</v>
      </c>
      <c r="M78" s="157">
        <f>[46]Producto!AO48</f>
        <v>3.4183266932270917</v>
      </c>
      <c r="N78" s="157">
        <f>[46]Producto!AP48</f>
        <v>1</v>
      </c>
      <c r="O78" s="157">
        <f>DimProducto_Manual[[#This Row],[GPM]]*DimProducto_Manual[[#This Row],[UN/GP]]</f>
        <v>3.4183266932270917</v>
      </c>
      <c r="P78" s="141">
        <f>[46]Producto!AR48</f>
        <v>0.9</v>
      </c>
      <c r="Q78" s="157">
        <f>[46]Producto!AS48</f>
        <v>6</v>
      </c>
      <c r="R78" s="142">
        <f>[46]Producto!AT48</f>
        <v>0.52</v>
      </c>
      <c r="S78" s="124">
        <f>IFERROR(DimProducto_Manual[UN/MIN]*60*DimProducto_Manual[NEW OEE (%)]/DimProducto_Manual[UN/CAJA],0)</f>
        <v>17.775298804780878</v>
      </c>
      <c r="T78" s="124">
        <f>IFERROR(DimProducto_Manual[UN/MIN]*60/DimProducto_Manual[UN/CAJA],0)</f>
        <v>34.183266932270918</v>
      </c>
      <c r="U78" s="124">
        <f>+DimProducto_Manual[UN/MIN]*DimProducto_Manual[VOL/UN (L)]*60*DimProducto_Manual[NEW OEE (%)]</f>
        <v>95.986613545816752</v>
      </c>
      <c r="V78" s="124">
        <f>+DimProducto_Manual[UN/MIN]*DimProducto_Manual[VOL/UN (L)]*60</f>
        <v>184.58964143426297</v>
      </c>
      <c r="W78" s="157">
        <f>[46]Producto!AY48</f>
        <v>0</v>
      </c>
      <c r="X78" s="157">
        <f>[46]Producto!AZ48</f>
        <v>143</v>
      </c>
      <c r="Y78" s="123">
        <f>+DimProducto_Manual[UN/CAJA]*DimProducto_Manual[VOL/UN (L)]</f>
        <v>5.4</v>
      </c>
    </row>
    <row r="79" spans="1:25">
      <c r="A79" s="113">
        <f>[46]Producto!AC49</f>
        <v>1045</v>
      </c>
      <c r="B79" s="113" t="str">
        <f>[46]Producto!AD49</f>
        <v>Activo</v>
      </c>
      <c r="C79" s="113">
        <f>[46]Producto!AE49</f>
        <v>552851</v>
      </c>
      <c r="D79" s="114">
        <f>[46]Producto!AF49</f>
        <v>2</v>
      </c>
      <c r="E79" s="114" t="str">
        <f>CONCATENATE(DimProducto_Manual[Código SAP],"000",DimProducto_Manual[Versión])</f>
        <v>5528510002</v>
      </c>
      <c r="F79" s="114" t="str">
        <f>[46]Producto!AH49</f>
        <v>Manual</v>
      </c>
      <c r="G79" s="113" t="str">
        <f>[46]Producto!AI49</f>
        <v>-</v>
      </c>
      <c r="H79" s="113" t="str">
        <f>[46]Producto!AJ49</f>
        <v>Manual</v>
      </c>
      <c r="I79" s="113">
        <f>[46]Producto!AK49</f>
        <v>411</v>
      </c>
      <c r="J79" s="113" t="str">
        <f>[46]Producto!AL49</f>
        <v>PR10</v>
      </c>
      <c r="K79" s="150" t="str">
        <f>[46]Producto!AM49</f>
        <v>ZRPK</v>
      </c>
      <c r="L79" s="150" t="str">
        <f>[46]Producto!AN49</f>
        <v>PINGUINO CREMOSSITO VAINILLA BDJ 6X900ML</v>
      </c>
      <c r="M79" s="157">
        <f>[46]Producto!AO49</f>
        <v>3.4183266932270917</v>
      </c>
      <c r="N79" s="157">
        <f>[46]Producto!AP49</f>
        <v>1</v>
      </c>
      <c r="O79" s="157">
        <f>DimProducto_Manual[[#This Row],[GPM]]*DimProducto_Manual[[#This Row],[UN/GP]]</f>
        <v>3.4183266932270917</v>
      </c>
      <c r="P79" s="141">
        <f>[46]Producto!AR49</f>
        <v>0.9</v>
      </c>
      <c r="Q79" s="157">
        <f>[46]Producto!AS49</f>
        <v>6</v>
      </c>
      <c r="R79" s="142">
        <f>[46]Producto!AT49</f>
        <v>0.52</v>
      </c>
      <c r="S79" s="124">
        <f>IFERROR(DimProducto_Manual[UN/MIN]*60*DimProducto_Manual[NEW OEE (%)]/DimProducto_Manual[UN/CAJA],0)</f>
        <v>17.775298804780878</v>
      </c>
      <c r="T79" s="124">
        <f>IFERROR(DimProducto_Manual[UN/MIN]*60/DimProducto_Manual[UN/CAJA],0)</f>
        <v>34.183266932270918</v>
      </c>
      <c r="U79" s="124">
        <f>+DimProducto_Manual[UN/MIN]*DimProducto_Manual[VOL/UN (L)]*60*DimProducto_Manual[NEW OEE (%)]</f>
        <v>95.986613545816752</v>
      </c>
      <c r="V79" s="124">
        <f>+DimProducto_Manual[UN/MIN]*DimProducto_Manual[VOL/UN (L)]*60</f>
        <v>184.58964143426297</v>
      </c>
      <c r="W79" s="157">
        <f>[46]Producto!AY49</f>
        <v>0</v>
      </c>
      <c r="X79" s="157">
        <f>[46]Producto!AZ49</f>
        <v>143</v>
      </c>
      <c r="Y79" s="123">
        <f>+DimProducto_Manual[UN/CAJA]*DimProducto_Manual[VOL/UN (L)]</f>
        <v>5.4</v>
      </c>
    </row>
    <row r="80" spans="1:25">
      <c r="A80" s="113">
        <f>[46]Producto!AC50</f>
        <v>1045</v>
      </c>
      <c r="B80" s="113" t="str">
        <f>[46]Producto!AD50</f>
        <v>Activo</v>
      </c>
      <c r="C80" s="113">
        <f>[46]Producto!AE50</f>
        <v>552860</v>
      </c>
      <c r="D80" s="114">
        <f>[46]Producto!AF50</f>
        <v>2</v>
      </c>
      <c r="E80" s="114" t="str">
        <f>CONCATENATE(DimProducto_Manual[Código SAP],"000",DimProducto_Manual[Versión])</f>
        <v>5528600002</v>
      </c>
      <c r="F80" s="114" t="str">
        <f>[46]Producto!AH50</f>
        <v>Manual</v>
      </c>
      <c r="G80" s="113" t="str">
        <f>[46]Producto!AI50</f>
        <v>-</v>
      </c>
      <c r="H80" s="113" t="str">
        <f>[46]Producto!AJ50</f>
        <v>Manual</v>
      </c>
      <c r="I80" s="113">
        <f>[46]Producto!AK50</f>
        <v>411</v>
      </c>
      <c r="J80" s="113" t="str">
        <f>[46]Producto!AL50</f>
        <v>PR10</v>
      </c>
      <c r="K80" s="150" t="str">
        <f>[46]Producto!AM50</f>
        <v>ZRPK</v>
      </c>
      <c r="L80" s="150" t="str">
        <f>[46]Producto!AN50</f>
        <v>PINGUINO CREMOSSITO CHOCOLATE BDJ 6X900ML</v>
      </c>
      <c r="M80" s="157">
        <f>[46]Producto!AO50</f>
        <v>3.4183266932270917</v>
      </c>
      <c r="N80" s="157">
        <f>[46]Producto!AP50</f>
        <v>1</v>
      </c>
      <c r="O80" s="157">
        <f>DimProducto_Manual[[#This Row],[GPM]]*DimProducto_Manual[[#This Row],[UN/GP]]</f>
        <v>3.4183266932270917</v>
      </c>
      <c r="P80" s="141">
        <f>[46]Producto!AR50</f>
        <v>0.9</v>
      </c>
      <c r="Q80" s="157">
        <f>[46]Producto!AS50</f>
        <v>6</v>
      </c>
      <c r="R80" s="142">
        <f>[46]Producto!AT50</f>
        <v>0.52</v>
      </c>
      <c r="S80" s="124">
        <f>IFERROR(DimProducto_Manual[UN/MIN]*60*DimProducto_Manual[NEW OEE (%)]/DimProducto_Manual[UN/CAJA],0)</f>
        <v>17.775298804780878</v>
      </c>
      <c r="T80" s="124">
        <f>IFERROR(DimProducto_Manual[UN/MIN]*60/DimProducto_Manual[UN/CAJA],0)</f>
        <v>34.183266932270918</v>
      </c>
      <c r="U80" s="124">
        <f>+DimProducto_Manual[UN/MIN]*DimProducto_Manual[VOL/UN (L)]*60*DimProducto_Manual[NEW OEE (%)]</f>
        <v>95.986613545816752</v>
      </c>
      <c r="V80" s="124">
        <f>+DimProducto_Manual[UN/MIN]*DimProducto_Manual[VOL/UN (L)]*60</f>
        <v>184.58964143426297</v>
      </c>
      <c r="W80" s="157">
        <f>[46]Producto!AY50</f>
        <v>0</v>
      </c>
      <c r="X80" s="157">
        <f>[46]Producto!AZ50</f>
        <v>143</v>
      </c>
      <c r="Y80" s="123">
        <f>+DimProducto_Manual[UN/CAJA]*DimProducto_Manual[VOL/UN (L)]</f>
        <v>5.4</v>
      </c>
    </row>
    <row r="81" spans="1:25">
      <c r="A81" s="113">
        <f>[46]Producto!AC51</f>
        <v>1045</v>
      </c>
      <c r="B81" s="113" t="str">
        <f>[46]Producto!AD51</f>
        <v>Activo</v>
      </c>
      <c r="C81" s="113">
        <f>[46]Producto!AE51</f>
        <v>552864</v>
      </c>
      <c r="D81" s="114">
        <f>[46]Producto!AF51</f>
        <v>2</v>
      </c>
      <c r="E81" s="114" t="str">
        <f>CONCATENATE(DimProducto_Manual[Código SAP],"000",DimProducto_Manual[Versión])</f>
        <v>5528640002</v>
      </c>
      <c r="F81" s="114" t="str">
        <f>[46]Producto!AH51</f>
        <v>Manual</v>
      </c>
      <c r="G81" s="113" t="str">
        <f>[46]Producto!AI51</f>
        <v>-</v>
      </c>
      <c r="H81" s="113" t="str">
        <f>[46]Producto!AJ51</f>
        <v>Manual</v>
      </c>
      <c r="I81" s="113">
        <f>[46]Producto!AK51</f>
        <v>411</v>
      </c>
      <c r="J81" s="113" t="str">
        <f>[46]Producto!AL51</f>
        <v>PR10</v>
      </c>
      <c r="K81" s="150" t="str">
        <f>[46]Producto!AM51</f>
        <v>ZRPK</v>
      </c>
      <c r="L81" s="150" t="str">
        <f>[46]Producto!AN51</f>
        <v>PINGUINO CREMOSSITO RON PASAS BDJ 6X900ML</v>
      </c>
      <c r="M81" s="157">
        <f>[46]Producto!AO51</f>
        <v>3.4183266932270917</v>
      </c>
      <c r="N81" s="157">
        <f>[46]Producto!AP51</f>
        <v>1</v>
      </c>
      <c r="O81" s="157">
        <f>DimProducto_Manual[[#This Row],[GPM]]*DimProducto_Manual[[#This Row],[UN/GP]]</f>
        <v>3.4183266932270917</v>
      </c>
      <c r="P81" s="141">
        <f>[46]Producto!AR51</f>
        <v>0.9</v>
      </c>
      <c r="Q81" s="157">
        <f>[46]Producto!AS51</f>
        <v>6</v>
      </c>
      <c r="R81" s="142">
        <f>[46]Producto!AT51</f>
        <v>0.52</v>
      </c>
      <c r="S81" s="124">
        <f>IFERROR(DimProducto_Manual[UN/MIN]*60*DimProducto_Manual[NEW OEE (%)]/DimProducto_Manual[UN/CAJA],0)</f>
        <v>17.775298804780878</v>
      </c>
      <c r="T81" s="124">
        <f>IFERROR(DimProducto_Manual[UN/MIN]*60/DimProducto_Manual[UN/CAJA],0)</f>
        <v>34.183266932270918</v>
      </c>
      <c r="U81" s="124">
        <f>+DimProducto_Manual[UN/MIN]*DimProducto_Manual[VOL/UN (L)]*60*DimProducto_Manual[NEW OEE (%)]</f>
        <v>95.986613545816752</v>
      </c>
      <c r="V81" s="124">
        <f>+DimProducto_Manual[UN/MIN]*DimProducto_Manual[VOL/UN (L)]*60</f>
        <v>184.58964143426297</v>
      </c>
      <c r="W81" s="157">
        <f>[46]Producto!AY51</f>
        <v>0</v>
      </c>
      <c r="X81" s="157">
        <f>[46]Producto!AZ51</f>
        <v>143</v>
      </c>
      <c r="Y81" s="123">
        <f>+DimProducto_Manual[UN/CAJA]*DimProducto_Manual[VOL/UN (L)]</f>
        <v>5.4</v>
      </c>
    </row>
    <row r="82" spans="1:25">
      <c r="A82" s="113">
        <f>[46]Producto!AC52</f>
        <v>1045</v>
      </c>
      <c r="B82" s="113" t="str">
        <f>[46]Producto!AD52</f>
        <v>Activo</v>
      </c>
      <c r="C82" s="113">
        <f>[46]Producto!AE52</f>
        <v>552855</v>
      </c>
      <c r="D82" s="114">
        <f>[46]Producto!AF52</f>
        <v>2</v>
      </c>
      <c r="E82" s="114" t="str">
        <f>CONCATENATE(DimProducto_Manual[Código SAP],"000",DimProducto_Manual[Versión])</f>
        <v>5528550002</v>
      </c>
      <c r="F82" s="114" t="str">
        <f>[46]Producto!AH52</f>
        <v>Manual</v>
      </c>
      <c r="G82" s="113" t="str">
        <f>[46]Producto!AI52</f>
        <v>-</v>
      </c>
      <c r="H82" s="113" t="str">
        <f>[46]Producto!AJ52</f>
        <v>Manual</v>
      </c>
      <c r="I82" s="113">
        <f>[46]Producto!AK52</f>
        <v>411</v>
      </c>
      <c r="J82" s="113" t="str">
        <f>[46]Producto!AL52</f>
        <v>PR10</v>
      </c>
      <c r="K82" s="150" t="str">
        <f>[46]Producto!AM52</f>
        <v>ZRPK</v>
      </c>
      <c r="L82" s="150" t="str">
        <f>[46]Producto!AN52</f>
        <v>PINGUINO OREO BDJ 6X900ML</v>
      </c>
      <c r="M82" s="157">
        <f>[46]Producto!AO52</f>
        <v>3.4183266932270917</v>
      </c>
      <c r="N82" s="157">
        <f>[46]Producto!AP52</f>
        <v>1</v>
      </c>
      <c r="O82" s="157">
        <f>DimProducto_Manual[[#This Row],[GPM]]*DimProducto_Manual[[#This Row],[UN/GP]]</f>
        <v>3.4183266932270917</v>
      </c>
      <c r="P82" s="141">
        <f>[46]Producto!AR52</f>
        <v>0.9</v>
      </c>
      <c r="Q82" s="157">
        <f>[46]Producto!AS52</f>
        <v>6</v>
      </c>
      <c r="R82" s="142">
        <f>[46]Producto!AT52</f>
        <v>0.52</v>
      </c>
      <c r="S82" s="124">
        <f>IFERROR(DimProducto_Manual[UN/MIN]*60*DimProducto_Manual[NEW OEE (%)]/DimProducto_Manual[UN/CAJA],0)</f>
        <v>17.775298804780878</v>
      </c>
      <c r="T82" s="124">
        <f>IFERROR(DimProducto_Manual[UN/MIN]*60/DimProducto_Manual[UN/CAJA],0)</f>
        <v>34.183266932270918</v>
      </c>
      <c r="U82" s="124">
        <f>+DimProducto_Manual[UN/MIN]*DimProducto_Manual[VOL/UN (L)]*60*DimProducto_Manual[NEW OEE (%)]</f>
        <v>95.986613545816752</v>
      </c>
      <c r="V82" s="124">
        <f>+DimProducto_Manual[UN/MIN]*DimProducto_Manual[VOL/UN (L)]*60</f>
        <v>184.58964143426297</v>
      </c>
      <c r="W82" s="157">
        <f>[46]Producto!AY52</f>
        <v>0</v>
      </c>
      <c r="X82" s="157">
        <f>[46]Producto!AZ52</f>
        <v>143</v>
      </c>
      <c r="Y82" s="123">
        <f>+DimProducto_Manual[UN/CAJA]*DimProducto_Manual[VOL/UN (L)]</f>
        <v>5.4</v>
      </c>
    </row>
    <row r="83" spans="1:25">
      <c r="A83" s="113">
        <f>[46]Producto!AC53</f>
        <v>1045</v>
      </c>
      <c r="B83" s="113" t="str">
        <f>[46]Producto!AD53</f>
        <v>Activo</v>
      </c>
      <c r="C83" s="113">
        <f>[46]Producto!AE53</f>
        <v>552880</v>
      </c>
      <c r="D83" s="114">
        <f>[46]Producto!AF53</f>
        <v>2</v>
      </c>
      <c r="E83" s="114" t="str">
        <f>CONCATENATE(DimProducto_Manual[Código SAP],"000",DimProducto_Manual[Versión])</f>
        <v>5528800002</v>
      </c>
      <c r="F83" s="114" t="str">
        <f>[46]Producto!AH53</f>
        <v>Manual</v>
      </c>
      <c r="G83" s="113" t="str">
        <f>[46]Producto!AI53</f>
        <v>-</v>
      </c>
      <c r="H83" s="113" t="str">
        <f>[46]Producto!AJ53</f>
        <v>Manual</v>
      </c>
      <c r="I83" s="113">
        <f>[46]Producto!AK53</f>
        <v>411</v>
      </c>
      <c r="J83" s="113" t="str">
        <f>[46]Producto!AL53</f>
        <v>PR10</v>
      </c>
      <c r="K83" s="150" t="str">
        <f>[46]Producto!AM53</f>
        <v>ZRPK</v>
      </c>
      <c r="L83" s="150" t="str">
        <f>[46]Producto!AN53</f>
        <v>PINGUINO TOP HELADO CEREZA GOUMERT 6X900ml</v>
      </c>
      <c r="M83" s="157">
        <f>[46]Producto!AO53</f>
        <v>3.4183266932270917</v>
      </c>
      <c r="N83" s="157">
        <f>[46]Producto!AP53</f>
        <v>1</v>
      </c>
      <c r="O83" s="157">
        <f>DimProducto_Manual[[#This Row],[GPM]]*DimProducto_Manual[[#This Row],[UN/GP]]</f>
        <v>3.4183266932270917</v>
      </c>
      <c r="P83" s="141">
        <f>[46]Producto!AR53</f>
        <v>0.9</v>
      </c>
      <c r="Q83" s="157">
        <f>[46]Producto!AS53</f>
        <v>6</v>
      </c>
      <c r="R83" s="142">
        <f>[46]Producto!AT53</f>
        <v>0.52</v>
      </c>
      <c r="S83" s="124">
        <f>IFERROR(DimProducto_Manual[UN/MIN]*60*DimProducto_Manual[NEW OEE (%)]/DimProducto_Manual[UN/CAJA],0)</f>
        <v>17.775298804780878</v>
      </c>
      <c r="T83" s="124">
        <f>IFERROR(DimProducto_Manual[UN/MIN]*60/DimProducto_Manual[UN/CAJA],0)</f>
        <v>34.183266932270918</v>
      </c>
      <c r="U83" s="124">
        <f>+DimProducto_Manual[UN/MIN]*DimProducto_Manual[VOL/UN (L)]*60*DimProducto_Manual[NEW OEE (%)]</f>
        <v>95.986613545816752</v>
      </c>
      <c r="V83" s="124">
        <f>+DimProducto_Manual[UN/MIN]*DimProducto_Manual[VOL/UN (L)]*60</f>
        <v>184.58964143426297</v>
      </c>
      <c r="W83" s="157">
        <f>[46]Producto!AY53</f>
        <v>0</v>
      </c>
      <c r="X83" s="157">
        <f>[46]Producto!AZ53</f>
        <v>143</v>
      </c>
      <c r="Y83" s="123">
        <f>+DimProducto_Manual[UN/CAJA]*DimProducto_Manual[VOL/UN (L)]</f>
        <v>5.4</v>
      </c>
    </row>
    <row r="84" spans="1:25">
      <c r="A84" s="113">
        <f>[46]Producto!AC54</f>
        <v>1045</v>
      </c>
      <c r="B84" s="113" t="str">
        <f>[46]Producto!AD54</f>
        <v>Activo</v>
      </c>
      <c r="C84" s="113">
        <f>[46]Producto!AE54</f>
        <v>552876</v>
      </c>
      <c r="D84" s="114">
        <f>[46]Producto!AF54</f>
        <v>2</v>
      </c>
      <c r="E84" s="114" t="str">
        <f>CONCATENATE(DimProducto_Manual[Código SAP],"000",DimProducto_Manual[Versión])</f>
        <v>5528760002</v>
      </c>
      <c r="F84" s="114" t="str">
        <f>[46]Producto!AH54</f>
        <v>Manual</v>
      </c>
      <c r="G84" s="113" t="str">
        <f>[46]Producto!AI54</f>
        <v>-</v>
      </c>
      <c r="H84" s="113" t="str">
        <f>[46]Producto!AJ54</f>
        <v>Manual</v>
      </c>
      <c r="I84" s="113">
        <f>[46]Producto!AK54</f>
        <v>411</v>
      </c>
      <c r="J84" s="113" t="str">
        <f>[46]Producto!AL54</f>
        <v>PR10</v>
      </c>
      <c r="K84" s="150" t="str">
        <f>[46]Producto!AM54</f>
        <v>ZRPK</v>
      </c>
      <c r="L84" s="150" t="str">
        <f>[46]Producto!AN54</f>
        <v>PINGUINO SANDUCHE BDJ 6X900ML</v>
      </c>
      <c r="M84" s="157">
        <f>[46]Producto!AO54</f>
        <v>3.4183266932270917</v>
      </c>
      <c r="N84" s="157">
        <f>[46]Producto!AP54</f>
        <v>1</v>
      </c>
      <c r="O84" s="157">
        <f>DimProducto_Manual[[#This Row],[GPM]]*DimProducto_Manual[[#This Row],[UN/GP]]</f>
        <v>3.4183266932270917</v>
      </c>
      <c r="P84" s="141">
        <f>[46]Producto!AR54</f>
        <v>0.9</v>
      </c>
      <c r="Q84" s="157">
        <f>[46]Producto!AS54</f>
        <v>6</v>
      </c>
      <c r="R84" s="142">
        <f>[46]Producto!AT54</f>
        <v>0.52</v>
      </c>
      <c r="S84" s="124">
        <f>IFERROR(DimProducto_Manual[UN/MIN]*60*DimProducto_Manual[NEW OEE (%)]/DimProducto_Manual[UN/CAJA],0)</f>
        <v>17.775298804780878</v>
      </c>
      <c r="T84" s="124">
        <f>IFERROR(DimProducto_Manual[UN/MIN]*60/DimProducto_Manual[UN/CAJA],0)</f>
        <v>34.183266932270918</v>
      </c>
      <c r="U84" s="124">
        <f>+DimProducto_Manual[UN/MIN]*DimProducto_Manual[VOL/UN (L)]*60*DimProducto_Manual[NEW OEE (%)]</f>
        <v>95.986613545816752</v>
      </c>
      <c r="V84" s="124">
        <f>+DimProducto_Manual[UN/MIN]*DimProducto_Manual[VOL/UN (L)]*60</f>
        <v>184.58964143426297</v>
      </c>
      <c r="W84" s="157">
        <f>[46]Producto!AY54</f>
        <v>0</v>
      </c>
      <c r="X84" s="157">
        <f>[46]Producto!AZ54</f>
        <v>143</v>
      </c>
      <c r="Y84" s="123">
        <f>+DimProducto_Manual[UN/CAJA]*DimProducto_Manual[VOL/UN (L)]</f>
        <v>5.4</v>
      </c>
    </row>
    <row r="85" spans="1:25">
      <c r="A85" s="113">
        <f>[46]Producto!AC55</f>
        <v>1045</v>
      </c>
      <c r="B85" s="113" t="str">
        <f>[46]Producto!AD55</f>
        <v>Activo</v>
      </c>
      <c r="C85" s="113">
        <f>[46]Producto!AE55</f>
        <v>552878</v>
      </c>
      <c r="D85" s="114">
        <f>[46]Producto!AF55</f>
        <v>2</v>
      </c>
      <c r="E85" s="114" t="str">
        <f>CONCATENATE(DimProducto_Manual[Código SAP],"000",DimProducto_Manual[Versión])</f>
        <v>5528780002</v>
      </c>
      <c r="F85" s="114" t="str">
        <f>[46]Producto!AH55</f>
        <v>Manual</v>
      </c>
      <c r="G85" s="113" t="str">
        <f>[46]Producto!AI55</f>
        <v>-</v>
      </c>
      <c r="H85" s="113" t="str">
        <f>[46]Producto!AJ55</f>
        <v>Manual</v>
      </c>
      <c r="I85" s="113">
        <f>[46]Producto!AK55</f>
        <v>411</v>
      </c>
      <c r="J85" s="113" t="str">
        <f>[46]Producto!AL55</f>
        <v>PR10</v>
      </c>
      <c r="K85" s="150" t="str">
        <f>[46]Producto!AM55</f>
        <v>ZRPK</v>
      </c>
      <c r="L85" s="150" t="str">
        <f>[46]Producto!AN55</f>
        <v>PINGUINO TOP HELADO VAIN GOUMERT 6X900ml</v>
      </c>
      <c r="M85" s="157">
        <f>[46]Producto!AO55</f>
        <v>3.4183266932270917</v>
      </c>
      <c r="N85" s="157">
        <f>[46]Producto!AP55</f>
        <v>1</v>
      </c>
      <c r="O85" s="157">
        <f>DimProducto_Manual[[#This Row],[GPM]]*DimProducto_Manual[[#This Row],[UN/GP]]</f>
        <v>3.4183266932270917</v>
      </c>
      <c r="P85" s="141">
        <f>[46]Producto!AR55</f>
        <v>0.9</v>
      </c>
      <c r="Q85" s="157">
        <f>[46]Producto!AS55</f>
        <v>6</v>
      </c>
      <c r="R85" s="142">
        <f>[46]Producto!AT55</f>
        <v>0.52</v>
      </c>
      <c r="S85" s="124">
        <f>IFERROR(DimProducto_Manual[UN/MIN]*60*DimProducto_Manual[NEW OEE (%)]/DimProducto_Manual[UN/CAJA],0)</f>
        <v>17.775298804780878</v>
      </c>
      <c r="T85" s="124">
        <f>IFERROR(DimProducto_Manual[UN/MIN]*60/DimProducto_Manual[UN/CAJA],0)</f>
        <v>34.183266932270918</v>
      </c>
      <c r="U85" s="124">
        <f>+DimProducto_Manual[UN/MIN]*DimProducto_Manual[VOL/UN (L)]*60*DimProducto_Manual[NEW OEE (%)]</f>
        <v>95.986613545816752</v>
      </c>
      <c r="V85" s="124">
        <f>+DimProducto_Manual[UN/MIN]*DimProducto_Manual[VOL/UN (L)]*60</f>
        <v>184.58964143426297</v>
      </c>
      <c r="W85" s="157">
        <f>[46]Producto!AY55</f>
        <v>0</v>
      </c>
      <c r="X85" s="157">
        <f>[46]Producto!AZ55</f>
        <v>143</v>
      </c>
      <c r="Y85" s="123">
        <f>+DimProducto_Manual[UN/CAJA]*DimProducto_Manual[VOL/UN (L)]</f>
        <v>5.4</v>
      </c>
    </row>
    <row r="86" spans="1:25">
      <c r="A86" s="113">
        <f>[46]Producto!AC56</f>
        <v>1045</v>
      </c>
      <c r="B86" s="113" t="str">
        <f>[46]Producto!AD56</f>
        <v>Activo</v>
      </c>
      <c r="C86" s="113">
        <f>[46]Producto!AE56</f>
        <v>552828</v>
      </c>
      <c r="D86" s="114">
        <f>[46]Producto!AF56</f>
        <v>2</v>
      </c>
      <c r="E86" s="114" t="str">
        <f>CONCATENATE(DimProducto_Manual[Código SAP],"000",DimProducto_Manual[Versión])</f>
        <v>5528280002</v>
      </c>
      <c r="F86" s="114" t="str">
        <f>[46]Producto!AH56</f>
        <v>Manual</v>
      </c>
      <c r="G86" s="113" t="str">
        <f>[46]Producto!AI56</f>
        <v>-</v>
      </c>
      <c r="H86" s="113" t="str">
        <f>[46]Producto!AJ56</f>
        <v>Manual</v>
      </c>
      <c r="I86" s="113">
        <f>[46]Producto!AK56</f>
        <v>411</v>
      </c>
      <c r="J86" s="113" t="str">
        <f>[46]Producto!AL56</f>
        <v>PR10</v>
      </c>
      <c r="K86" s="150" t="str">
        <f>[46]Producto!AM56</f>
        <v>ZRPK</v>
      </c>
      <c r="L86" s="150" t="str">
        <f>[46]Producto!AN56</f>
        <v>PINGUINO CHOCOLATE GALLETA BDJ 6X900ML</v>
      </c>
      <c r="M86" s="157">
        <f>[46]Producto!AO56</f>
        <v>3.4183266932270917</v>
      </c>
      <c r="N86" s="157">
        <f>[46]Producto!AP56</f>
        <v>1</v>
      </c>
      <c r="O86" s="157">
        <f>DimProducto_Manual[[#This Row],[GPM]]*DimProducto_Manual[[#This Row],[UN/GP]]</f>
        <v>3.4183266932270917</v>
      </c>
      <c r="P86" s="141">
        <f>[46]Producto!AR56</f>
        <v>0.9</v>
      </c>
      <c r="Q86" s="157">
        <f>[46]Producto!AS56</f>
        <v>6</v>
      </c>
      <c r="R86" s="142">
        <f>[46]Producto!AT56</f>
        <v>0.52</v>
      </c>
      <c r="S86" s="124">
        <f>IFERROR(DimProducto_Manual[UN/MIN]*60*DimProducto_Manual[NEW OEE (%)]/DimProducto_Manual[UN/CAJA],0)</f>
        <v>17.775298804780878</v>
      </c>
      <c r="T86" s="124">
        <f>IFERROR(DimProducto_Manual[UN/MIN]*60/DimProducto_Manual[UN/CAJA],0)</f>
        <v>34.183266932270918</v>
      </c>
      <c r="U86" s="124">
        <f>+DimProducto_Manual[UN/MIN]*DimProducto_Manual[VOL/UN (L)]*60*DimProducto_Manual[NEW OEE (%)]</f>
        <v>95.986613545816752</v>
      </c>
      <c r="V86" s="124">
        <f>+DimProducto_Manual[UN/MIN]*DimProducto_Manual[VOL/UN (L)]*60</f>
        <v>184.58964143426297</v>
      </c>
      <c r="W86" s="157">
        <f>[46]Producto!AY56</f>
        <v>0</v>
      </c>
      <c r="X86" s="157">
        <f>[46]Producto!AZ56</f>
        <v>143</v>
      </c>
      <c r="Y86" s="123">
        <f>+DimProducto_Manual[UN/CAJA]*DimProducto_Manual[VOL/UN (L)]</f>
        <v>5.4</v>
      </c>
    </row>
    <row r="87" spans="1:25">
      <c r="A87" s="113">
        <f>[46]Producto!AC57</f>
        <v>1045</v>
      </c>
      <c r="B87" s="113" t="str">
        <f>[46]Producto!AD57</f>
        <v>Activo</v>
      </c>
      <c r="C87" s="113">
        <f>[46]Producto!AE57</f>
        <v>552853</v>
      </c>
      <c r="D87" s="114">
        <f>[46]Producto!AF57</f>
        <v>2</v>
      </c>
      <c r="E87" s="114" t="str">
        <f>CONCATENATE(DimProducto_Manual[Código SAP],"000",DimProducto_Manual[Versión])</f>
        <v>5528530002</v>
      </c>
      <c r="F87" s="114" t="str">
        <f>[46]Producto!AH57</f>
        <v>Manual</v>
      </c>
      <c r="G87" s="113" t="str">
        <f>[46]Producto!AI57</f>
        <v>-</v>
      </c>
      <c r="H87" s="113" t="str">
        <f>[46]Producto!AJ57</f>
        <v>Manual</v>
      </c>
      <c r="I87" s="113">
        <f>[46]Producto!AK57</f>
        <v>411</v>
      </c>
      <c r="J87" s="113" t="str">
        <f>[46]Producto!AL57</f>
        <v>PR10</v>
      </c>
      <c r="K87" s="150" t="str">
        <f>[46]Producto!AM57</f>
        <v>ZRPK</v>
      </c>
      <c r="L87" s="150" t="str">
        <f>[46]Producto!AN57</f>
        <v>PINGUINO MANJAR DE ALMENDRA BDJ 6X900ML</v>
      </c>
      <c r="M87" s="157">
        <f>[46]Producto!AO57</f>
        <v>3.4183266932270917</v>
      </c>
      <c r="N87" s="157">
        <f>[46]Producto!AP57</f>
        <v>1</v>
      </c>
      <c r="O87" s="157">
        <f>DimProducto_Manual[[#This Row],[GPM]]*DimProducto_Manual[[#This Row],[UN/GP]]</f>
        <v>3.4183266932270917</v>
      </c>
      <c r="P87" s="141">
        <f>[46]Producto!AR57</f>
        <v>0.9</v>
      </c>
      <c r="Q87" s="157">
        <f>[46]Producto!AS57</f>
        <v>6</v>
      </c>
      <c r="R87" s="142">
        <f>[46]Producto!AT57</f>
        <v>0.52</v>
      </c>
      <c r="S87" s="124">
        <f>IFERROR(DimProducto_Manual[UN/MIN]*60*DimProducto_Manual[NEW OEE (%)]/DimProducto_Manual[UN/CAJA],0)</f>
        <v>17.775298804780878</v>
      </c>
      <c r="T87" s="124">
        <f>IFERROR(DimProducto_Manual[UN/MIN]*60/DimProducto_Manual[UN/CAJA],0)</f>
        <v>34.183266932270918</v>
      </c>
      <c r="U87" s="124">
        <f>+DimProducto_Manual[UN/MIN]*DimProducto_Manual[VOL/UN (L)]*60*DimProducto_Manual[NEW OEE (%)]</f>
        <v>95.986613545816752</v>
      </c>
      <c r="V87" s="124">
        <f>+DimProducto_Manual[UN/MIN]*DimProducto_Manual[VOL/UN (L)]*60</f>
        <v>184.58964143426297</v>
      </c>
      <c r="W87" s="157">
        <f>[46]Producto!AY57</f>
        <v>0</v>
      </c>
      <c r="X87" s="157">
        <f>[46]Producto!AZ57</f>
        <v>143</v>
      </c>
      <c r="Y87" s="123">
        <f>+DimProducto_Manual[UN/CAJA]*DimProducto_Manual[VOL/UN (L)]</f>
        <v>5.4</v>
      </c>
    </row>
    <row r="88" spans="1:25">
      <c r="A88" s="113">
        <f>[46]Producto!AC58</f>
        <v>1045</v>
      </c>
      <c r="B88" s="113" t="str">
        <f>[46]Producto!AD58</f>
        <v>Activo</v>
      </c>
      <c r="C88" s="113">
        <f>[46]Producto!AE58</f>
        <v>567341</v>
      </c>
      <c r="D88" s="114">
        <f>[46]Producto!AF58</f>
        <v>1</v>
      </c>
      <c r="E88" s="114" t="str">
        <f>CONCATENATE(DimProducto_Manual[Código SAP],"000",DimProducto_Manual[Versión])</f>
        <v>5673410001</v>
      </c>
      <c r="F88" s="114" t="str">
        <f>[46]Producto!AH58</f>
        <v>Manual</v>
      </c>
      <c r="G88" s="113" t="str">
        <f>[46]Producto!AI58</f>
        <v>-</v>
      </c>
      <c r="H88" s="113" t="str">
        <f>[46]Producto!AJ58</f>
        <v>Manual</v>
      </c>
      <c r="I88" s="113">
        <f>[46]Producto!AK58</f>
        <v>411</v>
      </c>
      <c r="J88" s="113" t="str">
        <f>[46]Producto!AL58</f>
        <v>PR10</v>
      </c>
      <c r="K88" s="150" t="str">
        <f>[46]Producto!AM58</f>
        <v>ZRPK</v>
      </c>
      <c r="L88" s="150" t="str">
        <f>[46]Producto!AN58</f>
        <v>MANICHO 6X900ML.</v>
      </c>
      <c r="M88" s="157">
        <f>[46]Producto!AO58</f>
        <v>3.4183266932270917</v>
      </c>
      <c r="N88" s="157">
        <f>[46]Producto!AP58</f>
        <v>1</v>
      </c>
      <c r="O88" s="157">
        <f>DimProducto_Manual[[#This Row],[GPM]]*DimProducto_Manual[[#This Row],[UN/GP]]</f>
        <v>3.4183266932270917</v>
      </c>
      <c r="P88" s="141">
        <f>[46]Producto!AR58</f>
        <v>0.9</v>
      </c>
      <c r="Q88" s="157">
        <f>[46]Producto!AS58</f>
        <v>6</v>
      </c>
      <c r="R88" s="142">
        <f>[46]Producto!AT58</f>
        <v>0.52</v>
      </c>
      <c r="S88" s="124">
        <f>IFERROR(DimProducto_Manual[UN/MIN]*60*DimProducto_Manual[NEW OEE (%)]/DimProducto_Manual[UN/CAJA],0)</f>
        <v>17.775298804780878</v>
      </c>
      <c r="T88" s="124">
        <f>IFERROR(DimProducto_Manual[UN/MIN]*60/DimProducto_Manual[UN/CAJA],0)</f>
        <v>34.183266932270918</v>
      </c>
      <c r="U88" s="124">
        <f>+DimProducto_Manual[UN/MIN]*DimProducto_Manual[VOL/UN (L)]*60*DimProducto_Manual[NEW OEE (%)]</f>
        <v>95.986613545816752</v>
      </c>
      <c r="V88" s="124">
        <f>+DimProducto_Manual[UN/MIN]*DimProducto_Manual[VOL/UN (L)]*60</f>
        <v>184.58964143426297</v>
      </c>
      <c r="W88" s="157">
        <f>[46]Producto!AY58</f>
        <v>0</v>
      </c>
      <c r="X88" s="157">
        <f>[46]Producto!AZ58</f>
        <v>143</v>
      </c>
      <c r="Y88" s="123">
        <f>+DimProducto_Manual[UN/CAJA]*DimProducto_Manual[VOL/UN (L)]</f>
        <v>5.4</v>
      </c>
    </row>
    <row r="89" spans="1:25">
      <c r="A89" s="113">
        <f>[46]Producto!AC59</f>
        <v>1045</v>
      </c>
      <c r="B89" s="113" t="str">
        <f>[46]Producto!AD59</f>
        <v>Innovación</v>
      </c>
      <c r="C89" s="113">
        <f>[46]Producto!AE59</f>
        <v>84164459</v>
      </c>
      <c r="D89" s="114">
        <f>[46]Producto!AF59</f>
        <v>1</v>
      </c>
      <c r="E89" s="114" t="str">
        <f>CONCATENATE(DimProducto_Manual[Código SAP],"000",DimProducto_Manual[Versión])</f>
        <v>841644590001</v>
      </c>
      <c r="F89" s="114" t="str">
        <f>[46]Producto!AH59</f>
        <v>Manual</v>
      </c>
      <c r="G89" s="113" t="str">
        <f>[46]Producto!AI59</f>
        <v>-</v>
      </c>
      <c r="H89" s="113" t="str">
        <f>[46]Producto!AJ59</f>
        <v>Manual</v>
      </c>
      <c r="I89" s="113">
        <f>[46]Producto!AK59</f>
        <v>411</v>
      </c>
      <c r="J89" s="113" t="str">
        <f>[46]Producto!AL59</f>
        <v>PR10</v>
      </c>
      <c r="K89" s="150" t="str">
        <f>[46]Producto!AM59</f>
        <v>ZRPK</v>
      </c>
      <c r="L89" s="150" t="str">
        <f>[46]Producto!AN59</f>
        <v>PINGUINO BUBBALOO 6X900ML</v>
      </c>
      <c r="M89" s="157">
        <f>[46]Producto!AO59</f>
        <v>3.4183266932270917</v>
      </c>
      <c r="N89" s="157">
        <f>[46]Producto!AP59</f>
        <v>1</v>
      </c>
      <c r="O89" s="157">
        <f>DimProducto_Manual[[#This Row],[GPM]]*DimProducto_Manual[[#This Row],[UN/GP]]</f>
        <v>3.4183266932270917</v>
      </c>
      <c r="P89" s="141">
        <f>[46]Producto!AR59</f>
        <v>0.9</v>
      </c>
      <c r="Q89" s="157">
        <f>[46]Producto!AS59</f>
        <v>6</v>
      </c>
      <c r="R89" s="142">
        <f>[46]Producto!AT59</f>
        <v>0.52</v>
      </c>
      <c r="S89" s="124">
        <f>IFERROR(DimProducto_Manual[UN/MIN]*60*DimProducto_Manual[NEW OEE (%)]/DimProducto_Manual[UN/CAJA],0)</f>
        <v>17.775298804780878</v>
      </c>
      <c r="T89" s="124">
        <f>IFERROR(DimProducto_Manual[UN/MIN]*60/DimProducto_Manual[UN/CAJA],0)</f>
        <v>34.183266932270918</v>
      </c>
      <c r="U89" s="124">
        <f>+DimProducto_Manual[UN/MIN]*DimProducto_Manual[VOL/UN (L)]*60*DimProducto_Manual[NEW OEE (%)]</f>
        <v>95.986613545816752</v>
      </c>
      <c r="V89" s="124">
        <f>+DimProducto_Manual[UN/MIN]*DimProducto_Manual[VOL/UN (L)]*60</f>
        <v>184.58964143426297</v>
      </c>
      <c r="W89" s="157">
        <f>[46]Producto!AY59</f>
        <v>0</v>
      </c>
      <c r="X89" s="157">
        <f>[46]Producto!AZ59</f>
        <v>143</v>
      </c>
      <c r="Y89" s="123">
        <f>+DimProducto_Manual[UN/CAJA]*DimProducto_Manual[VOL/UN (L)]</f>
        <v>5.4</v>
      </c>
    </row>
    <row r="90" spans="1:25">
      <c r="A90" s="113">
        <f>[46]Producto!AC60</f>
        <v>1045</v>
      </c>
      <c r="B90" s="113" t="str">
        <f>[46]Producto!AD60</f>
        <v>Activo</v>
      </c>
      <c r="C90" s="113">
        <f>[46]Producto!AE60</f>
        <v>554537</v>
      </c>
      <c r="D90" s="114">
        <f>[46]Producto!AF60</f>
        <v>1</v>
      </c>
      <c r="E90" s="114" t="str">
        <f>CONCATENATE(DimProducto_Manual[Código SAP],"000",DimProducto_Manual[Versión])</f>
        <v>5545370001</v>
      </c>
      <c r="F90" s="114" t="str">
        <f>[46]Producto!AH60</f>
        <v>Manual</v>
      </c>
      <c r="G90" s="113" t="str">
        <f>[46]Producto!AI60</f>
        <v>-</v>
      </c>
      <c r="H90" s="113" t="str">
        <f>[46]Producto!AJ60</f>
        <v>Manual</v>
      </c>
      <c r="I90" s="113">
        <f>[46]Producto!AK60</f>
        <v>411</v>
      </c>
      <c r="J90" s="113" t="str">
        <f>[46]Producto!AL60</f>
        <v>PR10</v>
      </c>
      <c r="K90" s="150" t="str">
        <f>[46]Producto!AM60</f>
        <v>ZRPK</v>
      </c>
      <c r="L90" s="150" t="str">
        <f>[46]Producto!AN60</f>
        <v>PINGUINO SANDUCHE VAINILLA 10X5X135ML</v>
      </c>
      <c r="M90" s="157">
        <f>[46]Producto!AO60</f>
        <v>3.4183266932270917</v>
      </c>
      <c r="N90" s="157">
        <f>[46]Producto!AP60</f>
        <v>1</v>
      </c>
      <c r="O90" s="157">
        <f>DimProducto_Manual[[#This Row],[GPM]]*DimProducto_Manual[[#This Row],[UN/GP]]</f>
        <v>3.4183266932270917</v>
      </c>
      <c r="P90" s="141">
        <f>[46]Producto!AR60</f>
        <v>0.13500000000000001</v>
      </c>
      <c r="Q90" s="157">
        <f>[46]Producto!AS60</f>
        <v>50</v>
      </c>
      <c r="R90" s="142">
        <f>[46]Producto!AT60</f>
        <v>0.52</v>
      </c>
      <c r="S90" s="124">
        <f>IFERROR(DimProducto_Manual[UN/MIN]*60*DimProducto_Manual[NEW OEE (%)]/DimProducto_Manual[UN/CAJA],0)</f>
        <v>2.1330358565737053</v>
      </c>
      <c r="T90" s="124">
        <f>IFERROR(DimProducto_Manual[UN/MIN]*60/DimProducto_Manual[UN/CAJA],0)</f>
        <v>4.10199203187251</v>
      </c>
      <c r="U90" s="124">
        <f>+DimProducto_Manual[UN/MIN]*DimProducto_Manual[VOL/UN (L)]*60*DimProducto_Manual[NEW OEE (%)]</f>
        <v>14.397992031872512</v>
      </c>
      <c r="V90" s="124">
        <f>+DimProducto_Manual[UN/MIN]*DimProducto_Manual[VOL/UN (L)]*60</f>
        <v>27.688446215139447</v>
      </c>
      <c r="W90" s="157">
        <f>[46]Producto!AY60</f>
        <v>0</v>
      </c>
      <c r="X90" s="157">
        <f>[46]Producto!AZ60</f>
        <v>140</v>
      </c>
      <c r="Y90" s="123">
        <f>+DimProducto_Manual[UN/CAJA]*DimProducto_Manual[VOL/UN (L)]</f>
        <v>6.75</v>
      </c>
    </row>
    <row r="91" spans="1:25">
      <c r="A91" s="113">
        <f>[46]Producto!AC61</f>
        <v>1045</v>
      </c>
      <c r="B91" s="113" t="str">
        <f>[46]Producto!AD61</f>
        <v>Activo</v>
      </c>
      <c r="C91" s="113">
        <f>[46]Producto!AE61</f>
        <v>555857</v>
      </c>
      <c r="D91" s="114">
        <f>[46]Producto!AF61</f>
        <v>1</v>
      </c>
      <c r="E91" s="114" t="str">
        <f>CONCATENATE(DimProducto_Manual[Código SAP],"000",DimProducto_Manual[Versión])</f>
        <v>5558570001</v>
      </c>
      <c r="F91" s="114" t="str">
        <f>[46]Producto!AH61</f>
        <v>Manual</v>
      </c>
      <c r="G91" s="113" t="str">
        <f>[46]Producto!AI61</f>
        <v>-</v>
      </c>
      <c r="H91" s="113" t="str">
        <f>[46]Producto!AJ61</f>
        <v>Manual</v>
      </c>
      <c r="I91" s="113">
        <f>[46]Producto!AK61</f>
        <v>411</v>
      </c>
      <c r="J91" s="113" t="str">
        <f>[46]Producto!AL61</f>
        <v>PR10</v>
      </c>
      <c r="K91" s="150" t="str">
        <f>[46]Producto!AM61</f>
        <v>ZRPK</v>
      </c>
      <c r="L91" s="150" t="str">
        <f>[46]Producto!AN61</f>
        <v>MAGNUM ALMENDRAS 10X4X100ML</v>
      </c>
      <c r="M91" s="157">
        <f>[46]Producto!AO61</f>
        <v>3.4183266932270917</v>
      </c>
      <c r="N91" s="157">
        <f>[46]Producto!AP61</f>
        <v>1</v>
      </c>
      <c r="O91" s="157">
        <f>DimProducto_Manual[[#This Row],[GPM]]*DimProducto_Manual[[#This Row],[UN/GP]]</f>
        <v>3.4183266932270917</v>
      </c>
      <c r="P91" s="141">
        <f>[46]Producto!AR61</f>
        <v>0.1</v>
      </c>
      <c r="Q91" s="157">
        <f>[46]Producto!AS61</f>
        <v>40</v>
      </c>
      <c r="R91" s="142">
        <f>[46]Producto!AT61</f>
        <v>0.52</v>
      </c>
      <c r="S91" s="124">
        <f>IFERROR(DimProducto_Manual[UN/MIN]*60*DimProducto_Manual[NEW OEE (%)]/DimProducto_Manual[UN/CAJA],0)</f>
        <v>2.6662948207171313</v>
      </c>
      <c r="T91" s="124">
        <f>IFERROR(DimProducto_Manual[UN/MIN]*60/DimProducto_Manual[UN/CAJA],0)</f>
        <v>5.1274900398406373</v>
      </c>
      <c r="U91" s="124">
        <f>+DimProducto_Manual[UN/MIN]*DimProducto_Manual[VOL/UN (L)]*60*DimProducto_Manual[NEW OEE (%)]</f>
        <v>10.665179282868525</v>
      </c>
      <c r="V91" s="124">
        <f>+DimProducto_Manual[UN/MIN]*DimProducto_Manual[VOL/UN (L)]*60</f>
        <v>20.509960159362549</v>
      </c>
      <c r="W91" s="157">
        <f>[46]Producto!AY61</f>
        <v>0</v>
      </c>
      <c r="X91" s="157">
        <f>[46]Producto!AZ61</f>
        <v>108</v>
      </c>
      <c r="Y91" s="123">
        <f>+DimProducto_Manual[UN/CAJA]*DimProducto_Manual[VOL/UN (L)]</f>
        <v>4</v>
      </c>
    </row>
    <row r="92" spans="1:25">
      <c r="A92" s="113">
        <f>[46]Producto!AC62</f>
        <v>1045</v>
      </c>
      <c r="B92" s="113">
        <f>[46]Producto!AD62</f>
        <v>0</v>
      </c>
      <c r="C92" s="113">
        <f>[46]Producto!AE62</f>
        <v>84158463</v>
      </c>
      <c r="D92" s="114">
        <f>[46]Producto!AF62</f>
        <v>1</v>
      </c>
      <c r="E92" s="114" t="str">
        <f>CONCATENATE(DimProducto_Manual[Código SAP],"000",DimProducto_Manual[Versión])</f>
        <v>841584630001</v>
      </c>
      <c r="F92" s="114" t="str">
        <f>[46]Producto!AH62</f>
        <v>Manual</v>
      </c>
      <c r="G92" s="113" t="str">
        <f>[46]Producto!AI62</f>
        <v>-</v>
      </c>
      <c r="H92" s="113" t="str">
        <f>[46]Producto!AJ62</f>
        <v>Manual</v>
      </c>
      <c r="I92" s="113">
        <f>[46]Producto!AK62</f>
        <v>411</v>
      </c>
      <c r="J92" s="113" t="str">
        <f>[46]Producto!AL62</f>
        <v>PR10</v>
      </c>
      <c r="K92" s="150" t="str">
        <f>[46]Producto!AM62</f>
        <v>ZRPK</v>
      </c>
      <c r="L92" s="150" t="str">
        <f>[46]Producto!AN62</f>
        <v>PINGUINO OREO CHOCOLATE BDJ 6X900ML</v>
      </c>
      <c r="M92" s="157">
        <f>[46]Producto!AO62</f>
        <v>3.4183266932270917</v>
      </c>
      <c r="N92" s="157">
        <f>[46]Producto!AP62</f>
        <v>1</v>
      </c>
      <c r="O92" s="157">
        <f>DimProducto_Manual[[#This Row],[GPM]]*DimProducto_Manual[[#This Row],[UN/GP]]</f>
        <v>3.4183266932270917</v>
      </c>
      <c r="P92" s="141">
        <f>[46]Producto!AR62</f>
        <v>0.9</v>
      </c>
      <c r="Q92" s="157">
        <f>[46]Producto!AS62</f>
        <v>6</v>
      </c>
      <c r="R92" s="142">
        <f>[46]Producto!AT62</f>
        <v>0.52</v>
      </c>
      <c r="S92" s="124">
        <f>IFERROR(DimProducto_Manual[UN/MIN]*60*DimProducto_Manual[NEW OEE (%)]/DimProducto_Manual[UN/CAJA],0)</f>
        <v>17.775298804780878</v>
      </c>
      <c r="T92" s="124">
        <f>IFERROR(DimProducto_Manual[UN/MIN]*60/DimProducto_Manual[UN/CAJA],0)</f>
        <v>34.183266932270918</v>
      </c>
      <c r="U92" s="124">
        <f>+DimProducto_Manual[UN/MIN]*DimProducto_Manual[VOL/UN (L)]*60*DimProducto_Manual[NEW OEE (%)]</f>
        <v>95.986613545816752</v>
      </c>
      <c r="V92" s="124">
        <f>+DimProducto_Manual[UN/MIN]*DimProducto_Manual[VOL/UN (L)]*60</f>
        <v>184.58964143426297</v>
      </c>
      <c r="W92" s="157">
        <f>[46]Producto!AY62</f>
        <v>0</v>
      </c>
      <c r="X92" s="157">
        <f>[46]Producto!AZ62</f>
        <v>143</v>
      </c>
      <c r="Y92" s="123">
        <f>+DimProducto_Manual[UN/CAJA]*DimProducto_Manual[VOL/UN (L)]</f>
        <v>5.4</v>
      </c>
    </row>
    <row r="93" spans="1:25">
      <c r="A93" s="113">
        <f>[46]Producto!AC63</f>
        <v>1045</v>
      </c>
      <c r="B93" s="113">
        <f>[46]Producto!AD63</f>
        <v>0</v>
      </c>
      <c r="C93" s="113">
        <f>[46]Producto!AE63</f>
        <v>84158358</v>
      </c>
      <c r="D93" s="114">
        <f>[46]Producto!AF63</f>
        <v>1</v>
      </c>
      <c r="E93" s="114" t="str">
        <f>CONCATENATE(DimProducto_Manual[Código SAP],"000",DimProducto_Manual[Versión])</f>
        <v>841583580001</v>
      </c>
      <c r="F93" s="114" t="str">
        <f>[46]Producto!AH63</f>
        <v>Manual</v>
      </c>
      <c r="G93" s="113" t="str">
        <f>[46]Producto!AI63</f>
        <v>-</v>
      </c>
      <c r="H93" s="113" t="str">
        <f>[46]Producto!AJ63</f>
        <v>Manual</v>
      </c>
      <c r="I93" s="113">
        <f>[46]Producto!AK63</f>
        <v>411</v>
      </c>
      <c r="J93" s="113" t="str">
        <f>[46]Producto!AL63</f>
        <v>PR10</v>
      </c>
      <c r="K93" s="150" t="str">
        <f>[46]Producto!AM63</f>
        <v>ZRPK</v>
      </c>
      <c r="L93" s="150" t="str">
        <f>[46]Producto!AN63</f>
        <v>PINGUINO TORTA HELADA CAPRICHO BJ4X1.5L</v>
      </c>
      <c r="M93" s="157">
        <f>[46]Producto!AO63</f>
        <v>12</v>
      </c>
      <c r="N93" s="157">
        <f>[46]Producto!AP63</f>
        <v>1</v>
      </c>
      <c r="O93" s="157">
        <f>DimProducto_Manual[[#This Row],[GPM]]*DimProducto_Manual[[#This Row],[UN/GP]]</f>
        <v>12</v>
      </c>
      <c r="P93" s="141">
        <f>[46]Producto!AR63</f>
        <v>1.5</v>
      </c>
      <c r="Q93" s="157">
        <f>[46]Producto!AS63</f>
        <v>4</v>
      </c>
      <c r="R93" s="142">
        <f>[46]Producto!AT63</f>
        <v>0.52</v>
      </c>
      <c r="S93" s="124">
        <f>IFERROR(DimProducto_Manual[UN/MIN]*60*DimProducto_Manual[NEW OEE (%)]/DimProducto_Manual[UN/CAJA],0)</f>
        <v>93.600000000000009</v>
      </c>
      <c r="T93" s="124">
        <f>IFERROR(DimProducto_Manual[UN/MIN]*60/DimProducto_Manual[UN/CAJA],0)</f>
        <v>180</v>
      </c>
      <c r="U93" s="124">
        <f>+DimProducto_Manual[UN/MIN]*DimProducto_Manual[VOL/UN (L)]*60*DimProducto_Manual[NEW OEE (%)]</f>
        <v>561.6</v>
      </c>
      <c r="V93" s="124">
        <f>+DimProducto_Manual[UN/MIN]*DimProducto_Manual[VOL/UN (L)]*60</f>
        <v>1080</v>
      </c>
      <c r="W93" s="157">
        <f>[46]Producto!AY63</f>
        <v>0</v>
      </c>
      <c r="X93" s="157">
        <f>[46]Producto!AZ63</f>
        <v>80</v>
      </c>
      <c r="Y93" s="123">
        <f>+DimProducto_Manual[UN/CAJA]*DimProducto_Manual[VOL/UN (L)]</f>
        <v>6</v>
      </c>
    </row>
    <row r="94" spans="1:25">
      <c r="A94" s="113">
        <f>[46]Producto!AC64</f>
        <v>1045</v>
      </c>
      <c r="B94" s="113">
        <f>[46]Producto!AD64</f>
        <v>0</v>
      </c>
      <c r="C94" s="113">
        <f>[46]Producto!AE64</f>
        <v>84158360</v>
      </c>
      <c r="D94" s="114">
        <f>[46]Producto!AF64</f>
        <v>1</v>
      </c>
      <c r="E94" s="114" t="str">
        <f>CONCATENATE(DimProducto_Manual[Código SAP],"000",DimProducto_Manual[Versión])</f>
        <v>841583600001</v>
      </c>
      <c r="F94" s="114" t="str">
        <f>[46]Producto!AH64</f>
        <v>Manual</v>
      </c>
      <c r="G94" s="113" t="str">
        <f>[46]Producto!AI64</f>
        <v>-</v>
      </c>
      <c r="H94" s="113" t="str">
        <f>[46]Producto!AJ64</f>
        <v>Manual</v>
      </c>
      <c r="I94" s="113">
        <f>[46]Producto!AK64</f>
        <v>411</v>
      </c>
      <c r="J94" s="113" t="str">
        <f>[46]Producto!AL64</f>
        <v>PR10</v>
      </c>
      <c r="K94" s="150" t="str">
        <f>[46]Producto!AM64</f>
        <v>ZRPK</v>
      </c>
      <c r="L94" s="150" t="str">
        <f>[46]Producto!AN64</f>
        <v>PINGUINO TORTA HELADA FESTIVAL BJ4X2.5L</v>
      </c>
      <c r="M94" s="157">
        <f>[46]Producto!AO64</f>
        <v>11</v>
      </c>
      <c r="N94" s="157">
        <f>[46]Producto!AP64</f>
        <v>1</v>
      </c>
      <c r="O94" s="157">
        <f>DimProducto_Manual[[#This Row],[GPM]]*DimProducto_Manual[[#This Row],[UN/GP]]</f>
        <v>11</v>
      </c>
      <c r="P94" s="141">
        <f>[46]Producto!AR64</f>
        <v>2.5</v>
      </c>
      <c r="Q94" s="157">
        <f>[46]Producto!AS64</f>
        <v>4</v>
      </c>
      <c r="R94" s="142">
        <f>[46]Producto!AT64</f>
        <v>0.52</v>
      </c>
      <c r="S94" s="124">
        <f>IFERROR(DimProducto_Manual[UN/MIN]*60*DimProducto_Manual[NEW OEE (%)]/DimProducto_Manual[UN/CAJA],0)</f>
        <v>85.8</v>
      </c>
      <c r="T94" s="124">
        <f>IFERROR(DimProducto_Manual[UN/MIN]*60/DimProducto_Manual[UN/CAJA],0)</f>
        <v>165</v>
      </c>
      <c r="U94" s="124">
        <f>+DimProducto_Manual[UN/MIN]*DimProducto_Manual[VOL/UN (L)]*60*DimProducto_Manual[NEW OEE (%)]</f>
        <v>858</v>
      </c>
      <c r="V94" s="124">
        <f>+DimProducto_Manual[UN/MIN]*DimProducto_Manual[VOL/UN (L)]*60</f>
        <v>1650</v>
      </c>
      <c r="W94" s="157">
        <f>[46]Producto!AY64</f>
        <v>0</v>
      </c>
      <c r="X94" s="157">
        <f>[46]Producto!AZ64</f>
        <v>42</v>
      </c>
      <c r="Y94" s="123">
        <f>+DimProducto_Manual[UN/CAJA]*DimProducto_Manual[VOL/UN (L)]</f>
        <v>10</v>
      </c>
    </row>
    <row r="95" spans="1:25">
      <c r="A95" s="113">
        <f>[46]Producto!AC65</f>
        <v>1045</v>
      </c>
      <c r="B95" s="113">
        <f>[46]Producto!AD65</f>
        <v>0</v>
      </c>
      <c r="C95" s="113">
        <f>[46]Producto!AE65</f>
        <v>84171139</v>
      </c>
      <c r="D95" s="114">
        <f>[46]Producto!AF65</f>
        <v>1</v>
      </c>
      <c r="E95" s="114" t="str">
        <f>CONCATENATE(DimProducto_Manual[Código SAP],"000",DimProducto_Manual[Versión])</f>
        <v>841711390001</v>
      </c>
      <c r="F95" s="114" t="str">
        <f>[46]Producto!AH65</f>
        <v>Manual</v>
      </c>
      <c r="G95" s="113" t="str">
        <f>[46]Producto!AI65</f>
        <v>-</v>
      </c>
      <c r="H95" s="113" t="str">
        <f>[46]Producto!AJ65</f>
        <v>Manual</v>
      </c>
      <c r="I95" s="113">
        <f>[46]Producto!AK65</f>
        <v>411</v>
      </c>
      <c r="J95" s="113" t="str">
        <f>[46]Producto!AL65</f>
        <v>PR10</v>
      </c>
      <c r="K95" s="150" t="str">
        <f>[46]Producto!AM65</f>
        <v>ZRPK</v>
      </c>
      <c r="L95" s="150" t="str">
        <f>[46]Producto!AN65</f>
        <v>PINGUINO MAGNUM PINK 18X100ML+BLACK</v>
      </c>
      <c r="M95" s="157">
        <f>[46]Producto!AO65</f>
        <v>36</v>
      </c>
      <c r="N95" s="157">
        <f>[46]Producto!AP65</f>
        <v>1</v>
      </c>
      <c r="O95" s="157">
        <f>DimProducto_Manual[[#This Row],[GPM]]*DimProducto_Manual[[#This Row],[UN/GP]]</f>
        <v>36</v>
      </c>
      <c r="P95" s="141">
        <f>[46]Producto!AR65</f>
        <v>0.1</v>
      </c>
      <c r="Q95" s="157">
        <f>[46]Producto!AS65</f>
        <v>18</v>
      </c>
      <c r="R95" s="142">
        <f>[46]Producto!AT65</f>
        <v>0.52</v>
      </c>
      <c r="S95" s="124">
        <f>IFERROR(DimProducto_Manual[UN/MIN]*60*DimProducto_Manual[NEW OEE (%)]/DimProducto_Manual[UN/CAJA],0)</f>
        <v>62.400000000000006</v>
      </c>
      <c r="T95" s="124">
        <f>IFERROR(DimProducto_Manual[UN/MIN]*60/DimProducto_Manual[UN/CAJA],0)</f>
        <v>120</v>
      </c>
      <c r="U95" s="124">
        <f>+DimProducto_Manual[UN/MIN]*DimProducto_Manual[VOL/UN (L)]*60*DimProducto_Manual[NEW OEE (%)]</f>
        <v>112.32000000000001</v>
      </c>
      <c r="V95" s="124">
        <f>+DimProducto_Manual[UN/MIN]*DimProducto_Manual[VOL/UN (L)]*60</f>
        <v>216</v>
      </c>
      <c r="W95" s="157">
        <f>[46]Producto!AY65</f>
        <v>0</v>
      </c>
      <c r="X95" s="157">
        <f>[46]Producto!AZ65</f>
        <v>42</v>
      </c>
      <c r="Y95" s="123">
        <f>+DimProducto_Manual[UN/CAJA]*DimProducto_Manual[VOL/UN (L)]</f>
        <v>1.8</v>
      </c>
    </row>
    <row r="96" spans="1:25">
      <c r="A96" s="113">
        <f>[46]Producto!AC66</f>
        <v>1045</v>
      </c>
      <c r="B96" s="113" t="str">
        <f>[46]Producto!AD66</f>
        <v>Activo</v>
      </c>
      <c r="C96" s="113">
        <f>[46]Producto!AE66</f>
        <v>67194760</v>
      </c>
      <c r="D96" s="114">
        <f>[46]Producto!AF66</f>
        <v>1</v>
      </c>
      <c r="E96" s="114" t="str">
        <f>CONCATENATE(DimProducto_Manual[Código SAP],"000",DimProducto_Manual[Versión])</f>
        <v>671947600001</v>
      </c>
      <c r="F96" s="114" t="str">
        <f>[46]Producto!AH66</f>
        <v>Manual</v>
      </c>
      <c r="G96" s="113" t="str">
        <f>[46]Producto!AI66</f>
        <v>-</v>
      </c>
      <c r="H96" s="113" t="str">
        <f>[46]Producto!AJ66</f>
        <v>Manual</v>
      </c>
      <c r="I96" s="113">
        <f>[46]Producto!AK66</f>
        <v>411</v>
      </c>
      <c r="J96" s="113" t="str">
        <f>[46]Producto!AL66</f>
        <v>PR10</v>
      </c>
      <c r="K96" s="150" t="str">
        <f>[46]Producto!AM66</f>
        <v>ZRPK</v>
      </c>
      <c r="L96" s="150" t="str">
        <f>[46]Producto!AN66</f>
        <v>PINGUINO CREMOSSITO FRUTILLA BDJ 6X900ML</v>
      </c>
      <c r="M96" s="157">
        <f>[46]Producto!AO66</f>
        <v>3.4183266932270917</v>
      </c>
      <c r="N96" s="157">
        <f>[46]Producto!AP66</f>
        <v>1</v>
      </c>
      <c r="O96" s="157">
        <f>DimProducto_Manual[[#This Row],[GPM]]*DimProducto_Manual[[#This Row],[UN/GP]]</f>
        <v>3.4183266932270917</v>
      </c>
      <c r="P96" s="141">
        <f>[46]Producto!AR66</f>
        <v>0.9</v>
      </c>
      <c r="Q96" s="157">
        <f>[46]Producto!AS66</f>
        <v>6</v>
      </c>
      <c r="R96" s="142">
        <f>[46]Producto!AT66</f>
        <v>0.52</v>
      </c>
      <c r="S96" s="124">
        <f>IFERROR(DimProducto_Manual[UN/MIN]*60*DimProducto_Manual[NEW OEE (%)]/DimProducto_Manual[UN/CAJA],0)</f>
        <v>17.775298804780878</v>
      </c>
      <c r="T96" s="124">
        <f>IFERROR(DimProducto_Manual[UN/MIN]*60/DimProducto_Manual[UN/CAJA],0)</f>
        <v>34.183266932270918</v>
      </c>
      <c r="U96" s="124">
        <f>+DimProducto_Manual[UN/MIN]*DimProducto_Manual[VOL/UN (L)]*60*DimProducto_Manual[NEW OEE (%)]</f>
        <v>95.986613545816752</v>
      </c>
      <c r="V96" s="124">
        <f>+DimProducto_Manual[UN/MIN]*DimProducto_Manual[VOL/UN (L)]*60</f>
        <v>184.58964143426297</v>
      </c>
      <c r="W96" s="157">
        <f>[46]Producto!AY66</f>
        <v>0</v>
      </c>
      <c r="X96" s="157">
        <f>[46]Producto!AZ66</f>
        <v>143</v>
      </c>
      <c r="Y96" s="123">
        <f>+DimProducto_Manual[UN/CAJA]*DimProducto_Manual[VOL/UN (L)]</f>
        <v>5.4</v>
      </c>
    </row>
    <row r="97" spans="1:25">
      <c r="A97" s="113">
        <f>[46]Producto!AC67</f>
        <v>1045</v>
      </c>
      <c r="B97" s="113" t="str">
        <f>[46]Producto!AD67</f>
        <v>Activo</v>
      </c>
      <c r="C97" s="113">
        <f>[46]Producto!AE67</f>
        <v>67194761</v>
      </c>
      <c r="D97" s="114">
        <f>[46]Producto!AF67</f>
        <v>1</v>
      </c>
      <c r="E97" s="114" t="str">
        <f>CONCATENATE(DimProducto_Manual[Código SAP],"000",DimProducto_Manual[Versión])</f>
        <v>671947610001</v>
      </c>
      <c r="F97" s="114" t="str">
        <f>[46]Producto!AH67</f>
        <v>Manual</v>
      </c>
      <c r="G97" s="113" t="str">
        <f>[46]Producto!AI67</f>
        <v>-</v>
      </c>
      <c r="H97" s="113" t="str">
        <f>[46]Producto!AJ67</f>
        <v>Manual</v>
      </c>
      <c r="I97" s="113">
        <f>[46]Producto!AK67</f>
        <v>411</v>
      </c>
      <c r="J97" s="113" t="str">
        <f>[46]Producto!AL67</f>
        <v>PR10</v>
      </c>
      <c r="K97" s="150" t="str">
        <f>[46]Producto!AM67</f>
        <v>ZRPK</v>
      </c>
      <c r="L97" s="150" t="str">
        <f>[46]Producto!AN67</f>
        <v>PINGUINO CREMOSSITO CHOCOLATE BDJ 6X900ML</v>
      </c>
      <c r="M97" s="157">
        <f>[46]Producto!AO67</f>
        <v>3.4183266932270917</v>
      </c>
      <c r="N97" s="157">
        <f>[46]Producto!AP67</f>
        <v>1</v>
      </c>
      <c r="O97" s="157">
        <f>DimProducto_Manual[[#This Row],[GPM]]*DimProducto_Manual[[#This Row],[UN/GP]]</f>
        <v>3.4183266932270917</v>
      </c>
      <c r="P97" s="141">
        <f>[46]Producto!AR67</f>
        <v>0.9</v>
      </c>
      <c r="Q97" s="157">
        <f>[46]Producto!AS67</f>
        <v>6</v>
      </c>
      <c r="R97" s="142">
        <f>[46]Producto!AT67</f>
        <v>0.52</v>
      </c>
      <c r="S97" s="124">
        <f>IFERROR(DimProducto_Manual[UN/MIN]*60*DimProducto_Manual[NEW OEE (%)]/DimProducto_Manual[UN/CAJA],0)</f>
        <v>17.775298804780878</v>
      </c>
      <c r="T97" s="124">
        <f>IFERROR(DimProducto_Manual[UN/MIN]*60/DimProducto_Manual[UN/CAJA],0)</f>
        <v>34.183266932270918</v>
      </c>
      <c r="U97" s="124">
        <f>+DimProducto_Manual[UN/MIN]*DimProducto_Manual[VOL/UN (L)]*60*DimProducto_Manual[NEW OEE (%)]</f>
        <v>95.986613545816752</v>
      </c>
      <c r="V97" s="124">
        <f>+DimProducto_Manual[UN/MIN]*DimProducto_Manual[VOL/UN (L)]*60</f>
        <v>184.58964143426297</v>
      </c>
      <c r="W97" s="157">
        <f>[46]Producto!AY67</f>
        <v>0</v>
      </c>
      <c r="X97" s="157">
        <f>[46]Producto!AZ67</f>
        <v>143</v>
      </c>
      <c r="Y97" s="123">
        <f>+DimProducto_Manual[UN/CAJA]*DimProducto_Manual[VOL/UN (L)]</f>
        <v>5.4</v>
      </c>
    </row>
    <row r="98" spans="1:25">
      <c r="A98" s="113">
        <f>[46]Producto!AC68</f>
        <v>1045</v>
      </c>
      <c r="B98" s="113" t="str">
        <f>[46]Producto!AD68</f>
        <v>Activo</v>
      </c>
      <c r="C98" s="113">
        <f>[46]Producto!AE68</f>
        <v>67194763</v>
      </c>
      <c r="D98" s="114">
        <f>[46]Producto!AF68</f>
        <v>1</v>
      </c>
      <c r="E98" s="114" t="str">
        <f>CONCATENATE(DimProducto_Manual[Código SAP],"000",DimProducto_Manual[Versión])</f>
        <v>671947630001</v>
      </c>
      <c r="F98" s="114" t="str">
        <f>[46]Producto!AH68</f>
        <v>Manual</v>
      </c>
      <c r="G98" s="113" t="str">
        <f>[46]Producto!AI68</f>
        <v>-</v>
      </c>
      <c r="H98" s="113" t="str">
        <f>[46]Producto!AJ68</f>
        <v>Manual</v>
      </c>
      <c r="I98" s="113">
        <f>[46]Producto!AK68</f>
        <v>411</v>
      </c>
      <c r="J98" s="113" t="str">
        <f>[46]Producto!AL68</f>
        <v>PR10</v>
      </c>
      <c r="K98" s="150" t="str">
        <f>[46]Producto!AM68</f>
        <v>ZRPK</v>
      </c>
      <c r="L98" s="150" t="str">
        <f>[46]Producto!AN68</f>
        <v>PINGUINO CREMOSSITO NAPOLITAN BDJ 6X900ML</v>
      </c>
      <c r="M98" s="157">
        <f>[46]Producto!AO68</f>
        <v>3.4183266932270917</v>
      </c>
      <c r="N98" s="157">
        <f>[46]Producto!AP68</f>
        <v>1</v>
      </c>
      <c r="O98" s="157">
        <f>DimProducto_Manual[[#This Row],[GPM]]*DimProducto_Manual[[#This Row],[UN/GP]]</f>
        <v>3.4183266932270917</v>
      </c>
      <c r="P98" s="141">
        <f>[46]Producto!AR68</f>
        <v>0.9</v>
      </c>
      <c r="Q98" s="157">
        <f>[46]Producto!AS68</f>
        <v>6</v>
      </c>
      <c r="R98" s="142">
        <f>[46]Producto!AT68</f>
        <v>0.52</v>
      </c>
      <c r="S98" s="124">
        <f>IFERROR(DimProducto_Manual[UN/MIN]*60*DimProducto_Manual[NEW OEE (%)]/DimProducto_Manual[UN/CAJA],0)</f>
        <v>17.775298804780878</v>
      </c>
      <c r="T98" s="124">
        <f>IFERROR(DimProducto_Manual[UN/MIN]*60/DimProducto_Manual[UN/CAJA],0)</f>
        <v>34.183266932270918</v>
      </c>
      <c r="U98" s="124">
        <f>+DimProducto_Manual[UN/MIN]*DimProducto_Manual[VOL/UN (L)]*60*DimProducto_Manual[NEW OEE (%)]</f>
        <v>95.986613545816752</v>
      </c>
      <c r="V98" s="124">
        <f>+DimProducto_Manual[UN/MIN]*DimProducto_Manual[VOL/UN (L)]*60</f>
        <v>184.58964143426297</v>
      </c>
      <c r="W98" s="157">
        <f>[46]Producto!AY68</f>
        <v>0</v>
      </c>
      <c r="X98" s="157">
        <f>[46]Producto!AZ68</f>
        <v>143</v>
      </c>
      <c r="Y98" s="123">
        <f>+DimProducto_Manual[UN/CAJA]*DimProducto_Manual[VOL/UN (L)]</f>
        <v>5.4</v>
      </c>
    </row>
    <row r="99" spans="1:25">
      <c r="A99" s="113">
        <f>[46]Producto!AC69</f>
        <v>1045</v>
      </c>
      <c r="B99" s="113" t="str">
        <f>[46]Producto!AD69</f>
        <v>Activo</v>
      </c>
      <c r="C99" s="113">
        <f>[46]Producto!AE69</f>
        <v>67194764</v>
      </c>
      <c r="D99" s="114">
        <f>[46]Producto!AF69</f>
        <v>1</v>
      </c>
      <c r="E99" s="114" t="str">
        <f>CONCATENATE(DimProducto_Manual[Código SAP],"000",DimProducto_Manual[Versión])</f>
        <v>671947640001</v>
      </c>
      <c r="F99" s="114" t="str">
        <f>[46]Producto!AH69</f>
        <v>Manual</v>
      </c>
      <c r="G99" s="113" t="str">
        <f>[46]Producto!AI69</f>
        <v>-</v>
      </c>
      <c r="H99" s="113" t="str">
        <f>[46]Producto!AJ69</f>
        <v>Manual</v>
      </c>
      <c r="I99" s="113">
        <f>[46]Producto!AK69</f>
        <v>411</v>
      </c>
      <c r="J99" s="113" t="str">
        <f>[46]Producto!AL69</f>
        <v>PR10</v>
      </c>
      <c r="K99" s="150" t="str">
        <f>[46]Producto!AM69</f>
        <v>ZRPK</v>
      </c>
      <c r="L99" s="150" t="str">
        <f>[46]Producto!AN69</f>
        <v>PINGUINO CREMOSSITO RON PASAS BDJ 6X900ML</v>
      </c>
      <c r="M99" s="157">
        <f>[46]Producto!AO69</f>
        <v>3.4183266932270917</v>
      </c>
      <c r="N99" s="157">
        <f>[46]Producto!AP69</f>
        <v>1</v>
      </c>
      <c r="O99" s="157">
        <f>DimProducto_Manual[[#This Row],[GPM]]*DimProducto_Manual[[#This Row],[UN/GP]]</f>
        <v>3.4183266932270917</v>
      </c>
      <c r="P99" s="141">
        <f>[46]Producto!AR69</f>
        <v>0.9</v>
      </c>
      <c r="Q99" s="157">
        <f>[46]Producto!AS69</f>
        <v>6</v>
      </c>
      <c r="R99" s="142">
        <f>[46]Producto!AT69</f>
        <v>0.52</v>
      </c>
      <c r="S99" s="124">
        <f>IFERROR(DimProducto_Manual[UN/MIN]*60*DimProducto_Manual[NEW OEE (%)]/DimProducto_Manual[UN/CAJA],0)</f>
        <v>17.775298804780878</v>
      </c>
      <c r="T99" s="124">
        <f>IFERROR(DimProducto_Manual[UN/MIN]*60/DimProducto_Manual[UN/CAJA],0)</f>
        <v>34.183266932270918</v>
      </c>
      <c r="U99" s="124">
        <f>+DimProducto_Manual[UN/MIN]*DimProducto_Manual[VOL/UN (L)]*60*DimProducto_Manual[NEW OEE (%)]</f>
        <v>95.986613545816752</v>
      </c>
      <c r="V99" s="124">
        <f>+DimProducto_Manual[UN/MIN]*DimProducto_Manual[VOL/UN (L)]*60</f>
        <v>184.58964143426297</v>
      </c>
      <c r="W99" s="157">
        <f>[46]Producto!AY69</f>
        <v>0</v>
      </c>
      <c r="X99" s="157">
        <f>[46]Producto!AZ69</f>
        <v>143</v>
      </c>
      <c r="Y99" s="123">
        <f>+DimProducto_Manual[UN/CAJA]*DimProducto_Manual[VOL/UN (L)]</f>
        <v>5.4</v>
      </c>
    </row>
    <row r="100" spans="1:25">
      <c r="A100" s="113">
        <f>[46]Producto!AC70</f>
        <v>1045</v>
      </c>
      <c r="B100" s="113" t="str">
        <f>[46]Producto!AD70</f>
        <v>Activo</v>
      </c>
      <c r="C100" s="113">
        <f>[46]Producto!AE70</f>
        <v>67194765</v>
      </c>
      <c r="D100" s="114">
        <f>[46]Producto!AF70</f>
        <v>1</v>
      </c>
      <c r="E100" s="114" t="str">
        <f>CONCATENATE(DimProducto_Manual[Código SAP],"000",DimProducto_Manual[Versión])</f>
        <v>671947650001</v>
      </c>
      <c r="F100" s="114" t="str">
        <f>[46]Producto!AH70</f>
        <v>Manual</v>
      </c>
      <c r="G100" s="113" t="str">
        <f>[46]Producto!AI70</f>
        <v>-</v>
      </c>
      <c r="H100" s="113" t="str">
        <f>[46]Producto!AJ70</f>
        <v>Manual</v>
      </c>
      <c r="I100" s="113">
        <f>[46]Producto!AK70</f>
        <v>411</v>
      </c>
      <c r="J100" s="113" t="str">
        <f>[46]Producto!AL70</f>
        <v>PR10</v>
      </c>
      <c r="K100" s="150" t="str">
        <f>[46]Producto!AM70</f>
        <v>ZRPK</v>
      </c>
      <c r="L100" s="150" t="str">
        <f>[46]Producto!AN70</f>
        <v>PINGUINO CREMOSSITO VAINILLA BDJ 6X900ML</v>
      </c>
      <c r="M100" s="157">
        <f>[46]Producto!AO70</f>
        <v>3.4183266932270917</v>
      </c>
      <c r="N100" s="157">
        <f>[46]Producto!AP70</f>
        <v>1</v>
      </c>
      <c r="O100" s="157">
        <f>DimProducto_Manual[[#This Row],[GPM]]*DimProducto_Manual[[#This Row],[UN/GP]]</f>
        <v>3.4183266932270917</v>
      </c>
      <c r="P100" s="141">
        <f>[46]Producto!AR70</f>
        <v>0.9</v>
      </c>
      <c r="Q100" s="157">
        <f>[46]Producto!AS70</f>
        <v>6</v>
      </c>
      <c r="R100" s="142">
        <f>[46]Producto!AT70</f>
        <v>0.52</v>
      </c>
      <c r="S100" s="124">
        <f>IFERROR(DimProducto_Manual[UN/MIN]*60*DimProducto_Manual[NEW OEE (%)]/DimProducto_Manual[UN/CAJA],0)</f>
        <v>17.775298804780878</v>
      </c>
      <c r="T100" s="124">
        <f>IFERROR(DimProducto_Manual[UN/MIN]*60/DimProducto_Manual[UN/CAJA],0)</f>
        <v>34.183266932270918</v>
      </c>
      <c r="U100" s="124">
        <f>+DimProducto_Manual[UN/MIN]*DimProducto_Manual[VOL/UN (L)]*60*DimProducto_Manual[NEW OEE (%)]</f>
        <v>95.986613545816752</v>
      </c>
      <c r="V100" s="124">
        <f>+DimProducto_Manual[UN/MIN]*DimProducto_Manual[VOL/UN (L)]*60</f>
        <v>184.58964143426297</v>
      </c>
      <c r="W100" s="157">
        <f>[46]Producto!AY70</f>
        <v>0</v>
      </c>
      <c r="X100" s="157">
        <f>[46]Producto!AZ70</f>
        <v>143</v>
      </c>
      <c r="Y100" s="123">
        <f>+DimProducto_Manual[UN/CAJA]*DimProducto_Manual[VOL/UN (L)]</f>
        <v>5.4</v>
      </c>
    </row>
    <row r="101" spans="1:25">
      <c r="A101" s="113">
        <f>[46]Producto!AC71</f>
        <v>1045</v>
      </c>
      <c r="B101" s="113">
        <f>[46]Producto!AD71</f>
        <v>0</v>
      </c>
      <c r="C101" s="113">
        <f>[46]Producto!AE71</f>
        <v>84170304</v>
      </c>
      <c r="D101" s="114">
        <f>[46]Producto!AF71</f>
        <v>1</v>
      </c>
      <c r="E101" s="114" t="str">
        <f>CONCATENATE(DimProducto_Manual[Código SAP],"000",DimProducto_Manual[Versión])</f>
        <v>841703040001</v>
      </c>
      <c r="F101" s="114" t="str">
        <f>[46]Producto!AH71</f>
        <v>Manual</v>
      </c>
      <c r="G101" s="113" t="str">
        <f>[46]Producto!AI71</f>
        <v>-</v>
      </c>
      <c r="H101" s="113" t="str">
        <f>[46]Producto!AJ71</f>
        <v>Manual</v>
      </c>
      <c r="I101" s="113">
        <f>[46]Producto!AK71</f>
        <v>411</v>
      </c>
      <c r="J101" s="113">
        <f>[46]Producto!AL71</f>
        <v>0</v>
      </c>
      <c r="K101" s="150">
        <f>[46]Producto!AM71</f>
        <v>0</v>
      </c>
      <c r="L101" s="150" t="str">
        <f>[46]Producto!AN71</f>
        <v>PINGUINO CR REAL GIGANTE 32X85ML</v>
      </c>
      <c r="M101" s="157">
        <f>[46]Producto!AO71</f>
        <v>36</v>
      </c>
      <c r="N101" s="157">
        <f>[46]Producto!AP71</f>
        <v>1</v>
      </c>
      <c r="O101" s="157">
        <f>DimProducto_Manual[[#This Row],[GPM]]*DimProducto_Manual[[#This Row],[UN/GP]]</f>
        <v>36</v>
      </c>
      <c r="P101" s="141">
        <f>[46]Producto!AR71</f>
        <v>8.5000000000000006E-2</v>
      </c>
      <c r="Q101" s="157">
        <f>[46]Producto!AS71</f>
        <v>32</v>
      </c>
      <c r="R101" s="142">
        <f>[46]Producto!AT71</f>
        <v>0.52</v>
      </c>
      <c r="S101" s="124">
        <f>IFERROR(DimProducto_Manual[UN/MIN]*60*DimProducto_Manual[NEW OEE (%)]/DimProducto_Manual[UN/CAJA],0)</f>
        <v>35.1</v>
      </c>
      <c r="T101" s="124">
        <f>IFERROR(DimProducto_Manual[UN/MIN]*60/DimProducto_Manual[UN/CAJA],0)</f>
        <v>67.5</v>
      </c>
      <c r="U101" s="124">
        <f>+DimProducto_Manual[UN/MIN]*DimProducto_Manual[VOL/UN (L)]*60*DimProducto_Manual[NEW OEE (%)]</f>
        <v>95.471999999999994</v>
      </c>
      <c r="V101" s="124">
        <f>+DimProducto_Manual[UN/MIN]*DimProducto_Manual[VOL/UN (L)]*60</f>
        <v>183.6</v>
      </c>
      <c r="W101" s="157">
        <f>[46]Producto!AY71</f>
        <v>0</v>
      </c>
      <c r="X101" s="157">
        <f>[46]Producto!AZ71</f>
        <v>42</v>
      </c>
      <c r="Y101" s="123">
        <f>+DimProducto_Manual[UN/CAJA]*DimProducto_Manual[VOL/UN (L)]</f>
        <v>2.72</v>
      </c>
    </row>
    <row r="102" spans="1:25">
      <c r="A102" s="113">
        <f>[46]Producto!AC72</f>
        <v>1045</v>
      </c>
      <c r="B102" s="113">
        <f>[46]Producto!AD72</f>
        <v>0</v>
      </c>
      <c r="C102" s="113">
        <f>[46]Producto!AE72</f>
        <v>84170317</v>
      </c>
      <c r="D102" s="114">
        <f>[46]Producto!AF72</f>
        <v>1</v>
      </c>
      <c r="E102" s="114" t="str">
        <f>CONCATENATE(DimProducto_Manual[Código SAP],"000",DimProducto_Manual[Versión])</f>
        <v>841703170001</v>
      </c>
      <c r="F102" s="114" t="str">
        <f>[46]Producto!AH72</f>
        <v>Manual</v>
      </c>
      <c r="G102" s="113" t="str">
        <f>[46]Producto!AI72</f>
        <v>-</v>
      </c>
      <c r="H102" s="113" t="str">
        <f>[46]Producto!AJ72</f>
        <v>Manual</v>
      </c>
      <c r="I102" s="113">
        <f>[46]Producto!AK72</f>
        <v>411</v>
      </c>
      <c r="J102" s="113">
        <f>[46]Producto!AL72</f>
        <v>0</v>
      </c>
      <c r="K102" s="150">
        <f>[46]Producto!AM72</f>
        <v>0</v>
      </c>
      <c r="L102" s="150" t="str">
        <f>[46]Producto!AN72</f>
        <v>PINGUINO SANDUCHE VAINILLA 30X135ML</v>
      </c>
      <c r="M102" s="157">
        <f>[46]Producto!AO72</f>
        <v>36</v>
      </c>
      <c r="N102" s="157">
        <f>[46]Producto!AP72</f>
        <v>1</v>
      </c>
      <c r="O102" s="157">
        <f>DimProducto_Manual[[#This Row],[GPM]]*DimProducto_Manual[[#This Row],[UN/GP]]</f>
        <v>36</v>
      </c>
      <c r="P102" s="141">
        <f>[46]Producto!AR72</f>
        <v>0.13500000000000001</v>
      </c>
      <c r="Q102" s="157">
        <f>[46]Producto!AS72</f>
        <v>30</v>
      </c>
      <c r="R102" s="142">
        <f>[46]Producto!AT72</f>
        <v>0.52</v>
      </c>
      <c r="S102" s="124">
        <f>IFERROR(DimProducto_Manual[UN/MIN]*60*DimProducto_Manual[NEW OEE (%)]/DimProducto_Manual[UN/CAJA],0)</f>
        <v>37.440000000000005</v>
      </c>
      <c r="T102" s="124">
        <f>IFERROR(DimProducto_Manual[UN/MIN]*60/DimProducto_Manual[UN/CAJA],0)</f>
        <v>72</v>
      </c>
      <c r="U102" s="124">
        <f>+DimProducto_Manual[UN/MIN]*DimProducto_Manual[VOL/UN (L)]*60*DimProducto_Manual[NEW OEE (%)]</f>
        <v>151.63200000000001</v>
      </c>
      <c r="V102" s="124">
        <f>+DimProducto_Manual[UN/MIN]*DimProducto_Manual[VOL/UN (L)]*60</f>
        <v>291.60000000000002</v>
      </c>
      <c r="W102" s="157">
        <f>[46]Producto!AY72</f>
        <v>0</v>
      </c>
      <c r="X102" s="157">
        <f>[46]Producto!AZ72</f>
        <v>42</v>
      </c>
      <c r="Y102" s="123">
        <f>+DimProducto_Manual[UN/CAJA]*DimProducto_Manual[VOL/UN (L)]</f>
        <v>4.0500000000000007</v>
      </c>
    </row>
    <row r="103" spans="1:25">
      <c r="A103" s="113">
        <f>[46]Producto!AC73</f>
        <v>1045</v>
      </c>
      <c r="B103" s="113">
        <f>[46]Producto!AD73</f>
        <v>0</v>
      </c>
      <c r="C103" s="113">
        <f>[46]Producto!AE73</f>
        <v>84170318</v>
      </c>
      <c r="D103" s="114">
        <f>[46]Producto!AF73</f>
        <v>1</v>
      </c>
      <c r="E103" s="114" t="str">
        <f>CONCATENATE(DimProducto_Manual[Código SAP],"000",DimProducto_Manual[Versión])</f>
        <v>841703180001</v>
      </c>
      <c r="F103" s="114" t="str">
        <f>[46]Producto!AH73</f>
        <v>Manual</v>
      </c>
      <c r="G103" s="113" t="str">
        <f>[46]Producto!AI73</f>
        <v>-</v>
      </c>
      <c r="H103" s="113" t="str">
        <f>[46]Producto!AJ73</f>
        <v>Manual</v>
      </c>
      <c r="I103" s="113">
        <f>[46]Producto!AK73</f>
        <v>411</v>
      </c>
      <c r="J103" s="113">
        <f>[46]Producto!AL73</f>
        <v>0</v>
      </c>
      <c r="K103" s="150">
        <f>[46]Producto!AM73</f>
        <v>0</v>
      </c>
      <c r="L103" s="150" t="str">
        <f>[46]Producto!AN73</f>
        <v>PINGUINO CHOCO EMPASTADO 32X80ML</v>
      </c>
      <c r="M103" s="157">
        <f>[46]Producto!AO73</f>
        <v>36</v>
      </c>
      <c r="N103" s="157">
        <f>[46]Producto!AP73</f>
        <v>1</v>
      </c>
      <c r="O103" s="157">
        <f>DimProducto_Manual[[#This Row],[GPM]]*DimProducto_Manual[[#This Row],[UN/GP]]</f>
        <v>36</v>
      </c>
      <c r="P103" s="141">
        <f>[46]Producto!AR73</f>
        <v>0.08</v>
      </c>
      <c r="Q103" s="157">
        <f>[46]Producto!AS73</f>
        <v>32</v>
      </c>
      <c r="R103" s="142">
        <f>[46]Producto!AT73</f>
        <v>0.52</v>
      </c>
      <c r="S103" s="124">
        <f>IFERROR(DimProducto_Manual[UN/MIN]*60*DimProducto_Manual[NEW OEE (%)]/DimProducto_Manual[UN/CAJA],0)</f>
        <v>35.1</v>
      </c>
      <c r="T103" s="124">
        <f>IFERROR(DimProducto_Manual[UN/MIN]*60/DimProducto_Manual[UN/CAJA],0)</f>
        <v>67.5</v>
      </c>
      <c r="U103" s="124">
        <f>+DimProducto_Manual[UN/MIN]*DimProducto_Manual[VOL/UN (L)]*60*DimProducto_Manual[NEW OEE (%)]</f>
        <v>89.855999999999995</v>
      </c>
      <c r="V103" s="124">
        <f>+DimProducto_Manual[UN/MIN]*DimProducto_Manual[VOL/UN (L)]*60</f>
        <v>172.79999999999998</v>
      </c>
      <c r="W103" s="157">
        <f>[46]Producto!AY73</f>
        <v>0</v>
      </c>
      <c r="X103" s="157">
        <f>[46]Producto!AZ73</f>
        <v>42</v>
      </c>
      <c r="Y103" s="123">
        <f>+DimProducto_Manual[UN/CAJA]*DimProducto_Manual[VOL/UN (L)]</f>
        <v>2.56</v>
      </c>
    </row>
    <row r="104" spans="1:25">
      <c r="A104" s="113">
        <f>[46]Producto!AC74</f>
        <v>1045</v>
      </c>
      <c r="B104" s="113">
        <f>[46]Producto!AD74</f>
        <v>0</v>
      </c>
      <c r="C104" s="113">
        <f>[46]Producto!AE74</f>
        <v>84170449</v>
      </c>
      <c r="D104" s="114">
        <f>[46]Producto!AF74</f>
        <v>1</v>
      </c>
      <c r="E104" s="114" t="str">
        <f>CONCATENATE(DimProducto_Manual[Código SAP],"000",DimProducto_Manual[Versión])</f>
        <v>841704490001</v>
      </c>
      <c r="F104" s="114" t="str">
        <f>[46]Producto!AH74</f>
        <v>Manual</v>
      </c>
      <c r="G104" s="113" t="str">
        <f>[46]Producto!AI74</f>
        <v>-</v>
      </c>
      <c r="H104" s="113" t="str">
        <f>[46]Producto!AJ74</f>
        <v>Manual</v>
      </c>
      <c r="I104" s="113">
        <f>[46]Producto!AK74</f>
        <v>411</v>
      </c>
      <c r="J104" s="113">
        <f>[46]Producto!AL74</f>
        <v>0</v>
      </c>
      <c r="K104" s="150">
        <f>[46]Producto!AM74</f>
        <v>0</v>
      </c>
      <c r="L104" s="150" t="str">
        <f>[46]Producto!AN74</f>
        <v>PINGUINO SANDUCHE VAIN CHOC 30X135ML</v>
      </c>
      <c r="M104" s="157">
        <f>[46]Producto!AO74</f>
        <v>36</v>
      </c>
      <c r="N104" s="157">
        <f>[46]Producto!AP74</f>
        <v>1</v>
      </c>
      <c r="O104" s="157">
        <f>DimProducto_Manual[[#This Row],[GPM]]*DimProducto_Manual[[#This Row],[UN/GP]]</f>
        <v>36</v>
      </c>
      <c r="P104" s="141">
        <f>[46]Producto!AR74</f>
        <v>0.13500000000000001</v>
      </c>
      <c r="Q104" s="157">
        <f>[46]Producto!AS74</f>
        <v>30</v>
      </c>
      <c r="R104" s="142">
        <f>[46]Producto!AT74</f>
        <v>0.52</v>
      </c>
      <c r="S104" s="124">
        <f>IFERROR(DimProducto_Manual[UN/MIN]*60*DimProducto_Manual[NEW OEE (%)]/DimProducto_Manual[UN/CAJA],0)</f>
        <v>37.440000000000005</v>
      </c>
      <c r="T104" s="124">
        <f>IFERROR(DimProducto_Manual[UN/MIN]*60/DimProducto_Manual[UN/CAJA],0)</f>
        <v>72</v>
      </c>
      <c r="U104" s="124">
        <f>+DimProducto_Manual[UN/MIN]*DimProducto_Manual[VOL/UN (L)]*60*DimProducto_Manual[NEW OEE (%)]</f>
        <v>151.63200000000001</v>
      </c>
      <c r="V104" s="124">
        <f>+DimProducto_Manual[UN/MIN]*DimProducto_Manual[VOL/UN (L)]*60</f>
        <v>291.60000000000002</v>
      </c>
      <c r="W104" s="157">
        <f>[46]Producto!AY74</f>
        <v>0</v>
      </c>
      <c r="X104" s="157">
        <f>[46]Producto!AZ74</f>
        <v>42</v>
      </c>
      <c r="Y104" s="123">
        <f>+DimProducto_Manual[UN/CAJA]*DimProducto_Manual[VOL/UN (L)]</f>
        <v>4.0500000000000007</v>
      </c>
    </row>
    <row r="105" spans="1:25">
      <c r="A105" s="113">
        <f>[46]Producto!AC75</f>
        <v>1045</v>
      </c>
      <c r="B105" s="113">
        <f>[46]Producto!AD75</f>
        <v>0</v>
      </c>
      <c r="C105" s="113">
        <f>[46]Producto!AE75</f>
        <v>84170455</v>
      </c>
      <c r="D105" s="114">
        <f>[46]Producto!AF75</f>
        <v>1</v>
      </c>
      <c r="E105" s="114" t="str">
        <f>CONCATENATE(DimProducto_Manual[Código SAP],"000",DimProducto_Manual[Versión])</f>
        <v>841704550001</v>
      </c>
      <c r="F105" s="113" t="str">
        <f>[46]Producto!AH75</f>
        <v>Manual</v>
      </c>
      <c r="G105" s="113" t="str">
        <f>[46]Producto!AI75</f>
        <v>-</v>
      </c>
      <c r="H105" s="113" t="str">
        <f>[46]Producto!AJ75</f>
        <v>Manual</v>
      </c>
      <c r="I105" s="113">
        <f>[46]Producto!AK75</f>
        <v>411</v>
      </c>
      <c r="J105" s="113">
        <f>[46]Producto!AL75</f>
        <v>0</v>
      </c>
      <c r="K105" s="150">
        <f>[46]Producto!AM75</f>
        <v>0</v>
      </c>
      <c r="L105" s="150" t="str">
        <f>[46]Producto!AN75</f>
        <v>GEMELOS PALETA LIMON NARANJA 32X100ML</v>
      </c>
      <c r="M105" s="157">
        <f>[46]Producto!AO75</f>
        <v>36</v>
      </c>
      <c r="N105" s="157">
        <f>[46]Producto!AP75</f>
        <v>1</v>
      </c>
      <c r="O105" s="157">
        <f>DimProducto_Manual[[#This Row],[GPM]]*DimProducto_Manual[[#This Row],[UN/GP]]</f>
        <v>36</v>
      </c>
      <c r="P105" s="141">
        <f>[46]Producto!AR75</f>
        <v>0.1</v>
      </c>
      <c r="Q105" s="157">
        <f>[46]Producto!AS75</f>
        <v>32</v>
      </c>
      <c r="R105" s="142">
        <f>[46]Producto!AT75</f>
        <v>0.52</v>
      </c>
      <c r="S105" s="124">
        <f>IFERROR(DimProducto_Manual[UN/MIN]*60*DimProducto_Manual[NEW OEE (%)]/DimProducto_Manual[UN/CAJA],0)</f>
        <v>35.1</v>
      </c>
      <c r="T105" s="124">
        <f>IFERROR(DimProducto_Manual[UN/MIN]*60/DimProducto_Manual[UN/CAJA],0)</f>
        <v>67.5</v>
      </c>
      <c r="U105" s="124">
        <f>+DimProducto_Manual[UN/MIN]*DimProducto_Manual[VOL/UN (L)]*60*DimProducto_Manual[NEW OEE (%)]</f>
        <v>112.32000000000001</v>
      </c>
      <c r="V105" s="124">
        <f>+DimProducto_Manual[UN/MIN]*DimProducto_Manual[VOL/UN (L)]*60</f>
        <v>216</v>
      </c>
      <c r="W105" s="157">
        <f>[46]Producto!AY75</f>
        <v>0</v>
      </c>
      <c r="X105" s="157">
        <f>[46]Producto!AZ75</f>
        <v>42</v>
      </c>
      <c r="Y105" s="123">
        <f>+DimProducto_Manual[UN/CAJA]*DimProducto_Manual[VOL/UN (L)]</f>
        <v>3.2</v>
      </c>
    </row>
    <row r="106" spans="1:25">
      <c r="A106" s="113">
        <f>[46]Producto!AC76</f>
        <v>1045</v>
      </c>
      <c r="B106" s="113">
        <f>[46]Producto!AD76</f>
        <v>0</v>
      </c>
      <c r="C106" s="113">
        <f>[46]Producto!AE76</f>
        <v>84170456</v>
      </c>
      <c r="D106" s="114">
        <f>[46]Producto!AF76</f>
        <v>1</v>
      </c>
      <c r="E106" s="114" t="str">
        <f>CONCATENATE(DimProducto_Manual[Código SAP],"000",DimProducto_Manual[Versión])</f>
        <v>841704560001</v>
      </c>
      <c r="F106" s="113" t="str">
        <f>[46]Producto!AH76</f>
        <v>Manual</v>
      </c>
      <c r="G106" s="113" t="str">
        <f>[46]Producto!AI76</f>
        <v>-</v>
      </c>
      <c r="H106" s="113" t="str">
        <f>[46]Producto!AJ76</f>
        <v>Manual</v>
      </c>
      <c r="I106" s="113">
        <f>[46]Producto!AK76</f>
        <v>411</v>
      </c>
      <c r="J106" s="113">
        <f>[46]Producto!AL76</f>
        <v>0</v>
      </c>
      <c r="K106" s="150">
        <f>[46]Producto!AM76</f>
        <v>0</v>
      </c>
      <c r="L106" s="150" t="str">
        <f>[46]Producto!AN76</f>
        <v>GEMELOS PALETA CHOCOLATE LECHE 32X100ML</v>
      </c>
      <c r="M106" s="157">
        <f>[46]Producto!AO76</f>
        <v>36</v>
      </c>
      <c r="N106" s="157">
        <f>[46]Producto!AP76</f>
        <v>1</v>
      </c>
      <c r="O106" s="157">
        <f>DimProducto_Manual[[#This Row],[GPM]]*DimProducto_Manual[[#This Row],[UN/GP]]</f>
        <v>36</v>
      </c>
      <c r="P106" s="141">
        <f>[46]Producto!AR76</f>
        <v>0.1</v>
      </c>
      <c r="Q106" s="157">
        <f>[46]Producto!AS76</f>
        <v>32</v>
      </c>
      <c r="R106" s="142">
        <f>[46]Producto!AT76</f>
        <v>0.52</v>
      </c>
      <c r="S106" s="124">
        <f>IFERROR(DimProducto_Manual[UN/MIN]*60*DimProducto_Manual[NEW OEE (%)]/DimProducto_Manual[UN/CAJA],0)</f>
        <v>35.1</v>
      </c>
      <c r="T106" s="124">
        <f>IFERROR(DimProducto_Manual[UN/MIN]*60/DimProducto_Manual[UN/CAJA],0)</f>
        <v>67.5</v>
      </c>
      <c r="U106" s="124">
        <f>+DimProducto_Manual[UN/MIN]*DimProducto_Manual[VOL/UN (L)]*60*DimProducto_Manual[NEW OEE (%)]</f>
        <v>112.32000000000001</v>
      </c>
      <c r="V106" s="124">
        <f>+DimProducto_Manual[UN/MIN]*DimProducto_Manual[VOL/UN (L)]*60</f>
        <v>216</v>
      </c>
      <c r="W106" s="157">
        <f>[46]Producto!AY76</f>
        <v>0</v>
      </c>
      <c r="X106" s="157">
        <f>[46]Producto!AZ76</f>
        <v>42</v>
      </c>
      <c r="Y106" s="123">
        <f>+DimProducto_Manual[UN/CAJA]*DimProducto_Manual[VOL/UN (L)]</f>
        <v>3.2</v>
      </c>
    </row>
    <row r="107" spans="1:25">
      <c r="A107" s="113">
        <f>[46]Producto!AC77</f>
        <v>1045</v>
      </c>
      <c r="B107" s="113" t="str">
        <f>[46]Producto!AD77</f>
        <v>Activo</v>
      </c>
      <c r="C107" s="113">
        <f>[46]Producto!AE77</f>
        <v>84171153</v>
      </c>
      <c r="D107" s="114">
        <f>[46]Producto!AF77</f>
        <v>1</v>
      </c>
      <c r="E107" s="114" t="str">
        <f>CONCATENATE(DimProducto_Manual[Código SAP],"000",DimProducto_Manual[Versión])</f>
        <v>841711530001</v>
      </c>
      <c r="F107" s="113" t="str">
        <f>[46]Producto!AH77</f>
        <v>Manual</v>
      </c>
      <c r="G107" s="113" t="str">
        <f>[46]Producto!AI77</f>
        <v>-</v>
      </c>
      <c r="H107" s="113" t="str">
        <f>[46]Producto!AJ77</f>
        <v>Manual</v>
      </c>
      <c r="I107" s="113">
        <f>[46]Producto!AK77</f>
        <v>411</v>
      </c>
      <c r="J107" s="113" t="str">
        <f>[46]Producto!AL77</f>
        <v>PR10</v>
      </c>
      <c r="K107" s="150" t="str">
        <f>[46]Producto!AM77</f>
        <v>ZRPK</v>
      </c>
      <c r="L107" s="150" t="str">
        <f>[46]Producto!AN77</f>
        <v>PINGUINO HELADO OREO BDJ 6X900ML  </v>
      </c>
      <c r="M107" s="157">
        <f>[46]Producto!AO77</f>
        <v>3.4183266932270917</v>
      </c>
      <c r="N107" s="157">
        <f>[46]Producto!AP77</f>
        <v>1</v>
      </c>
      <c r="O107" s="157">
        <f>DimProducto_Manual[[#This Row],[GPM]]*DimProducto_Manual[[#This Row],[UN/GP]]</f>
        <v>3.4183266932270917</v>
      </c>
      <c r="P107" s="141">
        <f>[46]Producto!AR77</f>
        <v>0.9</v>
      </c>
      <c r="Q107" s="157">
        <f>[46]Producto!AS77</f>
        <v>6</v>
      </c>
      <c r="R107" s="142">
        <f>[46]Producto!AT77</f>
        <v>0.52</v>
      </c>
      <c r="S107" s="124">
        <f>IFERROR(DimProducto_Manual[UN/MIN]*60*DimProducto_Manual[NEW OEE (%)]/DimProducto_Manual[UN/CAJA],0)</f>
        <v>17.775298804780878</v>
      </c>
      <c r="T107" s="124">
        <f>IFERROR(DimProducto_Manual[UN/MIN]*60/DimProducto_Manual[UN/CAJA],0)</f>
        <v>34.183266932270918</v>
      </c>
      <c r="U107" s="124">
        <f>+DimProducto_Manual[UN/MIN]*DimProducto_Manual[VOL/UN (L)]*60*DimProducto_Manual[NEW OEE (%)]</f>
        <v>95.986613545816752</v>
      </c>
      <c r="V107" s="124">
        <f>+DimProducto_Manual[UN/MIN]*DimProducto_Manual[VOL/UN (L)]*60</f>
        <v>184.58964143426297</v>
      </c>
      <c r="W107" s="157">
        <f>[46]Producto!AY77</f>
        <v>0</v>
      </c>
      <c r="X107" s="157">
        <f>[46]Producto!AZ77</f>
        <v>143</v>
      </c>
      <c r="Y107" s="123">
        <f>+DimProducto_Manual[UN/CAJA]*DimProducto_Manual[VOL/UN (L)]</f>
        <v>5.4</v>
      </c>
    </row>
    <row r="108" spans="1:25">
      <c r="A108" s="113">
        <f>[46]Producto!AC78</f>
        <v>1045</v>
      </c>
      <c r="B108" s="113" t="str">
        <f>[46]Producto!AD78</f>
        <v>Activo</v>
      </c>
      <c r="C108" s="113">
        <f>[46]Producto!AE78</f>
        <v>84171122</v>
      </c>
      <c r="D108" s="114">
        <f>[46]Producto!AF78</f>
        <v>1</v>
      </c>
      <c r="E108" s="114" t="str">
        <f>CONCATENATE(DimProducto_Manual[Código SAP],"000",DimProducto_Manual[Versión])</f>
        <v>841711220001</v>
      </c>
      <c r="F108" s="113" t="str">
        <f>[46]Producto!AH78</f>
        <v>Manual</v>
      </c>
      <c r="G108" s="113" t="str">
        <f>[46]Producto!AI78</f>
        <v>-</v>
      </c>
      <c r="H108" s="113" t="str">
        <f>[46]Producto!AJ78</f>
        <v>Manual</v>
      </c>
      <c r="I108" s="113">
        <f>[46]Producto!AK78</f>
        <v>411</v>
      </c>
      <c r="J108" s="113" t="str">
        <f>[46]Producto!AL78</f>
        <v>PR10</v>
      </c>
      <c r="K108" s="150" t="str">
        <f>[46]Producto!AM78</f>
        <v>ZRPK</v>
      </c>
      <c r="L108" s="150" t="str">
        <f>[46]Producto!AN78</f>
        <v>MANICHO 6X900ML.</v>
      </c>
      <c r="M108" s="157">
        <f>[46]Producto!AO78</f>
        <v>3.4183266932270917</v>
      </c>
      <c r="N108" s="157">
        <f>[46]Producto!AP78</f>
        <v>1</v>
      </c>
      <c r="O108" s="157">
        <f>DimProducto_Manual[[#This Row],[GPM]]*DimProducto_Manual[[#This Row],[UN/GP]]</f>
        <v>3.4183266932270917</v>
      </c>
      <c r="P108" s="141">
        <f>[46]Producto!AR78</f>
        <v>0.9</v>
      </c>
      <c r="Q108" s="157">
        <f>[46]Producto!AS78</f>
        <v>6</v>
      </c>
      <c r="R108" s="142">
        <f>[46]Producto!AT78</f>
        <v>0.52</v>
      </c>
      <c r="S108" s="124">
        <f>IFERROR(DimProducto_Manual[UN/MIN]*60*DimProducto_Manual[NEW OEE (%)]/DimProducto_Manual[UN/CAJA],0)</f>
        <v>17.775298804780878</v>
      </c>
      <c r="T108" s="124">
        <f>IFERROR(DimProducto_Manual[UN/MIN]*60/DimProducto_Manual[UN/CAJA],0)</f>
        <v>34.183266932270918</v>
      </c>
      <c r="U108" s="124">
        <f>+DimProducto_Manual[UN/MIN]*DimProducto_Manual[VOL/UN (L)]*60*DimProducto_Manual[NEW OEE (%)]</f>
        <v>95.986613545816752</v>
      </c>
      <c r="V108" s="124">
        <f>+DimProducto_Manual[UN/MIN]*DimProducto_Manual[VOL/UN (L)]*60</f>
        <v>184.58964143426297</v>
      </c>
      <c r="W108" s="157">
        <f>[46]Producto!AY78</f>
        <v>0</v>
      </c>
      <c r="X108" s="157">
        <f>[46]Producto!AZ78</f>
        <v>143</v>
      </c>
      <c r="Y108" s="123">
        <f>+DimProducto_Manual[UN/CAJA]*DimProducto_Manual[VOL/UN (L)]</f>
        <v>5.4</v>
      </c>
    </row>
    <row r="109" spans="1:25">
      <c r="A109" s="113">
        <f>[46]Producto!AC79</f>
        <v>1045</v>
      </c>
      <c r="B109" s="113" t="str">
        <f>[46]Producto!AD79</f>
        <v>Activo</v>
      </c>
      <c r="C109" s="113">
        <f>[46]Producto!AE79</f>
        <v>84171151</v>
      </c>
      <c r="D109" s="114">
        <f>[46]Producto!AF79</f>
        <v>1</v>
      </c>
      <c r="E109" s="114" t="str">
        <f>CONCATENATE(DimProducto_Manual[Código SAP],"000",DimProducto_Manual[Versión])</f>
        <v>841711510001</v>
      </c>
      <c r="F109" s="113" t="str">
        <f>[46]Producto!AH79</f>
        <v>Manual</v>
      </c>
      <c r="G109" s="113" t="str">
        <f>[46]Producto!AI79</f>
        <v>-</v>
      </c>
      <c r="H109" s="113" t="str">
        <f>[46]Producto!AJ79</f>
        <v>Manual</v>
      </c>
      <c r="I109" s="113">
        <f>[46]Producto!AK79</f>
        <v>411</v>
      </c>
      <c r="J109" s="113" t="str">
        <f>[46]Producto!AL79</f>
        <v>PR10</v>
      </c>
      <c r="K109" s="150" t="str">
        <f>[46]Producto!AM79</f>
        <v>ZRPK</v>
      </c>
      <c r="L109" s="150" t="str">
        <f>[46]Producto!AN79</f>
        <v>PINGUINO MANJAR DE ALMENDRA BDJ 6X900ML</v>
      </c>
      <c r="M109" s="157">
        <f>[46]Producto!AO79</f>
        <v>3.4183266932270917</v>
      </c>
      <c r="N109" s="157">
        <f>[46]Producto!AP79</f>
        <v>1</v>
      </c>
      <c r="O109" s="157">
        <f>DimProducto_Manual[[#This Row],[GPM]]*DimProducto_Manual[[#This Row],[UN/GP]]</f>
        <v>3.4183266932270917</v>
      </c>
      <c r="P109" s="141">
        <f>[46]Producto!AR79</f>
        <v>0.9</v>
      </c>
      <c r="Q109" s="157">
        <f>[46]Producto!AS79</f>
        <v>6</v>
      </c>
      <c r="R109" s="142">
        <f>[46]Producto!AT79</f>
        <v>0.52</v>
      </c>
      <c r="S109" s="124">
        <f>IFERROR(DimProducto_Manual[UN/MIN]*60*DimProducto_Manual[NEW OEE (%)]/DimProducto_Manual[UN/CAJA],0)</f>
        <v>17.775298804780878</v>
      </c>
      <c r="T109" s="124">
        <f>IFERROR(DimProducto_Manual[UN/MIN]*60/DimProducto_Manual[UN/CAJA],0)</f>
        <v>34.183266932270918</v>
      </c>
      <c r="U109" s="124">
        <f>+DimProducto_Manual[UN/MIN]*DimProducto_Manual[VOL/UN (L)]*60*DimProducto_Manual[NEW OEE (%)]</f>
        <v>95.986613545816752</v>
      </c>
      <c r="V109" s="124">
        <f>+DimProducto_Manual[UN/MIN]*DimProducto_Manual[VOL/UN (L)]*60</f>
        <v>184.58964143426297</v>
      </c>
      <c r="W109" s="157">
        <f>[46]Producto!AY79</f>
        <v>0</v>
      </c>
      <c r="X109" s="157">
        <f>[46]Producto!AZ79</f>
        <v>143</v>
      </c>
      <c r="Y109" s="123">
        <f>+DimProducto_Manual[UN/CAJA]*DimProducto_Manual[VOL/UN (L)]</f>
        <v>5.4</v>
      </c>
    </row>
    <row r="110" spans="1:25">
      <c r="A110" s="113">
        <f>[46]Producto!AC80</f>
        <v>1045</v>
      </c>
      <c r="B110" s="113" t="str">
        <f>[46]Producto!AD80</f>
        <v>Activo</v>
      </c>
      <c r="C110" s="113">
        <f>[46]Producto!AE80</f>
        <v>84171155</v>
      </c>
      <c r="D110" s="114">
        <f>[46]Producto!AF80</f>
        <v>1</v>
      </c>
      <c r="E110" s="114" t="str">
        <f>CONCATENATE(DimProducto_Manual[Código SAP],"000",DimProducto_Manual[Versión])</f>
        <v>841711550001</v>
      </c>
      <c r="F110" s="113" t="str">
        <f>[46]Producto!AH80</f>
        <v>Manual</v>
      </c>
      <c r="G110" s="113" t="str">
        <f>[46]Producto!AI80</f>
        <v>-</v>
      </c>
      <c r="H110" s="113" t="str">
        <f>[46]Producto!AJ80</f>
        <v>Manual</v>
      </c>
      <c r="I110" s="113">
        <f>[46]Producto!AK80</f>
        <v>411</v>
      </c>
      <c r="J110" s="113" t="str">
        <f>[46]Producto!AL80</f>
        <v>PR10</v>
      </c>
      <c r="K110" s="150" t="str">
        <f>[46]Producto!AM80</f>
        <v>ZRPK</v>
      </c>
      <c r="L110" s="150" t="str">
        <f>[46]Producto!AN80</f>
        <v>PINGUINO SANDUCHE BDJ 6X900ML</v>
      </c>
      <c r="M110" s="157">
        <f>[46]Producto!AO80</f>
        <v>3.4183266932270917</v>
      </c>
      <c r="N110" s="157">
        <f>[46]Producto!AP80</f>
        <v>1</v>
      </c>
      <c r="O110" s="157">
        <f>DimProducto_Manual[[#This Row],[GPM]]*DimProducto_Manual[[#This Row],[UN/GP]]</f>
        <v>3.4183266932270917</v>
      </c>
      <c r="P110" s="141">
        <f>[46]Producto!AR80</f>
        <v>0.9</v>
      </c>
      <c r="Q110" s="157">
        <f>[46]Producto!AS80</f>
        <v>6</v>
      </c>
      <c r="R110" s="142">
        <f>[46]Producto!AT80</f>
        <v>0.52</v>
      </c>
      <c r="S110" s="124">
        <f>IFERROR(DimProducto_Manual[UN/MIN]*60*DimProducto_Manual[NEW OEE (%)]/DimProducto_Manual[UN/CAJA],0)</f>
        <v>17.775298804780878</v>
      </c>
      <c r="T110" s="124">
        <f>IFERROR(DimProducto_Manual[UN/MIN]*60/DimProducto_Manual[UN/CAJA],0)</f>
        <v>34.183266932270918</v>
      </c>
      <c r="U110" s="124">
        <f>+DimProducto_Manual[UN/MIN]*DimProducto_Manual[VOL/UN (L)]*60*DimProducto_Manual[NEW OEE (%)]</f>
        <v>95.986613545816752</v>
      </c>
      <c r="V110" s="124">
        <f>+DimProducto_Manual[UN/MIN]*DimProducto_Manual[VOL/UN (L)]*60</f>
        <v>184.58964143426297</v>
      </c>
      <c r="W110" s="157">
        <f>[46]Producto!AY80</f>
        <v>0</v>
      </c>
      <c r="X110" s="157">
        <f>[46]Producto!AZ80</f>
        <v>143</v>
      </c>
      <c r="Y110" s="123">
        <f>+DimProducto_Manual[UN/CAJA]*DimProducto_Manual[VOL/UN (L)]</f>
        <v>5.4</v>
      </c>
    </row>
    <row r="111" spans="1:25">
      <c r="M111" s="160"/>
      <c r="N111" s="160"/>
      <c r="O111" s="160"/>
      <c r="P111" s="131"/>
      <c r="Q111" s="160"/>
      <c r="R111" s="166"/>
      <c r="S111" s="158"/>
      <c r="T111" s="158"/>
      <c r="U111" s="158"/>
      <c r="V111" s="158"/>
      <c r="W111" s="160"/>
      <c r="X111" s="160"/>
      <c r="Y111" s="131"/>
    </row>
    <row r="112" spans="1:25">
      <c r="M112" s="160"/>
      <c r="N112" s="160"/>
      <c r="O112" s="160"/>
      <c r="P112" s="131"/>
      <c r="Q112" s="160"/>
      <c r="R112" s="166"/>
      <c r="S112" s="158"/>
      <c r="T112" s="158"/>
      <c r="U112" s="158"/>
      <c r="V112" s="158"/>
      <c r="W112" s="160"/>
      <c r="X112" s="160"/>
      <c r="Y112" s="131"/>
    </row>
    <row r="113" spans="1:25" ht="25.5">
      <c r="A113" s="112" t="s">
        <v>95</v>
      </c>
      <c r="B113" s="112" t="s">
        <v>96</v>
      </c>
      <c r="C113" s="112" t="s">
        <v>97</v>
      </c>
      <c r="D113" s="138" t="s">
        <v>98</v>
      </c>
      <c r="E113" s="112" t="s">
        <v>99</v>
      </c>
      <c r="F113" s="112" t="s">
        <v>100</v>
      </c>
      <c r="G113" s="112" t="s">
        <v>101</v>
      </c>
      <c r="H113" s="112" t="s">
        <v>102</v>
      </c>
      <c r="I113" s="112" t="s">
        <v>103</v>
      </c>
      <c r="J113" s="112" t="s">
        <v>104</v>
      </c>
      <c r="K113" s="112" t="s">
        <v>105</v>
      </c>
      <c r="L113" s="112" t="s">
        <v>106</v>
      </c>
      <c r="M113" s="161" t="s">
        <v>107</v>
      </c>
      <c r="N113" s="161" t="s">
        <v>108</v>
      </c>
      <c r="O113" s="161" t="s">
        <v>109</v>
      </c>
      <c r="P113" s="139" t="s">
        <v>110</v>
      </c>
      <c r="Q113" s="161" t="s">
        <v>111</v>
      </c>
      <c r="R113" s="140" t="s">
        <v>717</v>
      </c>
      <c r="S113" s="122" t="s">
        <v>716</v>
      </c>
      <c r="T113" s="122" t="s">
        <v>715</v>
      </c>
      <c r="U113" s="122" t="s">
        <v>112</v>
      </c>
      <c r="V113" s="122" t="s">
        <v>113</v>
      </c>
      <c r="W113" s="161" t="s">
        <v>114</v>
      </c>
      <c r="X113" s="161" t="s">
        <v>115</v>
      </c>
      <c r="Y113" s="121" t="s">
        <v>116</v>
      </c>
    </row>
    <row r="114" spans="1:25">
      <c r="A114" s="113">
        <f>[46]Producto!AC80</f>
        <v>1045</v>
      </c>
      <c r="B114" s="113" t="str">
        <f>[46]Producto!AD81</f>
        <v>Activo</v>
      </c>
      <c r="C114" s="113">
        <f>[46]Producto!AE81</f>
        <v>547062</v>
      </c>
      <c r="D114" s="114">
        <f>[46]Producto!AF81</f>
        <v>2</v>
      </c>
      <c r="E114" s="113" t="str">
        <f>CONCATENATE(DimProducto_Extrusora[Código SAP],"000",DimProducto_Extrusora[Versión])</f>
        <v>5470620002</v>
      </c>
      <c r="F114" s="114" t="str">
        <f>[46]Producto!AH81</f>
        <v>Extrusora</v>
      </c>
      <c r="G114" s="114">
        <f>[46]Producto!AI81</f>
        <v>720</v>
      </c>
      <c r="H114" s="114" t="str">
        <f>[46]Producto!AJ81</f>
        <v>Extruído</v>
      </c>
      <c r="I114" s="114">
        <f>[46]Producto!AK81</f>
        <v>413</v>
      </c>
      <c r="J114" s="114" t="str">
        <f>[46]Producto!AL81</f>
        <v>PR09</v>
      </c>
      <c r="K114" s="114" t="str">
        <f>[46]Producto!AM81</f>
        <v>Z101</v>
      </c>
      <c r="L114" s="114" t="str">
        <f>[46]Producto!AN81</f>
        <v>PINGÜINO MAGNUM CLASICO 18X100ML</v>
      </c>
      <c r="M114" s="156">
        <f>[46]Producto!AO81</f>
        <v>80</v>
      </c>
      <c r="N114" s="156">
        <f>[46]Producto!AP81</f>
        <v>1</v>
      </c>
      <c r="O114" s="157">
        <f>DimProducto_Extrusora[[#This Row],[GPM]]*DimProducto_Extrusora[[#This Row],[UN/GP]]</f>
        <v>80</v>
      </c>
      <c r="P114" s="151">
        <f>[46]Producto!AR81</f>
        <v>0.1</v>
      </c>
      <c r="Q114" s="156">
        <f>[46]Producto!AS81</f>
        <v>18</v>
      </c>
      <c r="R114" s="167">
        <f>[46]Producto!AT81</f>
        <v>0.73</v>
      </c>
      <c r="S114" s="124">
        <f>IFERROR(DimProducto_Extrusora[UN/MIN]*60*DimProducto_Extrusora[NEW OEE (%)]/DimProducto_Extrusora[UN/CAJA],0)</f>
        <v>194.66666666666666</v>
      </c>
      <c r="T114" s="124">
        <f>IFERROR(DimProducto_Extrusora[UN/MIN]*60/DimProducto_Extrusora[UN/CAJA],0)</f>
        <v>266.66666666666669</v>
      </c>
      <c r="U114" s="124">
        <f>+DimProducto_Extrusora[UN/MIN]*DimProducto_Extrusora[VOL/UN (L)]*60*DimProducto_Extrusora[NEW OEE (%)]</f>
        <v>350.4</v>
      </c>
      <c r="V114" s="124">
        <f>+DimProducto_Extrusora[UN/MIN]*DimProducto_Extrusora[VOL/UN (L)]*60</f>
        <v>480</v>
      </c>
      <c r="W114" s="156">
        <f>[46]Producto!AY81</f>
        <v>1</v>
      </c>
      <c r="X114" s="156">
        <f>[46]Producto!AZ81</f>
        <v>322</v>
      </c>
      <c r="Y114" s="123">
        <f>+DimProducto_Extrusora[UN/CAJA]*DimProducto_Extrusora[VOL/UN (L)]</f>
        <v>1.8</v>
      </c>
    </row>
    <row r="115" spans="1:25">
      <c r="A115" s="113">
        <f>[46]Producto!AC81</f>
        <v>1045</v>
      </c>
      <c r="B115" s="113" t="str">
        <f>[46]Producto!AD82</f>
        <v>Activo</v>
      </c>
      <c r="C115" s="113">
        <f>[46]Producto!AE82</f>
        <v>547063</v>
      </c>
      <c r="D115" s="114">
        <f>[46]Producto!AF82</f>
        <v>1</v>
      </c>
      <c r="E115" s="114" t="str">
        <f>CONCATENATE(DimProducto_Extrusora[Código SAP],"000",DimProducto_Extrusora[Versión])</f>
        <v>5470630001</v>
      </c>
      <c r="F115" s="114" t="str">
        <f>[46]Producto!AH82</f>
        <v>Extrusora</v>
      </c>
      <c r="G115" s="114">
        <f>[46]Producto!AI82</f>
        <v>720</v>
      </c>
      <c r="H115" s="114" t="str">
        <f>[46]Producto!AJ82</f>
        <v>Extruído</v>
      </c>
      <c r="I115" s="114">
        <f>[46]Producto!AK82</f>
        <v>413</v>
      </c>
      <c r="J115" s="114" t="str">
        <f>[46]Producto!AL82</f>
        <v>PR09</v>
      </c>
      <c r="K115" s="114" t="str">
        <f>[46]Producto!AM82</f>
        <v>Z101</v>
      </c>
      <c r="L115" s="114" t="str">
        <f>[46]Producto!AN82</f>
        <v>PINGÜINO MAGNUM ALMENDRAS 18X100ML</v>
      </c>
      <c r="M115" s="157">
        <f>[46]Producto!AO82</f>
        <v>80</v>
      </c>
      <c r="N115" s="157">
        <f>[46]Producto!AP82</f>
        <v>1</v>
      </c>
      <c r="O115" s="157">
        <f>DimProducto_Extrusora[[#This Row],[GPM]]*DimProducto_Extrusora[[#This Row],[UN/GP]]</f>
        <v>80</v>
      </c>
      <c r="P115" s="208">
        <f>[46]Producto!AR82</f>
        <v>0.1</v>
      </c>
      <c r="Q115" s="157">
        <f>[46]Producto!AS82</f>
        <v>18</v>
      </c>
      <c r="R115" s="142">
        <f>[46]Producto!AT82</f>
        <v>0.73</v>
      </c>
      <c r="S115" s="124">
        <f>IFERROR(DimProducto_Extrusora[UN/MIN]*60*DimProducto_Extrusora[NEW OEE (%)]/DimProducto_Extrusora[UN/CAJA],0)</f>
        <v>194.66666666666666</v>
      </c>
      <c r="T115" s="124">
        <f>IFERROR(DimProducto_Extrusora[UN/MIN]*60/DimProducto_Extrusora[UN/CAJA],0)</f>
        <v>266.66666666666669</v>
      </c>
      <c r="U115" s="124">
        <f>+DimProducto_Extrusora[UN/MIN]*DimProducto_Extrusora[VOL/UN (L)]*60*DimProducto_Extrusora[NEW OEE (%)]</f>
        <v>350.4</v>
      </c>
      <c r="V115" s="124">
        <f>+DimProducto_Extrusora[UN/MIN]*DimProducto_Extrusora[VOL/UN (L)]*60</f>
        <v>480</v>
      </c>
      <c r="W115" s="157">
        <f>[46]Producto!AY82</f>
        <v>1</v>
      </c>
      <c r="X115" s="157">
        <f>[46]Producto!AZ82</f>
        <v>322</v>
      </c>
      <c r="Y115" s="123">
        <f>+DimProducto_Extrusora[UN/CAJA]*DimProducto_Extrusora[VOL/UN (L)]</f>
        <v>1.8</v>
      </c>
    </row>
    <row r="116" spans="1:25">
      <c r="A116" s="113">
        <f>[46]Producto!AC82</f>
        <v>1045</v>
      </c>
      <c r="B116" s="113" t="str">
        <f>[46]Producto!AD83</f>
        <v>Activo</v>
      </c>
      <c r="C116" s="113">
        <f>[46]Producto!AE83</f>
        <v>84154857</v>
      </c>
      <c r="D116" s="114">
        <f>[46]Producto!AF83</f>
        <v>1</v>
      </c>
      <c r="E116" s="114" t="str">
        <f>CONCATENATE(DimProducto_Extrusora[Código SAP],"000",DimProducto_Extrusora[Versión])</f>
        <v>841548570001</v>
      </c>
      <c r="F116" s="114" t="str">
        <f>[46]Producto!AH83</f>
        <v>Extrusora</v>
      </c>
      <c r="G116" s="114">
        <f>[46]Producto!AI83</f>
        <v>720</v>
      </c>
      <c r="H116" s="114" t="str">
        <f>[46]Producto!AJ83</f>
        <v>Extruído</v>
      </c>
      <c r="I116" s="114">
        <f>[46]Producto!AK83</f>
        <v>413</v>
      </c>
      <c r="J116" s="114" t="str">
        <f>[46]Producto!AL83</f>
        <v>PR09</v>
      </c>
      <c r="K116" s="114" t="str">
        <f>[46]Producto!AM83</f>
        <v>Z101</v>
      </c>
      <c r="L116" s="114" t="str">
        <f>[46]Producto!AN83</f>
        <v>PINGÜINO MAGNUM DULCE DE LECHE 18X100ML</v>
      </c>
      <c r="M116" s="157">
        <f>[46]Producto!AO83</f>
        <v>80</v>
      </c>
      <c r="N116" s="157">
        <f>[46]Producto!AP83</f>
        <v>1</v>
      </c>
      <c r="O116" s="157">
        <f>DimProducto_Extrusora[[#This Row],[GPM]]*DimProducto_Extrusora[[#This Row],[UN/GP]]</f>
        <v>80</v>
      </c>
      <c r="P116" s="208">
        <f>[46]Producto!AR83</f>
        <v>0.1</v>
      </c>
      <c r="Q116" s="157">
        <f>[46]Producto!AS83</f>
        <v>18</v>
      </c>
      <c r="R116" s="142">
        <f>[46]Producto!AT83</f>
        <v>0.73</v>
      </c>
      <c r="S116" s="124">
        <f>IFERROR(DimProducto_Extrusora[UN/MIN]*60*DimProducto_Extrusora[NEW OEE (%)]/DimProducto_Extrusora[UN/CAJA],0)</f>
        <v>194.66666666666666</v>
      </c>
      <c r="T116" s="124">
        <f>IFERROR(DimProducto_Extrusora[UN/MIN]*60/DimProducto_Extrusora[UN/CAJA],0)</f>
        <v>266.66666666666669</v>
      </c>
      <c r="U116" s="124">
        <f>+DimProducto_Extrusora[UN/MIN]*DimProducto_Extrusora[VOL/UN (L)]*60*DimProducto_Extrusora[NEW OEE (%)]</f>
        <v>350.4</v>
      </c>
      <c r="V116" s="124">
        <f>+DimProducto_Extrusora[UN/MIN]*DimProducto_Extrusora[VOL/UN (L)]*60</f>
        <v>480</v>
      </c>
      <c r="W116" s="157">
        <f>[46]Producto!AY83</f>
        <v>0</v>
      </c>
      <c r="X116" s="157">
        <f>[46]Producto!AZ83</f>
        <v>322</v>
      </c>
      <c r="Y116" s="123">
        <f>+DimProducto_Extrusora[UN/CAJA]*DimProducto_Extrusora[VOL/UN (L)]</f>
        <v>1.8</v>
      </c>
    </row>
    <row r="117" spans="1:25">
      <c r="A117" s="113">
        <f>[46]Producto!AC83</f>
        <v>1045</v>
      </c>
      <c r="B117" s="113" t="str">
        <f>[46]Producto!AD84</f>
        <v>Activo</v>
      </c>
      <c r="C117" s="113">
        <f>[46]Producto!AE84</f>
        <v>84166517</v>
      </c>
      <c r="D117" s="114">
        <f>[46]Producto!AF84</f>
        <v>1</v>
      </c>
      <c r="E117" s="114" t="str">
        <f>CONCATENATE(DimProducto_Extrusora[Código SAP],"000",DimProducto_Extrusora[Versión])</f>
        <v>841665170001</v>
      </c>
      <c r="F117" s="114" t="str">
        <f>[46]Producto!AH84</f>
        <v>Extrusora</v>
      </c>
      <c r="G117" s="114">
        <f>[46]Producto!AI84</f>
        <v>720</v>
      </c>
      <c r="H117" s="114" t="str">
        <f>[46]Producto!AJ84</f>
        <v>Extruído</v>
      </c>
      <c r="I117" s="114">
        <f>[46]Producto!AK84</f>
        <v>413</v>
      </c>
      <c r="J117" s="114" t="str">
        <f>[46]Producto!AL84</f>
        <v>PR09</v>
      </c>
      <c r="K117" s="114" t="str">
        <f>[46]Producto!AM84</f>
        <v>Z101</v>
      </c>
      <c r="L117" s="114" t="str">
        <f>[46]Producto!AN84</f>
        <v>PINGÜINO MAGNUM BLACK MOCHACCINO18X100ML</v>
      </c>
      <c r="M117" s="157">
        <f>[46]Producto!AO84</f>
        <v>80</v>
      </c>
      <c r="N117" s="157">
        <f>[46]Producto!AP84</f>
        <v>1</v>
      </c>
      <c r="O117" s="157">
        <f>DimProducto_Extrusora[[#This Row],[GPM]]*DimProducto_Extrusora[[#This Row],[UN/GP]]</f>
        <v>80</v>
      </c>
      <c r="P117" s="208">
        <f>[46]Producto!AR84</f>
        <v>0.1</v>
      </c>
      <c r="Q117" s="157">
        <f>[46]Producto!AS84</f>
        <v>18</v>
      </c>
      <c r="R117" s="142">
        <f>[46]Producto!AT84</f>
        <v>0.73</v>
      </c>
      <c r="S117" s="124">
        <f>IFERROR(DimProducto_Extrusora[UN/MIN]*60*DimProducto_Extrusora[NEW OEE (%)]/DimProducto_Extrusora[UN/CAJA],0)</f>
        <v>194.66666666666666</v>
      </c>
      <c r="T117" s="124">
        <f>IFERROR(DimProducto_Extrusora[UN/MIN]*60/DimProducto_Extrusora[UN/CAJA],0)</f>
        <v>266.66666666666669</v>
      </c>
      <c r="U117" s="124">
        <f>+DimProducto_Extrusora[UN/MIN]*DimProducto_Extrusora[VOL/UN (L)]*60*DimProducto_Extrusora[NEW OEE (%)]</f>
        <v>350.4</v>
      </c>
      <c r="V117" s="124">
        <f>+DimProducto_Extrusora[UN/MIN]*DimProducto_Extrusora[VOL/UN (L)]*60</f>
        <v>480</v>
      </c>
      <c r="W117" s="157">
        <f>[46]Producto!AY84</f>
        <v>1</v>
      </c>
      <c r="X117" s="157">
        <f>[46]Producto!AZ84</f>
        <v>322</v>
      </c>
      <c r="Y117" s="123">
        <f>+DimProducto_Extrusora[UN/CAJA]*DimProducto_Extrusora[VOL/UN (L)]</f>
        <v>1.8</v>
      </c>
    </row>
    <row r="118" spans="1:25">
      <c r="A118" s="113">
        <f>[46]Producto!AC84</f>
        <v>1045</v>
      </c>
      <c r="B118" s="113" t="str">
        <f>[46]Producto!AD85</f>
        <v>Activo</v>
      </c>
      <c r="C118" s="113">
        <f>[46]Producto!AE85</f>
        <v>84166516</v>
      </c>
      <c r="D118" s="114">
        <f>[46]Producto!AF85</f>
        <v>1</v>
      </c>
      <c r="E118" s="114" t="str">
        <f>CONCATENATE(DimProducto_Extrusora[Código SAP],"000",DimProducto_Extrusora[Versión])</f>
        <v>841665160001</v>
      </c>
      <c r="F118" s="114" t="str">
        <f>[46]Producto!AH85</f>
        <v>Extrusora</v>
      </c>
      <c r="G118" s="114">
        <f>[46]Producto!AI85</f>
        <v>720</v>
      </c>
      <c r="H118" s="114" t="str">
        <f>[46]Producto!AJ85</f>
        <v>Extruído</v>
      </c>
      <c r="I118" s="114">
        <f>[46]Producto!AK85</f>
        <v>413</v>
      </c>
      <c r="J118" s="114" t="str">
        <f>[46]Producto!AL85</f>
        <v>PR09</v>
      </c>
      <c r="K118" s="114" t="str">
        <f>[46]Producto!AM85</f>
        <v>Z101</v>
      </c>
      <c r="L118" s="114" t="str">
        <f>[46]Producto!AN85</f>
        <v>PINGÜINO MAGNUM PINK FRAMBUESA 18X100ML</v>
      </c>
      <c r="M118" s="157">
        <f>[46]Producto!AO85</f>
        <v>80</v>
      </c>
      <c r="N118" s="157">
        <f>[46]Producto!AP85</f>
        <v>1</v>
      </c>
      <c r="O118" s="157">
        <f>DimProducto_Extrusora[[#This Row],[GPM]]*DimProducto_Extrusora[[#This Row],[UN/GP]]</f>
        <v>80</v>
      </c>
      <c r="P118" s="208">
        <f>[46]Producto!AR85</f>
        <v>0.1</v>
      </c>
      <c r="Q118" s="157">
        <f>[46]Producto!AS85</f>
        <v>18</v>
      </c>
      <c r="R118" s="142">
        <f>[46]Producto!AT85</f>
        <v>0.73</v>
      </c>
      <c r="S118" s="124">
        <f>IFERROR(DimProducto_Extrusora[UN/MIN]*60*DimProducto_Extrusora[NEW OEE (%)]/DimProducto_Extrusora[UN/CAJA],0)</f>
        <v>194.66666666666666</v>
      </c>
      <c r="T118" s="124">
        <f>IFERROR(DimProducto_Extrusora[UN/MIN]*60/DimProducto_Extrusora[UN/CAJA],0)</f>
        <v>266.66666666666669</v>
      </c>
      <c r="U118" s="124">
        <f>+DimProducto_Extrusora[UN/MIN]*DimProducto_Extrusora[VOL/UN (L)]*60*DimProducto_Extrusora[NEW OEE (%)]</f>
        <v>350.4</v>
      </c>
      <c r="V118" s="124">
        <f>+DimProducto_Extrusora[UN/MIN]*DimProducto_Extrusora[VOL/UN (L)]*60</f>
        <v>480</v>
      </c>
      <c r="W118" s="157">
        <f>[46]Producto!AY85</f>
        <v>1</v>
      </c>
      <c r="X118" s="157">
        <f>[46]Producto!AZ85</f>
        <v>322</v>
      </c>
      <c r="Y118" s="123">
        <f>+DimProducto_Extrusora[UN/CAJA]*DimProducto_Extrusora[VOL/UN (L)]</f>
        <v>1.8</v>
      </c>
    </row>
    <row r="119" spans="1:25">
      <c r="A119" s="113">
        <f>[46]Producto!AC85</f>
        <v>1045</v>
      </c>
      <c r="B119" s="113">
        <f>[46]Producto!AD86</f>
        <v>0</v>
      </c>
      <c r="C119" s="113">
        <f>[46]Producto!AE86</f>
        <v>84167068</v>
      </c>
      <c r="D119" s="114">
        <f>[46]Producto!AF86</f>
        <v>1</v>
      </c>
      <c r="E119" s="114" t="str">
        <f>CONCATENATE(DimProducto_Extrusora[Código SAP],"000",DimProducto_Extrusora[Versión])</f>
        <v>841670680001</v>
      </c>
      <c r="F119" s="114" t="str">
        <f>[46]Producto!AH86</f>
        <v>Extrusora</v>
      </c>
      <c r="G119" s="114">
        <f>[46]Producto!AI86</f>
        <v>720</v>
      </c>
      <c r="H119" s="114" t="str">
        <f>[46]Producto!AJ86</f>
        <v>Extruído</v>
      </c>
      <c r="I119" s="114">
        <f>[46]Producto!AK86</f>
        <v>413</v>
      </c>
      <c r="J119" s="114" t="str">
        <f>[46]Producto!AL86</f>
        <v>PR09</v>
      </c>
      <c r="K119" s="114" t="str">
        <f>[46]Producto!AM86</f>
        <v>Z101</v>
      </c>
      <c r="L119" s="114" t="str">
        <f>[46]Producto!AN86</f>
        <v>PINGÜINO PALETA MANICHO 24X80ML</v>
      </c>
      <c r="M119" s="157">
        <f>[46]Producto!AO86</f>
        <v>80</v>
      </c>
      <c r="N119" s="157">
        <f>[46]Producto!AP86</f>
        <v>1</v>
      </c>
      <c r="O119" s="157">
        <f>DimProducto_Extrusora[[#This Row],[GPM]]*DimProducto_Extrusora[[#This Row],[UN/GP]]</f>
        <v>80</v>
      </c>
      <c r="P119" s="208">
        <f>[46]Producto!AR86</f>
        <v>0.08</v>
      </c>
      <c r="Q119" s="157">
        <f>[46]Producto!AS86</f>
        <v>24</v>
      </c>
      <c r="R119" s="142">
        <f>[46]Producto!AT86</f>
        <v>0.73</v>
      </c>
      <c r="S119" s="124">
        <f>IFERROR(DimProducto_Extrusora[UN/MIN]*60*DimProducto_Extrusora[NEW OEE (%)]/DimProducto_Extrusora[UN/CAJA],0)</f>
        <v>146</v>
      </c>
      <c r="T119" s="124">
        <f>IFERROR(DimProducto_Extrusora[UN/MIN]*60/DimProducto_Extrusora[UN/CAJA],0)</f>
        <v>200</v>
      </c>
      <c r="U119" s="124">
        <f>+DimProducto_Extrusora[UN/MIN]*DimProducto_Extrusora[VOL/UN (L)]*60*DimProducto_Extrusora[NEW OEE (%)]</f>
        <v>280.32</v>
      </c>
      <c r="V119" s="124">
        <f>+DimProducto_Extrusora[UN/MIN]*DimProducto_Extrusora[VOL/UN (L)]*60</f>
        <v>384</v>
      </c>
      <c r="W119" s="157">
        <f>[46]Producto!AY86</f>
        <v>1</v>
      </c>
      <c r="X119" s="157">
        <f>[46]Producto!AZ86</f>
        <v>322</v>
      </c>
      <c r="Y119" s="123">
        <f>+DimProducto_Extrusora[UN/CAJA]*DimProducto_Extrusora[VOL/UN (L)]</f>
        <v>1.92</v>
      </c>
    </row>
    <row r="120" spans="1:25">
      <c r="A120" s="113">
        <f>[46]Producto!AC86</f>
        <v>1045</v>
      </c>
      <c r="B120" s="113" t="str">
        <f>[46]Producto!AD87</f>
        <v>Activo</v>
      </c>
      <c r="C120" s="113">
        <f>[46]Producto!AE87</f>
        <v>556573</v>
      </c>
      <c r="D120" s="114">
        <f>[46]Producto!AF87</f>
        <v>1</v>
      </c>
      <c r="E120" s="114" t="str">
        <f>CONCATENATE(DimProducto_Extrusora[Código SAP],"000",DimProducto_Extrusora[Versión])</f>
        <v>5565730001</v>
      </c>
      <c r="F120" s="114" t="str">
        <f>[46]Producto!AH87</f>
        <v>Extrusora</v>
      </c>
      <c r="G120" s="114">
        <f>[46]Producto!AI87</f>
        <v>720</v>
      </c>
      <c r="H120" s="114" t="str">
        <f>[46]Producto!AJ87</f>
        <v>Extruído</v>
      </c>
      <c r="I120" s="114">
        <f>[46]Producto!AK87</f>
        <v>413</v>
      </c>
      <c r="J120" s="114" t="str">
        <f>[46]Producto!AL87</f>
        <v>PR09</v>
      </c>
      <c r="K120" s="114" t="str">
        <f>[46]Producto!AM87</f>
        <v>Z101</v>
      </c>
      <c r="L120" s="114" t="str">
        <f>[46]Producto!AN87</f>
        <v>PINGÜINO MAGNUM MENTA 18X100ML</v>
      </c>
      <c r="M120" s="157">
        <f>[46]Producto!AO87</f>
        <v>80</v>
      </c>
      <c r="N120" s="157">
        <f>[46]Producto!AP87</f>
        <v>1</v>
      </c>
      <c r="O120" s="157">
        <f>DimProducto_Extrusora[[#This Row],[GPM]]*DimProducto_Extrusora[[#This Row],[UN/GP]]</f>
        <v>80</v>
      </c>
      <c r="P120" s="208">
        <f>[46]Producto!AR87</f>
        <v>0.1</v>
      </c>
      <c r="Q120" s="157">
        <f>[46]Producto!AS87</f>
        <v>18</v>
      </c>
      <c r="R120" s="142">
        <f>[46]Producto!AT87</f>
        <v>0.73</v>
      </c>
      <c r="S120" s="124">
        <f>IFERROR(DimProducto_Extrusora[UN/MIN]*60*DimProducto_Extrusora[NEW OEE (%)]/DimProducto_Extrusora[UN/CAJA],0)</f>
        <v>194.66666666666666</v>
      </c>
      <c r="T120" s="124">
        <f>IFERROR(DimProducto_Extrusora[UN/MIN]*60/DimProducto_Extrusora[UN/CAJA],0)</f>
        <v>266.66666666666669</v>
      </c>
      <c r="U120" s="124">
        <f>+DimProducto_Extrusora[UN/MIN]*DimProducto_Extrusora[VOL/UN (L)]*60*DimProducto_Extrusora[NEW OEE (%)]</f>
        <v>350.4</v>
      </c>
      <c r="V120" s="124">
        <f>+DimProducto_Extrusora[UN/MIN]*DimProducto_Extrusora[VOL/UN (L)]*60</f>
        <v>480</v>
      </c>
      <c r="W120" s="157">
        <f>[46]Producto!AY87</f>
        <v>1</v>
      </c>
      <c r="X120" s="157">
        <f>[46]Producto!AZ87</f>
        <v>322</v>
      </c>
      <c r="Y120" s="123">
        <f>+DimProducto_Extrusora[UN/CAJA]*DimProducto_Extrusora[VOL/UN (L)]</f>
        <v>1.8</v>
      </c>
    </row>
    <row r="121" spans="1:25">
      <c r="A121" s="113">
        <f>[46]Producto!AC87</f>
        <v>1045</v>
      </c>
      <c r="B121" s="113" t="str">
        <f>[46]Producto!AD88</f>
        <v>Activo</v>
      </c>
      <c r="C121" s="113">
        <f>[46]Producto!AE88</f>
        <v>563422</v>
      </c>
      <c r="D121" s="114">
        <f>[46]Producto!AF88</f>
        <v>1</v>
      </c>
      <c r="E121" s="114" t="str">
        <f>CONCATENATE(DimProducto_Extrusora[Código SAP],"000",DimProducto_Extrusora[Versión])</f>
        <v>5634220001</v>
      </c>
      <c r="F121" s="114" t="str">
        <f>[46]Producto!AH88</f>
        <v>Extrusora</v>
      </c>
      <c r="G121" s="114">
        <f>[46]Producto!AI88</f>
        <v>720</v>
      </c>
      <c r="H121" s="114" t="str">
        <f>[46]Producto!AJ88</f>
        <v>Extruído</v>
      </c>
      <c r="I121" s="114">
        <f>[46]Producto!AK88</f>
        <v>413</v>
      </c>
      <c r="J121" s="114" t="str">
        <f>[46]Producto!AL88</f>
        <v>PR09</v>
      </c>
      <c r="K121" s="114" t="str">
        <f>[46]Producto!AM88</f>
        <v>Z101</v>
      </c>
      <c r="L121" s="114" t="str">
        <f>[46]Producto!AN88</f>
        <v>PINGÜINO MAGNUM CHOC ALMEND 18X100ML</v>
      </c>
      <c r="M121" s="157">
        <f>[46]Producto!AO88</f>
        <v>80</v>
      </c>
      <c r="N121" s="157">
        <f>[46]Producto!AP88</f>
        <v>1</v>
      </c>
      <c r="O121" s="157">
        <f>DimProducto_Extrusora[[#This Row],[GPM]]*DimProducto_Extrusora[[#This Row],[UN/GP]]</f>
        <v>80</v>
      </c>
      <c r="P121" s="208">
        <f>[46]Producto!AR88</f>
        <v>0.1</v>
      </c>
      <c r="Q121" s="157">
        <f>[46]Producto!AS88</f>
        <v>18</v>
      </c>
      <c r="R121" s="142">
        <f>[46]Producto!AT88</f>
        <v>0.73</v>
      </c>
      <c r="S121" s="124">
        <f>IFERROR(DimProducto_Extrusora[UN/MIN]*60*DimProducto_Extrusora[NEW OEE (%)]/DimProducto_Extrusora[UN/CAJA],0)</f>
        <v>194.66666666666666</v>
      </c>
      <c r="T121" s="124">
        <f>IFERROR(DimProducto_Extrusora[UN/MIN]*60/DimProducto_Extrusora[UN/CAJA],0)</f>
        <v>266.66666666666669</v>
      </c>
      <c r="U121" s="124">
        <f>+DimProducto_Extrusora[UN/MIN]*DimProducto_Extrusora[VOL/UN (L)]*60*DimProducto_Extrusora[NEW OEE (%)]</f>
        <v>350.4</v>
      </c>
      <c r="V121" s="124">
        <f>+DimProducto_Extrusora[UN/MIN]*DimProducto_Extrusora[VOL/UN (L)]*60</f>
        <v>480</v>
      </c>
      <c r="W121" s="157">
        <f>[46]Producto!AY88</f>
        <v>1</v>
      </c>
      <c r="X121" s="157">
        <f>[46]Producto!AZ88</f>
        <v>322</v>
      </c>
      <c r="Y121" s="123">
        <f>+DimProducto_Extrusora[UN/CAJA]*DimProducto_Extrusora[VOL/UN (L)]</f>
        <v>1.8</v>
      </c>
    </row>
    <row r="122" spans="1:25">
      <c r="A122" s="113">
        <f>[46]Producto!AC88</f>
        <v>1045</v>
      </c>
      <c r="B122" s="113">
        <f>[46]Producto!AD89</f>
        <v>0</v>
      </c>
      <c r="C122" s="113">
        <f>[46]Producto!AE89</f>
        <v>586231</v>
      </c>
      <c r="D122" s="114">
        <f>[46]Producto!AF89</f>
        <v>1</v>
      </c>
      <c r="E122" s="114" t="str">
        <f>CONCATENATE(DimProducto_Extrusora[Código SAP],"000",DimProducto_Extrusora[Versión])</f>
        <v>5862310001</v>
      </c>
      <c r="F122" s="114" t="str">
        <f>[46]Producto!AH89</f>
        <v>Extrusora</v>
      </c>
      <c r="G122" s="114">
        <f>[46]Producto!AI89</f>
        <v>720</v>
      </c>
      <c r="H122" s="114" t="str">
        <f>[46]Producto!AJ89</f>
        <v>Extruído</v>
      </c>
      <c r="I122" s="114">
        <f>[46]Producto!AK89</f>
        <v>413</v>
      </c>
      <c r="J122" s="114" t="str">
        <f>[46]Producto!AL89</f>
        <v>PR09</v>
      </c>
      <c r="K122" s="114" t="str">
        <f>[46]Producto!AM89</f>
        <v>Z101</v>
      </c>
      <c r="L122" s="114" t="str">
        <f>[46]Producto!AN89</f>
        <v>PINGÜINO MAGNUM BLANCO 18X100ML</v>
      </c>
      <c r="M122" s="157">
        <f>[46]Producto!AO89</f>
        <v>80</v>
      </c>
      <c r="N122" s="157">
        <f>[46]Producto!AP89</f>
        <v>1</v>
      </c>
      <c r="O122" s="157">
        <f>DimProducto_Extrusora[[#This Row],[GPM]]*DimProducto_Extrusora[[#This Row],[UN/GP]]</f>
        <v>80</v>
      </c>
      <c r="P122" s="208">
        <f>[46]Producto!AR89</f>
        <v>0.1</v>
      </c>
      <c r="Q122" s="157">
        <f>[46]Producto!AS89</f>
        <v>18</v>
      </c>
      <c r="R122" s="142">
        <f>[46]Producto!AT89</f>
        <v>0.73</v>
      </c>
      <c r="S122" s="124">
        <f>IFERROR(DimProducto_Extrusora[UN/MIN]*60*DimProducto_Extrusora[NEW OEE (%)]/DimProducto_Extrusora[UN/CAJA],0)</f>
        <v>194.66666666666666</v>
      </c>
      <c r="T122" s="124">
        <f>IFERROR(DimProducto_Extrusora[UN/MIN]*60/DimProducto_Extrusora[UN/CAJA],0)</f>
        <v>266.66666666666669</v>
      </c>
      <c r="U122" s="124">
        <f>+DimProducto_Extrusora[UN/MIN]*DimProducto_Extrusora[VOL/UN (L)]*60*DimProducto_Extrusora[NEW OEE (%)]</f>
        <v>350.4</v>
      </c>
      <c r="V122" s="124">
        <f>+DimProducto_Extrusora[UN/MIN]*DimProducto_Extrusora[VOL/UN (L)]*60</f>
        <v>480</v>
      </c>
      <c r="W122" s="157">
        <f>[46]Producto!AY89</f>
        <v>1</v>
      </c>
      <c r="X122" s="157">
        <f>[46]Producto!AZ89</f>
        <v>322</v>
      </c>
      <c r="Y122" s="123">
        <f>+DimProducto_Extrusora[UN/CAJA]*DimProducto_Extrusora[VOL/UN (L)]</f>
        <v>1.8</v>
      </c>
    </row>
    <row r="123" spans="1:25">
      <c r="A123" s="143">
        <f>[46]Producto!AC89</f>
        <v>1045</v>
      </c>
      <c r="B123" s="113">
        <f>[46]Producto!AD90</f>
        <v>0</v>
      </c>
      <c r="C123" s="113">
        <f>[46]Producto!AE90</f>
        <v>556580</v>
      </c>
      <c r="D123" s="114">
        <f>[46]Producto!AF90</f>
        <v>1</v>
      </c>
      <c r="E123" s="114" t="str">
        <f>CONCATENATE(DimProducto_Extrusora[Código SAP],"000",DimProducto_Extrusora[Versión])</f>
        <v>5565800001</v>
      </c>
      <c r="F123" s="113" t="str">
        <f>[46]Producto!AH90</f>
        <v>Extrusora</v>
      </c>
      <c r="G123" s="113">
        <f>[46]Producto!AI90</f>
        <v>720</v>
      </c>
      <c r="H123" s="113" t="str">
        <f>[46]Producto!AJ90</f>
        <v>Extruído</v>
      </c>
      <c r="I123" s="113">
        <f>[46]Producto!AK90</f>
        <v>413</v>
      </c>
      <c r="J123" s="113" t="str">
        <f>[46]Producto!AL90</f>
        <v>PR09</v>
      </c>
      <c r="K123" s="113" t="str">
        <f>[46]Producto!AM90</f>
        <v>Z101</v>
      </c>
      <c r="L123" s="113" t="str">
        <f>[46]Producto!AN90</f>
        <v>PINGÜINO MAGNUM TRUFA 18X100ML</v>
      </c>
      <c r="M123" s="157">
        <f>[46]Producto!AO90</f>
        <v>80</v>
      </c>
      <c r="N123" s="157">
        <f>[46]Producto!AP90</f>
        <v>1</v>
      </c>
      <c r="O123" s="157">
        <f>DimProducto_Extrusora[[#This Row],[GPM]]*DimProducto_Extrusora[[#This Row],[UN/GP]]</f>
        <v>80</v>
      </c>
      <c r="P123" s="141">
        <f>[46]Producto!AR90</f>
        <v>0.1</v>
      </c>
      <c r="Q123" s="157">
        <f>[46]Producto!AS90</f>
        <v>18</v>
      </c>
      <c r="R123" s="142">
        <f>[46]Producto!AT90</f>
        <v>0.73</v>
      </c>
      <c r="S123" s="124">
        <f>IFERROR(DimProducto_Extrusora[UN/MIN]*60*DimProducto_Extrusora[NEW OEE (%)]/DimProducto_Extrusora[UN/CAJA],0)</f>
        <v>194.66666666666666</v>
      </c>
      <c r="T123" s="124">
        <f>IFERROR(DimProducto_Extrusora[UN/MIN]*60/DimProducto_Extrusora[UN/CAJA],0)</f>
        <v>266.66666666666669</v>
      </c>
      <c r="U123" s="124">
        <f>+DimProducto_Extrusora[UN/MIN]*DimProducto_Extrusora[VOL/UN (L)]*60*DimProducto_Extrusora[NEW OEE (%)]</f>
        <v>350.4</v>
      </c>
      <c r="V123" s="124">
        <f>+DimProducto_Extrusora[UN/MIN]*DimProducto_Extrusora[VOL/UN (L)]*60</f>
        <v>480</v>
      </c>
      <c r="W123" s="157">
        <f>[46]Producto!AY90</f>
        <v>1</v>
      </c>
      <c r="X123" s="157">
        <f>[46]Producto!AZ90</f>
        <v>322</v>
      </c>
      <c r="Y123" s="123">
        <f>+DimProducto_Extrusora[UN/CAJA]*DimProducto_Extrusora[VOL/UN (L)]</f>
        <v>1.8</v>
      </c>
    </row>
    <row r="124" spans="1:25">
      <c r="A124" s="143">
        <f>[46]Producto!AC90</f>
        <v>1045</v>
      </c>
      <c r="B124" s="113" t="str">
        <f>[46]Producto!AD91</f>
        <v>Activo</v>
      </c>
      <c r="C124" s="113">
        <f>[46]Producto!AE91</f>
        <v>186508</v>
      </c>
      <c r="D124" s="114">
        <f>[46]Producto!AF91</f>
        <v>1</v>
      </c>
      <c r="E124" s="114" t="str">
        <f>CONCATENATE(DimProducto_Extrusora[Código SAP],"000",DimProducto_Extrusora[Versión])</f>
        <v>1865080001</v>
      </c>
      <c r="F124" s="113" t="str">
        <f>[46]Producto!AH91</f>
        <v>Extrusora</v>
      </c>
      <c r="G124" s="113">
        <f>[46]Producto!AI91</f>
        <v>720</v>
      </c>
      <c r="H124" s="113" t="str">
        <f>[46]Producto!AJ91</f>
        <v>Extruído</v>
      </c>
      <c r="I124" s="113">
        <f>[46]Producto!AK91</f>
        <v>413</v>
      </c>
      <c r="J124" s="113" t="str">
        <f>[46]Producto!AL91</f>
        <v>PR09</v>
      </c>
      <c r="K124" s="113" t="str">
        <f>[46]Producto!AM91</f>
        <v>Z101</v>
      </c>
      <c r="L124" s="113" t="str">
        <f>[46]Producto!AN91</f>
        <v>PINGÜINO MAGNUM ALMENDRAS 10X6X115ML</v>
      </c>
      <c r="M124" s="157">
        <f>[46]Producto!AO91</f>
        <v>80</v>
      </c>
      <c r="N124" s="157">
        <f>[46]Producto!AP91</f>
        <v>1</v>
      </c>
      <c r="O124" s="157">
        <f>DimProducto_Extrusora[[#This Row],[GPM]]*DimProducto_Extrusora[[#This Row],[UN/GP]]</f>
        <v>80</v>
      </c>
      <c r="P124" s="141">
        <f>[46]Producto!AR91</f>
        <v>0.115</v>
      </c>
      <c r="Q124" s="157">
        <f>[46]Producto!AS91</f>
        <v>22</v>
      </c>
      <c r="R124" s="142">
        <f>[46]Producto!AT91</f>
        <v>0.73</v>
      </c>
      <c r="S124" s="124">
        <f>IFERROR(DimProducto_Extrusora[UN/MIN]*60*DimProducto_Extrusora[NEW OEE (%)]/DimProducto_Extrusora[UN/CAJA],0)</f>
        <v>159.27272727272728</v>
      </c>
      <c r="T124" s="124">
        <f>IFERROR(DimProducto_Extrusora[UN/MIN]*60/DimProducto_Extrusora[UN/CAJA],0)</f>
        <v>218.18181818181819</v>
      </c>
      <c r="U124" s="124">
        <f>+DimProducto_Extrusora[UN/MIN]*DimProducto_Extrusora[VOL/UN (L)]*60*DimProducto_Extrusora[NEW OEE (%)]</f>
        <v>402.96000000000009</v>
      </c>
      <c r="V124" s="124">
        <f>+DimProducto_Extrusora[UN/MIN]*DimProducto_Extrusora[VOL/UN (L)]*60</f>
        <v>552.00000000000011</v>
      </c>
      <c r="W124" s="157">
        <f>[46]Producto!AY91</f>
        <v>1</v>
      </c>
      <c r="X124" s="157">
        <f>[46]Producto!AZ91</f>
        <v>322</v>
      </c>
      <c r="Y124" s="123">
        <f>+DimProducto_Extrusora[UN/CAJA]*DimProducto_Extrusora[VOL/UN (L)]</f>
        <v>2.5300000000000002</v>
      </c>
    </row>
    <row r="125" spans="1:25">
      <c r="A125" s="143">
        <f>[46]Producto!AC91</f>
        <v>1045</v>
      </c>
      <c r="B125" s="113" t="str">
        <f>[46]Producto!AD92</f>
        <v>Activo</v>
      </c>
      <c r="C125" s="113">
        <f>[46]Producto!AE92</f>
        <v>567340</v>
      </c>
      <c r="D125" s="114">
        <f>[46]Producto!AF92</f>
        <v>1</v>
      </c>
      <c r="E125" s="114" t="str">
        <f>CONCATENATE(DimProducto_Extrusora[Código SAP],"000",DimProducto_Extrusora[Versión])</f>
        <v>5673400001</v>
      </c>
      <c r="F125" s="113" t="str">
        <f>[46]Producto!AH92</f>
        <v>Extrusora</v>
      </c>
      <c r="G125" s="113">
        <f>[46]Producto!AI92</f>
        <v>720</v>
      </c>
      <c r="H125" s="113" t="str">
        <f>[46]Producto!AJ92</f>
        <v>Extruído</v>
      </c>
      <c r="I125" s="113">
        <f>[46]Producto!AK92</f>
        <v>413</v>
      </c>
      <c r="J125" s="113" t="str">
        <f>[46]Producto!AL92</f>
        <v>PR09</v>
      </c>
      <c r="K125" s="113" t="str">
        <f>[46]Producto!AM92</f>
        <v>Z101</v>
      </c>
      <c r="L125" s="113" t="str">
        <f>[46]Producto!AN92</f>
        <v>PINGÜINO MAGNUM NAKED 20X81.2ML</v>
      </c>
      <c r="M125" s="157">
        <f>[46]Producto!AO92</f>
        <v>90</v>
      </c>
      <c r="N125" s="157">
        <f>[46]Producto!AP92</f>
        <v>1</v>
      </c>
      <c r="O125" s="157">
        <f>DimProducto_Extrusora[[#This Row],[GPM]]*DimProducto_Extrusora[[#This Row],[UN/GP]]</f>
        <v>90</v>
      </c>
      <c r="P125" s="141">
        <f>[46]Producto!AR92</f>
        <v>8.1199999999999994E-2</v>
      </c>
      <c r="Q125" s="157">
        <f>[46]Producto!AS92</f>
        <v>20</v>
      </c>
      <c r="R125" s="142">
        <f>[46]Producto!AT92</f>
        <v>0.73</v>
      </c>
      <c r="S125" s="124">
        <f>IFERROR(DimProducto_Extrusora[UN/MIN]*60*DimProducto_Extrusora[NEW OEE (%)]/DimProducto_Extrusora[UN/CAJA],0)</f>
        <v>197.1</v>
      </c>
      <c r="T125" s="124">
        <f>IFERROR(DimProducto_Extrusora[UN/MIN]*60/DimProducto_Extrusora[UN/CAJA],0)</f>
        <v>270</v>
      </c>
      <c r="U125" s="124">
        <f>+DimProducto_Extrusora[UN/MIN]*DimProducto_Extrusora[VOL/UN (L)]*60*DimProducto_Extrusora[NEW OEE (%)]</f>
        <v>320.09039999999999</v>
      </c>
      <c r="V125" s="124">
        <f>+DimProducto_Extrusora[UN/MIN]*DimProducto_Extrusora[VOL/UN (L)]*60</f>
        <v>438.48</v>
      </c>
      <c r="W125" s="157">
        <f>[46]Producto!AY92</f>
        <v>1</v>
      </c>
      <c r="X125" s="157">
        <f>[46]Producto!AZ92</f>
        <v>322</v>
      </c>
      <c r="Y125" s="123">
        <f>+DimProducto_Extrusora[UN/CAJA]*DimProducto_Extrusora[VOL/UN (L)]</f>
        <v>1.6239999999999999</v>
      </c>
    </row>
    <row r="126" spans="1:25">
      <c r="A126" s="143">
        <f>[46]Producto!AC92</f>
        <v>1045</v>
      </c>
      <c r="B126" s="113">
        <f>[46]Producto!AD93</f>
        <v>0</v>
      </c>
      <c r="C126" s="113">
        <f>[46]Producto!AE93</f>
        <v>84169388</v>
      </c>
      <c r="D126" s="114">
        <f>[46]Producto!AF93</f>
        <v>1</v>
      </c>
      <c r="E126" s="114" t="str">
        <f>CONCATENATE(DimProducto_Extrusora[Código SAP],"000",DimProducto_Extrusora[Versión])</f>
        <v>841693880001</v>
      </c>
      <c r="F126" s="113" t="str">
        <f>[46]Producto!AH93</f>
        <v>Extrusora</v>
      </c>
      <c r="G126" s="113">
        <f>[46]Producto!AI93</f>
        <v>720</v>
      </c>
      <c r="H126" s="113" t="str">
        <f>[46]Producto!AJ93</f>
        <v>Extruído</v>
      </c>
      <c r="I126" s="113">
        <f>[46]Producto!AK93</f>
        <v>413</v>
      </c>
      <c r="J126" s="113" t="str">
        <f>[46]Producto!AL93</f>
        <v>PR09</v>
      </c>
      <c r="K126" s="113" t="str">
        <f>[46]Producto!AM93</f>
        <v>Z101</v>
      </c>
      <c r="L126" s="113" t="str">
        <f>[46]Producto!AN93</f>
        <v>PINGÜINO MAGNUM CLASICO 18X100ML</v>
      </c>
      <c r="M126" s="157">
        <f>[46]Producto!AO93</f>
        <v>80</v>
      </c>
      <c r="N126" s="157">
        <f>[46]Producto!AP93</f>
        <v>1</v>
      </c>
      <c r="O126" s="157">
        <f>DimProducto_Extrusora[[#This Row],[GPM]]*DimProducto_Extrusora[[#This Row],[UN/GP]]</f>
        <v>80</v>
      </c>
      <c r="P126" s="141">
        <f>[46]Producto!AR93</f>
        <v>0.1</v>
      </c>
      <c r="Q126" s="157">
        <f>[46]Producto!AS93</f>
        <v>18</v>
      </c>
      <c r="R126" s="142">
        <f>[46]Producto!AT93</f>
        <v>0.73</v>
      </c>
      <c r="S126" s="124">
        <f>IFERROR(DimProducto_Extrusora[UN/MIN]*60*DimProducto_Extrusora[NEW OEE (%)]/DimProducto_Extrusora[UN/CAJA],0)</f>
        <v>194.66666666666666</v>
      </c>
      <c r="T126" s="124">
        <f>IFERROR(DimProducto_Extrusora[UN/MIN]*60/DimProducto_Extrusora[UN/CAJA],0)</f>
        <v>266.66666666666669</v>
      </c>
      <c r="U126" s="124">
        <f>+DimProducto_Extrusora[UN/MIN]*DimProducto_Extrusora[VOL/UN (L)]*60*DimProducto_Extrusora[NEW OEE (%)]</f>
        <v>350.4</v>
      </c>
      <c r="V126" s="124">
        <f>+DimProducto_Extrusora[UN/MIN]*DimProducto_Extrusora[VOL/UN (L)]*60</f>
        <v>480</v>
      </c>
      <c r="W126" s="157">
        <f>[46]Producto!AY93</f>
        <v>1</v>
      </c>
      <c r="X126" s="157">
        <f>[46]Producto!AZ93</f>
        <v>322</v>
      </c>
      <c r="Y126" s="123">
        <f>+DimProducto_Extrusora[UN/CAJA]*DimProducto_Extrusora[VOL/UN (L)]</f>
        <v>1.8</v>
      </c>
    </row>
    <row r="127" spans="1:25">
      <c r="A127" s="143">
        <f>[46]Producto!AC93</f>
        <v>1045</v>
      </c>
      <c r="B127" s="113" t="str">
        <f>[46]Producto!AD94</f>
        <v>Activo</v>
      </c>
      <c r="C127" s="113">
        <f>[46]Producto!AE94</f>
        <v>84169389</v>
      </c>
      <c r="D127" s="114">
        <f>[46]Producto!AF94</f>
        <v>1</v>
      </c>
      <c r="E127" s="114" t="str">
        <f>CONCATENATE(DimProducto_Extrusora[Código SAP],"000",DimProducto_Extrusora[Versión])</f>
        <v>841693890001</v>
      </c>
      <c r="F127" s="113" t="str">
        <f>[46]Producto!AH94</f>
        <v>Extrusora</v>
      </c>
      <c r="G127" s="113">
        <f>[46]Producto!AI94</f>
        <v>720</v>
      </c>
      <c r="H127" s="113" t="str">
        <f>[46]Producto!AJ94</f>
        <v>Extruído</v>
      </c>
      <c r="I127" s="113">
        <f>[46]Producto!AK94</f>
        <v>413</v>
      </c>
      <c r="J127" s="113" t="str">
        <f>[46]Producto!AL94</f>
        <v>PR09</v>
      </c>
      <c r="K127" s="113" t="str">
        <f>[46]Producto!AM94</f>
        <v>Z101</v>
      </c>
      <c r="L127" s="113" t="str">
        <f>[46]Producto!AN94</f>
        <v>PINGÜINO MAGNUM ALMENDRAS 18X100ML</v>
      </c>
      <c r="M127" s="157">
        <f>[46]Producto!AO94</f>
        <v>80</v>
      </c>
      <c r="N127" s="157">
        <f>[46]Producto!AP94</f>
        <v>1</v>
      </c>
      <c r="O127" s="157">
        <f>DimProducto_Extrusora[[#This Row],[GPM]]*DimProducto_Extrusora[[#This Row],[UN/GP]]</f>
        <v>80</v>
      </c>
      <c r="P127" s="141">
        <f>[46]Producto!AR94</f>
        <v>0.1</v>
      </c>
      <c r="Q127" s="157">
        <f>[46]Producto!AS94</f>
        <v>18</v>
      </c>
      <c r="R127" s="142">
        <f>[46]Producto!AT94</f>
        <v>0.73</v>
      </c>
      <c r="S127" s="124">
        <f>IFERROR(DimProducto_Extrusora[UN/MIN]*60*DimProducto_Extrusora[NEW OEE (%)]/DimProducto_Extrusora[UN/CAJA],0)</f>
        <v>194.66666666666666</v>
      </c>
      <c r="T127" s="124">
        <f>IFERROR(DimProducto_Extrusora[UN/MIN]*60/DimProducto_Extrusora[UN/CAJA],0)</f>
        <v>266.66666666666669</v>
      </c>
      <c r="U127" s="124">
        <f>+DimProducto_Extrusora[UN/MIN]*DimProducto_Extrusora[VOL/UN (L)]*60*DimProducto_Extrusora[NEW OEE (%)]</f>
        <v>350.4</v>
      </c>
      <c r="V127" s="124">
        <f>+DimProducto_Extrusora[UN/MIN]*DimProducto_Extrusora[VOL/UN (L)]*60</f>
        <v>480</v>
      </c>
      <c r="W127" s="157">
        <f>[46]Producto!AY94</f>
        <v>1</v>
      </c>
      <c r="X127" s="157">
        <f>[46]Producto!AZ94</f>
        <v>322</v>
      </c>
      <c r="Y127" s="123">
        <f>+DimProducto_Extrusora[UN/CAJA]*DimProducto_Extrusora[VOL/UN (L)]</f>
        <v>1.8</v>
      </c>
    </row>
    <row r="128" spans="1:25">
      <c r="A128" s="143">
        <f>[46]Producto!AC94</f>
        <v>1045</v>
      </c>
      <c r="B128" s="113">
        <f>[46]Producto!AD95</f>
        <v>0</v>
      </c>
      <c r="C128" s="113">
        <f>[46]Producto!AE95</f>
        <v>67169861</v>
      </c>
      <c r="D128" s="114">
        <f>[46]Producto!AF95</f>
        <v>1</v>
      </c>
      <c r="E128" s="114" t="str">
        <f>CONCATENATE(DimProducto_Extrusora[Código SAP],"000",DimProducto_Extrusora[Versión])</f>
        <v>671698610001</v>
      </c>
      <c r="F128" s="113" t="str">
        <f>[46]Producto!AH95</f>
        <v>Extrusora</v>
      </c>
      <c r="G128" s="113">
        <f>[46]Producto!AI95</f>
        <v>720</v>
      </c>
      <c r="H128" s="113" t="str">
        <f>[46]Producto!AJ95</f>
        <v>Extruído</v>
      </c>
      <c r="I128" s="113">
        <f>[46]Producto!AK95</f>
        <v>413</v>
      </c>
      <c r="J128" s="113" t="str">
        <f>[46]Producto!AL95</f>
        <v>PR09</v>
      </c>
      <c r="K128" s="113" t="str">
        <f>[46]Producto!AM95</f>
        <v>Z101</v>
      </c>
      <c r="L128" s="113" t="str">
        <f>[46]Producto!AN95</f>
        <v>PINGÜINO WHITE ALMOND 18X100ML</v>
      </c>
      <c r="M128" s="157">
        <f>[46]Producto!AO95</f>
        <v>80</v>
      </c>
      <c r="N128" s="157">
        <f>[46]Producto!AP95</f>
        <v>1</v>
      </c>
      <c r="O128" s="157">
        <f>DimProducto_Extrusora[[#This Row],[GPM]]*DimProducto_Extrusora[[#This Row],[UN/GP]]</f>
        <v>80</v>
      </c>
      <c r="P128" s="141">
        <f>[46]Producto!AR95</f>
        <v>0.1</v>
      </c>
      <c r="Q128" s="157">
        <f>[46]Producto!AS95</f>
        <v>18</v>
      </c>
      <c r="R128" s="142">
        <f>[46]Producto!AT95</f>
        <v>0.73</v>
      </c>
      <c r="S128" s="124">
        <f>IFERROR(DimProducto_Extrusora[UN/MIN]*60*DimProducto_Extrusora[NEW OEE (%)]/DimProducto_Extrusora[UN/CAJA],0)</f>
        <v>194.66666666666666</v>
      </c>
      <c r="T128" s="124">
        <f>IFERROR(DimProducto_Extrusora[UN/MIN]*60/DimProducto_Extrusora[UN/CAJA],0)</f>
        <v>266.66666666666669</v>
      </c>
      <c r="U128" s="124">
        <f>+DimProducto_Extrusora[UN/MIN]*DimProducto_Extrusora[VOL/UN (L)]*60*DimProducto_Extrusora[NEW OEE (%)]</f>
        <v>350.4</v>
      </c>
      <c r="V128" s="124">
        <f>+DimProducto_Extrusora[UN/MIN]*DimProducto_Extrusora[VOL/UN (L)]*60</f>
        <v>480</v>
      </c>
      <c r="W128" s="157">
        <f>[46]Producto!AY95</f>
        <v>1</v>
      </c>
      <c r="X128" s="157">
        <f>[46]Producto!AZ95</f>
        <v>322</v>
      </c>
      <c r="Y128" s="123">
        <f>+DimProducto_Extrusora[UN/CAJA]*DimProducto_Extrusora[VOL/UN (L)]</f>
        <v>1.8</v>
      </c>
    </row>
    <row r="132" spans="1:25" ht="25.5">
      <c r="A132" s="112" t="s">
        <v>95</v>
      </c>
      <c r="B132" s="112" t="s">
        <v>96</v>
      </c>
      <c r="C132" s="112" t="s">
        <v>97</v>
      </c>
      <c r="D132" s="138" t="s">
        <v>98</v>
      </c>
      <c r="E132" s="112" t="s">
        <v>99</v>
      </c>
      <c r="F132" s="112" t="s">
        <v>100</v>
      </c>
      <c r="G132" s="112" t="s">
        <v>101</v>
      </c>
      <c r="H132" s="112" t="s">
        <v>102</v>
      </c>
      <c r="I132" s="112" t="s">
        <v>103</v>
      </c>
      <c r="J132" s="112" t="s">
        <v>104</v>
      </c>
      <c r="K132" s="112" t="s">
        <v>105</v>
      </c>
      <c r="L132" s="112" t="s">
        <v>106</v>
      </c>
      <c r="M132" s="161" t="s">
        <v>107</v>
      </c>
      <c r="N132" s="161" t="s">
        <v>108</v>
      </c>
      <c r="O132" s="161" t="s">
        <v>109</v>
      </c>
      <c r="P132" s="139" t="s">
        <v>110</v>
      </c>
      <c r="Q132" s="161" t="s">
        <v>111</v>
      </c>
      <c r="R132" s="140" t="s">
        <v>717</v>
      </c>
      <c r="S132" s="122" t="s">
        <v>716</v>
      </c>
      <c r="T132" s="122" t="s">
        <v>715</v>
      </c>
      <c r="U132" s="122" t="s">
        <v>112</v>
      </c>
      <c r="V132" s="122" t="s">
        <v>113</v>
      </c>
      <c r="W132" s="161" t="s">
        <v>114</v>
      </c>
      <c r="X132" s="161" t="s">
        <v>115</v>
      </c>
      <c r="Y132" s="121" t="s">
        <v>116</v>
      </c>
    </row>
    <row r="133" spans="1:25">
      <c r="A133" s="113">
        <f>[46]Producto!AC96</f>
        <v>1045</v>
      </c>
      <c r="B133" s="113" t="str">
        <f>[46]Producto!AD96</f>
        <v>Activo</v>
      </c>
      <c r="C133" s="113">
        <f>[46]Producto!AE96</f>
        <v>558300</v>
      </c>
      <c r="D133" s="114">
        <f>[46]Producto!AF96</f>
        <v>1</v>
      </c>
      <c r="E133" s="113" t="str">
        <f>CONCATENATE(DimProducto_Polocup[Código SAP],"000",DimProducto_Polocup[Versión])</f>
        <v>5583000001</v>
      </c>
      <c r="F133" s="114" t="str">
        <f>[46]Producto!AH96</f>
        <v>Polocup</v>
      </c>
      <c r="G133" s="114">
        <f>[46]Producto!AI96</f>
        <v>68</v>
      </c>
      <c r="H133" s="114" t="str">
        <f>[46]Producto!AJ96</f>
        <v>Cones</v>
      </c>
      <c r="I133" s="114">
        <f>[46]Producto!AK96</f>
        <v>414</v>
      </c>
      <c r="J133" s="130" t="str">
        <f>[46]Producto!AL96</f>
        <v>PR08</v>
      </c>
      <c r="K133" s="130" t="str">
        <f>[46]Producto!AM96</f>
        <v>Z101</v>
      </c>
      <c r="L133" s="114" t="str">
        <f>[46]Producto!AN96</f>
        <v>PINGUINO CORNETTO CHOC MIX VAIN 22X120ML</v>
      </c>
      <c r="M133" s="156">
        <f>[46]Producto!AO96</f>
        <v>45</v>
      </c>
      <c r="N133" s="156">
        <f>[46]Producto!AP96</f>
        <v>2</v>
      </c>
      <c r="O133" s="157">
        <f>DimProducto_Polocup[[#This Row],[GPM]]*DimProducto_Polocup[[#This Row],[UN/GP]]</f>
        <v>90</v>
      </c>
      <c r="P133" s="156">
        <f>[46]Producto!AR96</f>
        <v>0.12</v>
      </c>
      <c r="Q133" s="156">
        <f>[46]Producto!AS96</f>
        <v>22</v>
      </c>
      <c r="R133" s="167">
        <f>[46]Producto!AT96</f>
        <v>0.73499999999999999</v>
      </c>
      <c r="S133" s="124">
        <f>IFERROR(DimProducto_Polocup[UN/MIN]*60*DimProducto_Polocup[NEW OEE (%)]/DimProducto_Polocup[UN/CAJA],0)</f>
        <v>180.40909090909091</v>
      </c>
      <c r="T133" s="124">
        <f>IFERROR(DimProducto_Polocup[UN/MIN]*60/DimProducto_Polocup[UN/CAJA],0)</f>
        <v>245.45454545454547</v>
      </c>
      <c r="U133" s="124">
        <f>+DimProducto_Polocup[UN/MIN]*DimProducto_Polocup[VOL/UN (L)]*60*DimProducto_Polocup[NEW OEE (%)]</f>
        <v>476.27999999999992</v>
      </c>
      <c r="V133" s="124">
        <f>+DimProducto_Polocup[UN/MIN]*DimProducto_Polocup[VOL/UN (L)]*60</f>
        <v>647.99999999999989</v>
      </c>
      <c r="W133" s="156">
        <f>[46]Producto!AY96</f>
        <v>1</v>
      </c>
      <c r="X133" s="156">
        <f>[46]Producto!AZ96</f>
        <v>273</v>
      </c>
      <c r="Y133" s="123">
        <f>+DimProducto_Polocup[UN/CAJA]*DimProducto_Polocup[VOL/UN (L)]</f>
        <v>2.6399999999999997</v>
      </c>
    </row>
    <row r="134" spans="1:25">
      <c r="A134" s="113">
        <f>[46]Producto!AC97</f>
        <v>1045</v>
      </c>
      <c r="B134" s="113">
        <f>[46]Producto!AD97</f>
        <v>0</v>
      </c>
      <c r="C134" s="113">
        <f>[46]Producto!AE97</f>
        <v>84163250</v>
      </c>
      <c r="D134" s="114">
        <f>[46]Producto!AF97</f>
        <v>1</v>
      </c>
      <c r="E134" s="113" t="str">
        <f>CONCATENATE(DimProducto_Polocup[Código SAP],"000",DimProducto_Polocup[Versión])</f>
        <v>841632500001</v>
      </c>
      <c r="F134" s="114" t="str">
        <f>[46]Producto!AH97</f>
        <v>Polocup</v>
      </c>
      <c r="G134" s="114">
        <f>[46]Producto!AI97</f>
        <v>68</v>
      </c>
      <c r="H134" s="113" t="str">
        <f>[46]Producto!AJ97</f>
        <v>Cones</v>
      </c>
      <c r="I134" s="113">
        <f>[46]Producto!AK97</f>
        <v>414</v>
      </c>
      <c r="J134" s="130" t="str">
        <f>[46]Producto!AL97</f>
        <v>PR08</v>
      </c>
      <c r="K134" s="130" t="str">
        <f>[46]Producto!AM97</f>
        <v>Z101</v>
      </c>
      <c r="L134" s="113" t="str">
        <f>[46]Producto!AN97</f>
        <v>PINGUINO CORNETTO CHOC MIX VAIN 22X110ML</v>
      </c>
      <c r="M134" s="157">
        <f>[46]Producto!AO97</f>
        <v>45</v>
      </c>
      <c r="N134" s="157">
        <f>[46]Producto!AP97</f>
        <v>2</v>
      </c>
      <c r="O134" s="157">
        <f>DimProducto_Polocup[[#This Row],[GPM]]*DimProducto_Polocup[[#This Row],[UN/GP]]</f>
        <v>90</v>
      </c>
      <c r="P134" s="141">
        <f>[46]Producto!AR97</f>
        <v>0.11</v>
      </c>
      <c r="Q134" s="157">
        <f>[46]Producto!AS97</f>
        <v>22</v>
      </c>
      <c r="R134" s="142">
        <f>[46]Producto!AT97</f>
        <v>0.73499999999999999</v>
      </c>
      <c r="S134" s="124">
        <f>IFERROR(DimProducto_Polocup[UN/MIN]*60*DimProducto_Polocup[NEW OEE (%)]/DimProducto_Polocup[UN/CAJA],0)</f>
        <v>180.40909090909091</v>
      </c>
      <c r="T134" s="124">
        <f>IFERROR(DimProducto_Polocup[UN/MIN]*60/DimProducto_Polocup[UN/CAJA],0)</f>
        <v>245.45454545454547</v>
      </c>
      <c r="U134" s="124">
        <f>+DimProducto_Polocup[UN/MIN]*DimProducto_Polocup[VOL/UN (L)]*60*DimProducto_Polocup[NEW OEE (%)]</f>
        <v>436.59</v>
      </c>
      <c r="V134" s="124">
        <f>+DimProducto_Polocup[UN/MIN]*DimProducto_Polocup[VOL/UN (L)]*60</f>
        <v>594</v>
      </c>
      <c r="W134" s="157">
        <f>[46]Producto!AY97</f>
        <v>1</v>
      </c>
      <c r="X134" s="157">
        <f>[46]Producto!AZ97</f>
        <v>175</v>
      </c>
      <c r="Y134" s="123">
        <f>+DimProducto_Polocup[UN/CAJA]*DimProducto_Polocup[VOL/UN (L)]</f>
        <v>2.42</v>
      </c>
    </row>
    <row r="135" spans="1:25">
      <c r="A135" s="113">
        <f>[46]Producto!AC98</f>
        <v>1045</v>
      </c>
      <c r="B135" s="113" t="str">
        <f>[46]Producto!AD98</f>
        <v>Activo</v>
      </c>
      <c r="C135" s="113">
        <f>[46]Producto!AE98</f>
        <v>558296</v>
      </c>
      <c r="D135" s="114">
        <f>[46]Producto!AF98</f>
        <v>1</v>
      </c>
      <c r="E135" s="113" t="str">
        <f>CONCATENATE(DimProducto_Polocup[Código SAP],"000",DimProducto_Polocup[Versión])</f>
        <v>5582960001</v>
      </c>
      <c r="F135" s="114" t="str">
        <f>[46]Producto!AH98</f>
        <v>Polocup</v>
      </c>
      <c r="G135" s="114">
        <f>[46]Producto!AI98</f>
        <v>68</v>
      </c>
      <c r="H135" s="113" t="str">
        <f>[46]Producto!AJ98</f>
        <v>Cones</v>
      </c>
      <c r="I135" s="113">
        <f>[46]Producto!AK98</f>
        <v>414</v>
      </c>
      <c r="J135" s="130" t="str">
        <f>[46]Producto!AL98</f>
        <v>PR08</v>
      </c>
      <c r="K135" s="130" t="str">
        <f>[46]Producto!AM98</f>
        <v>Z101</v>
      </c>
      <c r="L135" s="113" t="str">
        <f>[46]Producto!AN98</f>
        <v>PINGUINO CORNETTO CLASICO 22X120ML</v>
      </c>
      <c r="M135" s="157">
        <f>[46]Producto!AO98</f>
        <v>45</v>
      </c>
      <c r="N135" s="157">
        <f>[46]Producto!AP98</f>
        <v>2</v>
      </c>
      <c r="O135" s="157">
        <f>DimProducto_Polocup[[#This Row],[GPM]]*DimProducto_Polocup[[#This Row],[UN/GP]]</f>
        <v>90</v>
      </c>
      <c r="P135" s="141">
        <f>[46]Producto!AR98</f>
        <v>0.12</v>
      </c>
      <c r="Q135" s="157">
        <f>[46]Producto!AS98</f>
        <v>22</v>
      </c>
      <c r="R135" s="142">
        <f>[46]Producto!AT98</f>
        <v>0.5</v>
      </c>
      <c r="S135" s="124">
        <f>IFERROR(DimProducto_Polocup[UN/MIN]*60*DimProducto_Polocup[NEW OEE (%)]/DimProducto_Polocup[UN/CAJA],0)</f>
        <v>122.72727272727273</v>
      </c>
      <c r="T135" s="124">
        <f>IFERROR(DimProducto_Polocup[UN/MIN]*60/DimProducto_Polocup[UN/CAJA],0)</f>
        <v>245.45454545454547</v>
      </c>
      <c r="U135" s="124">
        <f>+DimProducto_Polocup[UN/MIN]*DimProducto_Polocup[VOL/UN (L)]*60*DimProducto_Polocup[NEW OEE (%)]</f>
        <v>323.99999999999994</v>
      </c>
      <c r="V135" s="124">
        <f>+DimProducto_Polocup[UN/MIN]*DimProducto_Polocup[VOL/UN (L)]*60</f>
        <v>647.99999999999989</v>
      </c>
      <c r="W135" s="157">
        <f>[46]Producto!AY98</f>
        <v>1</v>
      </c>
      <c r="X135" s="157">
        <f>[46]Producto!AZ98</f>
        <v>273</v>
      </c>
      <c r="Y135" s="123">
        <f>+DimProducto_Polocup[UN/CAJA]*DimProducto_Polocup[VOL/UN (L)]</f>
        <v>2.6399999999999997</v>
      </c>
    </row>
    <row r="136" spans="1:25">
      <c r="A136" s="113">
        <f>[46]Producto!AC99</f>
        <v>1045</v>
      </c>
      <c r="B136" s="113" t="str">
        <f>[46]Producto!AD99</f>
        <v>Activo</v>
      </c>
      <c r="C136" s="113">
        <f>[46]Producto!AE99</f>
        <v>84159908</v>
      </c>
      <c r="D136" s="114">
        <f>[46]Producto!AF99</f>
        <v>1</v>
      </c>
      <c r="E136" s="113" t="str">
        <f>CONCATENATE(DimProducto_Polocup[Código SAP],"000",DimProducto_Polocup[Versión])</f>
        <v>841599080001</v>
      </c>
      <c r="F136" s="114" t="str">
        <f>[46]Producto!AH99</f>
        <v>Polocup</v>
      </c>
      <c r="G136" s="114">
        <f>[46]Producto!AI99</f>
        <v>68</v>
      </c>
      <c r="H136" s="113" t="str">
        <f>[46]Producto!AJ99</f>
        <v>Cones</v>
      </c>
      <c r="I136" s="113">
        <f>[46]Producto!AK99</f>
        <v>414</v>
      </c>
      <c r="J136" s="130" t="str">
        <f>[46]Producto!AL99</f>
        <v>PR08</v>
      </c>
      <c r="K136" s="130" t="str">
        <f>[46]Producto!AM99</f>
        <v>Z101</v>
      </c>
      <c r="L136" s="113" t="str">
        <f>[46]Producto!AN99</f>
        <v>PINGUINO CORNETTO FRESA 22X120ML</v>
      </c>
      <c r="M136" s="157">
        <f>[46]Producto!AO99</f>
        <v>45</v>
      </c>
      <c r="N136" s="157">
        <f>[46]Producto!AP99</f>
        <v>2</v>
      </c>
      <c r="O136" s="157">
        <f>DimProducto_Polocup[[#This Row],[GPM]]*DimProducto_Polocup[[#This Row],[UN/GP]]</f>
        <v>90</v>
      </c>
      <c r="P136" s="141">
        <f>[46]Producto!AR99</f>
        <v>0.12</v>
      </c>
      <c r="Q136" s="157">
        <f>[46]Producto!AS99</f>
        <v>22</v>
      </c>
      <c r="R136" s="142">
        <f>[46]Producto!AT99</f>
        <v>0.5</v>
      </c>
      <c r="S136" s="124">
        <f>IFERROR(DimProducto_Polocup[UN/MIN]*60*DimProducto_Polocup[NEW OEE (%)]/DimProducto_Polocup[UN/CAJA],0)</f>
        <v>122.72727272727273</v>
      </c>
      <c r="T136" s="124">
        <f>IFERROR(DimProducto_Polocup[UN/MIN]*60/DimProducto_Polocup[UN/CAJA],0)</f>
        <v>245.45454545454547</v>
      </c>
      <c r="U136" s="124">
        <f>+DimProducto_Polocup[UN/MIN]*DimProducto_Polocup[VOL/UN (L)]*60*DimProducto_Polocup[NEW OEE (%)]</f>
        <v>323.99999999999994</v>
      </c>
      <c r="V136" s="124">
        <f>+DimProducto_Polocup[UN/MIN]*DimProducto_Polocup[VOL/UN (L)]*60</f>
        <v>647.99999999999989</v>
      </c>
      <c r="W136" s="157">
        <f>[46]Producto!AY99</f>
        <v>1</v>
      </c>
      <c r="X136" s="157">
        <f>[46]Producto!AZ99</f>
        <v>273</v>
      </c>
      <c r="Y136" s="123">
        <f>+DimProducto_Polocup[UN/CAJA]*DimProducto_Polocup[VOL/UN (L)]</f>
        <v>2.6399999999999997</v>
      </c>
    </row>
    <row r="137" spans="1:25">
      <c r="A137" s="113">
        <f>[46]Producto!AC100</f>
        <v>1045</v>
      </c>
      <c r="B137" s="113">
        <f>[46]Producto!AD100</f>
        <v>0</v>
      </c>
      <c r="C137" s="113">
        <f>[46]Producto!AE100</f>
        <v>84163249</v>
      </c>
      <c r="D137" s="114">
        <f>[46]Producto!AF100</f>
        <v>1</v>
      </c>
      <c r="E137" s="113" t="str">
        <f>CONCATENATE(DimProducto_Polocup[Código SAP],"000",DimProducto_Polocup[Versión])</f>
        <v>841632490001</v>
      </c>
      <c r="F137" s="114" t="str">
        <f>[46]Producto!AH100</f>
        <v>Polocup</v>
      </c>
      <c r="G137" s="114">
        <f>[46]Producto!AI100</f>
        <v>68</v>
      </c>
      <c r="H137" s="113" t="str">
        <f>[46]Producto!AJ100</f>
        <v>Cones</v>
      </c>
      <c r="I137" s="113">
        <f>[46]Producto!AK100</f>
        <v>414</v>
      </c>
      <c r="J137" s="130">
        <f>[46]Producto!AL100</f>
        <v>0</v>
      </c>
      <c r="K137" s="130">
        <f>[46]Producto!AM100</f>
        <v>0</v>
      </c>
      <c r="L137" s="113" t="str">
        <f>[46]Producto!AN100</f>
        <v>PINGUINO CORNETTO FRESA 22X110ML</v>
      </c>
      <c r="M137" s="157">
        <f>[46]Producto!AO100</f>
        <v>45</v>
      </c>
      <c r="N137" s="157">
        <f>[46]Producto!AP100</f>
        <v>2</v>
      </c>
      <c r="O137" s="157">
        <f>DimProducto_Polocup[[#This Row],[GPM]]*DimProducto_Polocup[[#This Row],[UN/GP]]</f>
        <v>90</v>
      </c>
      <c r="P137" s="141">
        <f>[46]Producto!AR100</f>
        <v>0.11</v>
      </c>
      <c r="Q137" s="157">
        <f>[46]Producto!AS100</f>
        <v>22</v>
      </c>
      <c r="R137" s="142">
        <f>[46]Producto!AT100</f>
        <v>0.73499999999999999</v>
      </c>
      <c r="S137" s="124">
        <f>IFERROR(DimProducto_Polocup[UN/MIN]*60*DimProducto_Polocup[NEW OEE (%)]/DimProducto_Polocup[UN/CAJA],0)</f>
        <v>180.40909090909091</v>
      </c>
      <c r="T137" s="124">
        <f>IFERROR(DimProducto_Polocup[UN/MIN]*60/DimProducto_Polocup[UN/CAJA],0)</f>
        <v>245.45454545454547</v>
      </c>
      <c r="U137" s="124">
        <f>+DimProducto_Polocup[UN/MIN]*DimProducto_Polocup[VOL/UN (L)]*60*DimProducto_Polocup[NEW OEE (%)]</f>
        <v>436.59</v>
      </c>
      <c r="V137" s="124">
        <f>+DimProducto_Polocup[UN/MIN]*DimProducto_Polocup[VOL/UN (L)]*60</f>
        <v>594</v>
      </c>
      <c r="W137" s="157">
        <f>[46]Producto!AY100</f>
        <v>1</v>
      </c>
      <c r="X137" s="157">
        <f>[46]Producto!AZ100</f>
        <v>273</v>
      </c>
      <c r="Y137" s="123">
        <f>+DimProducto_Polocup[UN/CAJA]*DimProducto_Polocup[VOL/UN (L)]</f>
        <v>2.42</v>
      </c>
    </row>
    <row r="138" spans="1:25">
      <c r="A138" s="113">
        <f>[46]Producto!AC101</f>
        <v>1045</v>
      </c>
      <c r="B138" s="113">
        <f>[46]Producto!AD101</f>
        <v>0</v>
      </c>
      <c r="C138" s="113">
        <f>[46]Producto!AE101</f>
        <v>84163301</v>
      </c>
      <c r="D138" s="114">
        <f>[46]Producto!AF101</f>
        <v>1</v>
      </c>
      <c r="E138" s="113" t="str">
        <f>CONCATENATE(DimProducto_Polocup[Código SAP],"000",DimProducto_Polocup[Versión])</f>
        <v>841633010001</v>
      </c>
      <c r="F138" s="114" t="str">
        <f>[46]Producto!AH101</f>
        <v>Polocup</v>
      </c>
      <c r="G138" s="114">
        <f>[46]Producto!AI101</f>
        <v>68</v>
      </c>
      <c r="H138" s="113" t="str">
        <f>[46]Producto!AJ101</f>
        <v>Cones</v>
      </c>
      <c r="I138" s="113">
        <f>[46]Producto!AK101</f>
        <v>414</v>
      </c>
      <c r="J138" s="130">
        <f>[46]Producto!AL101</f>
        <v>0</v>
      </c>
      <c r="K138" s="130">
        <f>[46]Producto!AM101</f>
        <v>0</v>
      </c>
      <c r="L138" s="113" t="str">
        <f>[46]Producto!AN101</f>
        <v>PINGUINO CORNETTO CLASICO VAIN 22X110ML</v>
      </c>
      <c r="M138" s="157">
        <f>[46]Producto!AO101</f>
        <v>45</v>
      </c>
      <c r="N138" s="157">
        <f>[46]Producto!AP101</f>
        <v>2</v>
      </c>
      <c r="O138" s="157">
        <f>DimProducto_Polocup[[#This Row],[GPM]]*DimProducto_Polocup[[#This Row],[UN/GP]]</f>
        <v>90</v>
      </c>
      <c r="P138" s="141">
        <f>[46]Producto!AR101</f>
        <v>0.11</v>
      </c>
      <c r="Q138" s="157">
        <f>[46]Producto!AS101</f>
        <v>22</v>
      </c>
      <c r="R138" s="142">
        <f>[46]Producto!AT101</f>
        <v>0.73499999999999999</v>
      </c>
      <c r="S138" s="124">
        <f>IFERROR(DimProducto_Polocup[UN/MIN]*60*DimProducto_Polocup[NEW OEE (%)]/DimProducto_Polocup[UN/CAJA],0)</f>
        <v>180.40909090909091</v>
      </c>
      <c r="T138" s="124">
        <f>IFERROR(DimProducto_Polocup[UN/MIN]*60/DimProducto_Polocup[UN/CAJA],0)</f>
        <v>245.45454545454547</v>
      </c>
      <c r="U138" s="124">
        <f>+DimProducto_Polocup[UN/MIN]*DimProducto_Polocup[VOL/UN (L)]*60*DimProducto_Polocup[NEW OEE (%)]</f>
        <v>436.59</v>
      </c>
      <c r="V138" s="124">
        <f>+DimProducto_Polocup[UN/MIN]*DimProducto_Polocup[VOL/UN (L)]*60</f>
        <v>594</v>
      </c>
      <c r="W138" s="157">
        <f>[46]Producto!AY101</f>
        <v>1</v>
      </c>
      <c r="X138" s="157">
        <f>[46]Producto!AZ101</f>
        <v>273</v>
      </c>
      <c r="Y138" s="123">
        <f>+DimProducto_Polocup[UN/CAJA]*DimProducto_Polocup[VOL/UN (L)]</f>
        <v>2.42</v>
      </c>
    </row>
    <row r="139" spans="1:25">
      <c r="A139" s="113">
        <f>[46]Producto!AC102</f>
        <v>1045</v>
      </c>
      <c r="B139" s="113">
        <f>[46]Producto!AD102</f>
        <v>0</v>
      </c>
      <c r="C139" s="113">
        <f>[46]Producto!AE102</f>
        <v>84163248</v>
      </c>
      <c r="D139" s="114">
        <f>[46]Producto!AF102</f>
        <v>1</v>
      </c>
      <c r="E139" s="113" t="str">
        <f>CONCATENATE(DimProducto_Polocup[Código SAP],"000",DimProducto_Polocup[Versión])</f>
        <v>841632480001</v>
      </c>
      <c r="F139" s="114" t="str">
        <f>[46]Producto!AH102</f>
        <v>Polocup</v>
      </c>
      <c r="G139" s="114">
        <f>[46]Producto!AI102</f>
        <v>68</v>
      </c>
      <c r="H139" s="113" t="str">
        <f>[46]Producto!AJ102</f>
        <v>Cups</v>
      </c>
      <c r="I139" s="113">
        <f>[46]Producto!AK102</f>
        <v>414</v>
      </c>
      <c r="J139" s="130" t="str">
        <f>[46]Producto!AL102</f>
        <v>PR08</v>
      </c>
      <c r="K139" s="130" t="str">
        <f>[46]Producto!AM102</f>
        <v>Z101</v>
      </c>
      <c r="L139" s="113" t="str">
        <f>[46]Producto!AN102</f>
        <v>PINGUINO VASITO VAINILLA 40X100ML</v>
      </c>
      <c r="M139" s="157">
        <f>[46]Producto!AO102</f>
        <v>50</v>
      </c>
      <c r="N139" s="157">
        <f>[46]Producto!AP102</f>
        <v>2</v>
      </c>
      <c r="O139" s="157">
        <f>DimProducto_Polocup[[#This Row],[GPM]]*DimProducto_Polocup[[#This Row],[UN/GP]]</f>
        <v>100</v>
      </c>
      <c r="P139" s="141">
        <f>[46]Producto!AR102</f>
        <v>0.1</v>
      </c>
      <c r="Q139" s="157">
        <f>[46]Producto!AS102</f>
        <v>40</v>
      </c>
      <c r="R139" s="142">
        <f>[46]Producto!AT102</f>
        <v>0.82</v>
      </c>
      <c r="S139" s="124">
        <f>IFERROR(DimProducto_Polocup[UN/MIN]*60*DimProducto_Polocup[NEW OEE (%)]/DimProducto_Polocup[UN/CAJA],0)</f>
        <v>123</v>
      </c>
      <c r="T139" s="124">
        <f>IFERROR(DimProducto_Polocup[UN/MIN]*60/DimProducto_Polocup[UN/CAJA],0)</f>
        <v>150</v>
      </c>
      <c r="U139" s="124">
        <f>+DimProducto_Polocup[UN/MIN]*DimProducto_Polocup[VOL/UN (L)]*60*DimProducto_Polocup[NEW OEE (%)]</f>
        <v>491.99999999999994</v>
      </c>
      <c r="V139" s="124">
        <f>+DimProducto_Polocup[UN/MIN]*DimProducto_Polocup[VOL/UN (L)]*60</f>
        <v>600</v>
      </c>
      <c r="W139" s="157">
        <f>[46]Producto!AY102</f>
        <v>1</v>
      </c>
      <c r="X139" s="157">
        <f>[46]Producto!AZ102</f>
        <v>175</v>
      </c>
      <c r="Y139" s="123">
        <f>+DimProducto_Polocup[UN/CAJA]*DimProducto_Polocup[VOL/UN (L)]</f>
        <v>4</v>
      </c>
    </row>
    <row r="140" spans="1:25">
      <c r="A140" s="113">
        <f>[46]Producto!AC103</f>
        <v>1045</v>
      </c>
      <c r="B140" s="113">
        <f>[46]Producto!AD103</f>
        <v>0</v>
      </c>
      <c r="C140" s="113">
        <f>[46]Producto!AE103</f>
        <v>84163246</v>
      </c>
      <c r="D140" s="114">
        <f>[46]Producto!AF103</f>
        <v>1</v>
      </c>
      <c r="E140" s="113" t="str">
        <f>CONCATENATE(DimProducto_Polocup[Código SAP],"000",DimProducto_Polocup[Versión])</f>
        <v>841632460001</v>
      </c>
      <c r="F140" s="114" t="str">
        <f>[46]Producto!AH103</f>
        <v>Polocup</v>
      </c>
      <c r="G140" s="114">
        <f>[46]Producto!AI103</f>
        <v>68</v>
      </c>
      <c r="H140" s="113" t="str">
        <f>[46]Producto!AJ103</f>
        <v>Cups</v>
      </c>
      <c r="I140" s="113">
        <f>[46]Producto!AK103</f>
        <v>414</v>
      </c>
      <c r="J140" s="130" t="str">
        <f>[46]Producto!AL103</f>
        <v>PR08</v>
      </c>
      <c r="K140" s="130" t="str">
        <f>[46]Producto!AM103</f>
        <v>Z101</v>
      </c>
      <c r="L140" s="113" t="str">
        <f>[46]Producto!AN103</f>
        <v>PINGUINO VASITO CHOCOLATE 40X100ML</v>
      </c>
      <c r="M140" s="157">
        <f>[46]Producto!AO103</f>
        <v>50</v>
      </c>
      <c r="N140" s="157">
        <f>[46]Producto!AP103</f>
        <v>2</v>
      </c>
      <c r="O140" s="157">
        <f>DimProducto_Polocup[[#This Row],[GPM]]*DimProducto_Polocup[[#This Row],[UN/GP]]</f>
        <v>100</v>
      </c>
      <c r="P140" s="141">
        <f>[46]Producto!AR103</f>
        <v>0.1</v>
      </c>
      <c r="Q140" s="157">
        <f>[46]Producto!AS103</f>
        <v>40</v>
      </c>
      <c r="R140" s="142">
        <f>[46]Producto!AT103</f>
        <v>0.82</v>
      </c>
      <c r="S140" s="124">
        <f>IFERROR(DimProducto_Polocup[UN/MIN]*60*DimProducto_Polocup[NEW OEE (%)]/DimProducto_Polocup[UN/CAJA],0)</f>
        <v>123</v>
      </c>
      <c r="T140" s="124">
        <f>IFERROR(DimProducto_Polocup[UN/MIN]*60/DimProducto_Polocup[UN/CAJA],0)</f>
        <v>150</v>
      </c>
      <c r="U140" s="124">
        <f>+DimProducto_Polocup[UN/MIN]*DimProducto_Polocup[VOL/UN (L)]*60*DimProducto_Polocup[NEW OEE (%)]</f>
        <v>491.99999999999994</v>
      </c>
      <c r="V140" s="124">
        <f>+DimProducto_Polocup[UN/MIN]*DimProducto_Polocup[VOL/UN (L)]*60</f>
        <v>600</v>
      </c>
      <c r="W140" s="157">
        <f>[46]Producto!AY103</f>
        <v>1</v>
      </c>
      <c r="X140" s="157">
        <f>[46]Producto!AZ103</f>
        <v>175</v>
      </c>
      <c r="Y140" s="123">
        <f>+DimProducto_Polocup[UN/CAJA]*DimProducto_Polocup[VOL/UN (L)]</f>
        <v>4</v>
      </c>
    </row>
    <row r="141" spans="1:25">
      <c r="A141" s="113">
        <f>[46]Producto!AC104</f>
        <v>1045</v>
      </c>
      <c r="B141" s="113">
        <f>[46]Producto!AD104</f>
        <v>0</v>
      </c>
      <c r="C141" s="113">
        <f>[46]Producto!AE104</f>
        <v>84163247</v>
      </c>
      <c r="D141" s="114">
        <f>[46]Producto!AF104</f>
        <v>1</v>
      </c>
      <c r="E141" s="113" t="str">
        <f>CONCATENATE(DimProducto_Polocup[Código SAP],"000",DimProducto_Polocup[Versión])</f>
        <v>841632470001</v>
      </c>
      <c r="F141" s="114" t="str">
        <f>[46]Producto!AH104</f>
        <v>Polocup</v>
      </c>
      <c r="G141" s="114">
        <f>[46]Producto!AI104</f>
        <v>68</v>
      </c>
      <c r="H141" s="113" t="str">
        <f>[46]Producto!AJ104</f>
        <v>Cups</v>
      </c>
      <c r="I141" s="113">
        <f>[46]Producto!AK104</f>
        <v>414</v>
      </c>
      <c r="J141" s="130" t="str">
        <f>[46]Producto!AL104</f>
        <v>PR08</v>
      </c>
      <c r="K141" s="130" t="str">
        <f>[46]Producto!AM104</f>
        <v>Z101</v>
      </c>
      <c r="L141" s="113" t="str">
        <f>[46]Producto!AN104</f>
        <v>PINGUINO VASITO FRUTILLA 40X100ML</v>
      </c>
      <c r="M141" s="157">
        <f>[46]Producto!AO104</f>
        <v>50</v>
      </c>
      <c r="N141" s="157">
        <f>[46]Producto!AP104</f>
        <v>2</v>
      </c>
      <c r="O141" s="157">
        <f>DimProducto_Polocup[[#This Row],[GPM]]*DimProducto_Polocup[[#This Row],[UN/GP]]</f>
        <v>100</v>
      </c>
      <c r="P141" s="141">
        <f>[46]Producto!AR104</f>
        <v>0.1</v>
      </c>
      <c r="Q141" s="157">
        <f>[46]Producto!AS104</f>
        <v>40</v>
      </c>
      <c r="R141" s="142">
        <f>[46]Producto!AT104</f>
        <v>0.82</v>
      </c>
      <c r="S141" s="124">
        <f>IFERROR(DimProducto_Polocup[UN/MIN]*60*DimProducto_Polocup[NEW OEE (%)]/DimProducto_Polocup[UN/CAJA],0)</f>
        <v>123</v>
      </c>
      <c r="T141" s="124">
        <f>IFERROR(DimProducto_Polocup[UN/MIN]*60/DimProducto_Polocup[UN/CAJA],0)</f>
        <v>150</v>
      </c>
      <c r="U141" s="124">
        <f>+DimProducto_Polocup[UN/MIN]*DimProducto_Polocup[VOL/UN (L)]*60*DimProducto_Polocup[NEW OEE (%)]</f>
        <v>491.99999999999994</v>
      </c>
      <c r="V141" s="124">
        <f>+DimProducto_Polocup[UN/MIN]*DimProducto_Polocup[VOL/UN (L)]*60</f>
        <v>600</v>
      </c>
      <c r="W141" s="157">
        <f>[46]Producto!AY104</f>
        <v>1</v>
      </c>
      <c r="X141" s="157">
        <f>[46]Producto!AZ104</f>
        <v>175</v>
      </c>
      <c r="Y141" s="123">
        <f>+DimProducto_Polocup[UN/CAJA]*DimProducto_Polocup[VOL/UN (L)]</f>
        <v>4</v>
      </c>
    </row>
    <row r="142" spans="1:25">
      <c r="M142" s="160"/>
      <c r="N142" s="160"/>
      <c r="O142" s="160"/>
      <c r="P142" s="131"/>
      <c r="Q142" s="160"/>
      <c r="R142" s="166"/>
      <c r="S142" s="158"/>
      <c r="T142" s="158"/>
      <c r="U142" s="158"/>
      <c r="V142" s="158"/>
      <c r="W142" s="160"/>
      <c r="X142" s="160"/>
      <c r="Y142" s="131"/>
    </row>
    <row r="143" spans="1:25">
      <c r="M143" s="160"/>
      <c r="N143" s="160"/>
      <c r="O143" s="160"/>
      <c r="P143" s="131"/>
      <c r="Q143" s="160"/>
      <c r="R143" s="166"/>
      <c r="S143" s="158"/>
      <c r="T143" s="158"/>
      <c r="U143" s="158"/>
      <c r="V143" s="158"/>
      <c r="W143" s="160"/>
      <c r="X143" s="160"/>
      <c r="Y143" s="131"/>
    </row>
    <row r="144" spans="1:25">
      <c r="M144" s="160"/>
      <c r="N144" s="160"/>
      <c r="O144" s="160"/>
      <c r="P144" s="131"/>
      <c r="Q144" s="160"/>
      <c r="R144" s="166"/>
      <c r="S144" s="158"/>
      <c r="T144" s="158"/>
      <c r="U144" s="158"/>
      <c r="V144" s="158"/>
      <c r="W144" s="160"/>
      <c r="X144" s="160"/>
      <c r="Y144" s="131"/>
    </row>
    <row r="145" spans="1:25" ht="25.5">
      <c r="A145" s="112" t="s">
        <v>95</v>
      </c>
      <c r="B145" s="112" t="s">
        <v>96</v>
      </c>
      <c r="C145" s="112" t="s">
        <v>97</v>
      </c>
      <c r="D145" s="138" t="s">
        <v>98</v>
      </c>
      <c r="E145" s="112" t="s">
        <v>99</v>
      </c>
      <c r="F145" s="112" t="s">
        <v>100</v>
      </c>
      <c r="G145" s="112" t="s">
        <v>101</v>
      </c>
      <c r="H145" s="112" t="s">
        <v>102</v>
      </c>
      <c r="I145" s="112" t="s">
        <v>103</v>
      </c>
      <c r="J145" s="112" t="s">
        <v>104</v>
      </c>
      <c r="K145" s="112" t="s">
        <v>105</v>
      </c>
      <c r="L145" s="112" t="s">
        <v>106</v>
      </c>
      <c r="M145" s="161" t="s">
        <v>107</v>
      </c>
      <c r="N145" s="161" t="s">
        <v>108</v>
      </c>
      <c r="O145" s="161" t="s">
        <v>109</v>
      </c>
      <c r="P145" s="139" t="s">
        <v>110</v>
      </c>
      <c r="Q145" s="161" t="s">
        <v>111</v>
      </c>
      <c r="R145" s="140" t="s">
        <v>717</v>
      </c>
      <c r="S145" s="122" t="s">
        <v>716</v>
      </c>
      <c r="T145" s="122" t="s">
        <v>715</v>
      </c>
      <c r="U145" s="122" t="s">
        <v>112</v>
      </c>
      <c r="V145" s="122" t="s">
        <v>113</v>
      </c>
      <c r="W145" s="161" t="s">
        <v>114</v>
      </c>
      <c r="X145" s="161" t="s">
        <v>115</v>
      </c>
      <c r="Y145" s="121" t="s">
        <v>116</v>
      </c>
    </row>
    <row r="146" spans="1:25">
      <c r="A146" s="113">
        <f>[46]Producto!AC105</f>
        <v>1045</v>
      </c>
      <c r="B146" s="113" t="str">
        <f>[46]Producto!AD105</f>
        <v>Activo</v>
      </c>
      <c r="C146" s="113">
        <f>[46]Producto!AE105</f>
        <v>84157937</v>
      </c>
      <c r="D146" s="114">
        <f>[46]Producto!AF105</f>
        <v>1</v>
      </c>
      <c r="E146" s="113" t="str">
        <f>CONCATENATE(DimProducto_Sanduchera[Código SAP],"000",DimProducto_Sanduchera[Versión])</f>
        <v>841579370001</v>
      </c>
      <c r="F146" s="114" t="str">
        <f>[46]Producto!AH105</f>
        <v>Sanduchera</v>
      </c>
      <c r="G146" s="113" t="str">
        <f>[46]Producto!AI105</f>
        <v>-</v>
      </c>
      <c r="H146" s="113" t="str">
        <f>[46]Producto!AJ105</f>
        <v>Extruído</v>
      </c>
      <c r="I146" s="113">
        <f>[46]Producto!AK105</f>
        <v>415</v>
      </c>
      <c r="J146" s="113" t="str">
        <f>[46]Producto!AL105</f>
        <v>PR06</v>
      </c>
      <c r="K146" s="113" t="str">
        <f>[46]Producto!AM105</f>
        <v>Z101</v>
      </c>
      <c r="L146" s="113" t="str">
        <f>[46]Producto!AN105</f>
        <v>PINGUINO SANDUCHE VAINILLA 54X135ML</v>
      </c>
      <c r="M146" s="157">
        <f>[46]Producto!AO105</f>
        <v>110</v>
      </c>
      <c r="N146" s="157">
        <f>[46]Producto!AP105</f>
        <v>1</v>
      </c>
      <c r="O146" s="157">
        <f>DimProducto_Sanduchera[[#This Row],[GPM]]*DimProducto_Sanduchera[[#This Row],[UN/GP]]</f>
        <v>110</v>
      </c>
      <c r="P146" s="141">
        <f>[46]Producto!AR105</f>
        <v>0.13500000000000001</v>
      </c>
      <c r="Q146" s="157">
        <f>[46]Producto!AS105</f>
        <v>54</v>
      </c>
      <c r="R146" s="142">
        <f>[46]Producto!AT105</f>
        <v>0.7</v>
      </c>
      <c r="S146" s="124">
        <f>IFERROR(DimProducto_Sanduchera[UN/MIN]*60*DimProducto_Sanduchera[NEW OEE (%)]/DimProducto_Sanduchera[UN/CAJA],0)</f>
        <v>85.555555555555557</v>
      </c>
      <c r="T146" s="124">
        <f>IFERROR(DimProducto_Sanduchera[UN/MIN]*60/DimProducto_Sanduchera[UN/CAJA],0)</f>
        <v>122.22222222222223</v>
      </c>
      <c r="U146" s="124">
        <f>+DimProducto_Sanduchera[UN/MIN]*DimProducto_Sanduchera[VOL/UN (L)]*60*DimProducto_Sanduchera[NEW OEE (%)]</f>
        <v>623.70000000000005</v>
      </c>
      <c r="V146" s="124">
        <f>+DimProducto_Sanduchera[UN/MIN]*DimProducto_Sanduchera[VOL/UN (L)]*60</f>
        <v>891.00000000000011</v>
      </c>
      <c r="W146" s="157">
        <f>[46]Producto!AY105</f>
        <v>1</v>
      </c>
      <c r="X146" s="157">
        <f>[46]Producto!AZ105</f>
        <v>165</v>
      </c>
      <c r="Y146" s="123">
        <f>+DimProducto_Sanduchera[UN/CAJA]*DimProducto_Sanduchera[VOL/UN (L)]</f>
        <v>7.2900000000000009</v>
      </c>
    </row>
    <row r="147" spans="1:25">
      <c r="A147" s="113">
        <f>[46]Producto!AC106</f>
        <v>1045</v>
      </c>
      <c r="B147" s="113" t="str">
        <f>[46]Producto!AD106</f>
        <v>Activo</v>
      </c>
      <c r="C147" s="113">
        <f>[46]Producto!AE106</f>
        <v>84169390</v>
      </c>
      <c r="D147" s="114">
        <f>[46]Producto!AF106</f>
        <v>1</v>
      </c>
      <c r="E147" s="113" t="str">
        <f>CONCATENATE(DimProducto_Sanduchera[Código SAP],"000",DimProducto_Sanduchera[Versión])</f>
        <v>841693900001</v>
      </c>
      <c r="F147" s="114" t="str">
        <f>[46]Producto!AH106</f>
        <v>Sanduchera</v>
      </c>
      <c r="G147" s="113" t="str">
        <f>[46]Producto!AI106</f>
        <v>-</v>
      </c>
      <c r="H147" s="113" t="str">
        <f>[46]Producto!AJ106</f>
        <v>Extruído</v>
      </c>
      <c r="I147" s="113">
        <f>[46]Producto!AK106</f>
        <v>415</v>
      </c>
      <c r="J147" s="113" t="str">
        <f>[46]Producto!AL106</f>
        <v>PR06</v>
      </c>
      <c r="K147" s="113" t="str">
        <f>[46]Producto!AM106</f>
        <v>Z101</v>
      </c>
      <c r="L147" s="113" t="str">
        <f>[46]Producto!AN106</f>
        <v>PINGUINO SANDUCHE VAIN/CHOCO 54X135ML</v>
      </c>
      <c r="M147" s="157">
        <f>[46]Producto!AO106</f>
        <v>110</v>
      </c>
      <c r="N147" s="157">
        <f>[46]Producto!AP106</f>
        <v>1</v>
      </c>
      <c r="O147" s="157">
        <f>DimProducto_Sanduchera[[#This Row],[GPM]]*DimProducto_Sanduchera[[#This Row],[UN/GP]]</f>
        <v>110</v>
      </c>
      <c r="P147" s="141">
        <f>[46]Producto!AR106</f>
        <v>0.13500000000000001</v>
      </c>
      <c r="Q147" s="157">
        <f>[46]Producto!AS106</f>
        <v>54</v>
      </c>
      <c r="R147" s="142">
        <f>[46]Producto!AT106</f>
        <v>0.7</v>
      </c>
      <c r="S147" s="124">
        <f>IFERROR(DimProducto_Sanduchera[UN/MIN]*60*DimProducto_Sanduchera[NEW OEE (%)]/DimProducto_Sanduchera[UN/CAJA],0)</f>
        <v>85.555555555555557</v>
      </c>
      <c r="T147" s="124">
        <f>IFERROR(DimProducto_Sanduchera[UN/MIN]*60/DimProducto_Sanduchera[UN/CAJA],0)</f>
        <v>122.22222222222223</v>
      </c>
      <c r="U147" s="124">
        <f>+DimProducto_Sanduchera[UN/MIN]*DimProducto_Sanduchera[VOL/UN (L)]*60*DimProducto_Sanduchera[NEW OEE (%)]</f>
        <v>623.70000000000005</v>
      </c>
      <c r="V147" s="124">
        <f>+DimProducto_Sanduchera[UN/MIN]*DimProducto_Sanduchera[VOL/UN (L)]*60</f>
        <v>891.00000000000011</v>
      </c>
      <c r="W147" s="157">
        <f>[46]Producto!AY106</f>
        <v>1</v>
      </c>
      <c r="X147" s="157">
        <f>[46]Producto!AZ106</f>
        <v>165</v>
      </c>
      <c r="Y147" s="123">
        <f>+DimProducto_Sanduchera[UN/CAJA]*DimProducto_Sanduchera[VOL/UN (L)]</f>
        <v>7.2900000000000009</v>
      </c>
    </row>
    <row r="148" spans="1:25">
      <c r="A148" s="113">
        <f>[46]Producto!AC107</f>
        <v>1045</v>
      </c>
      <c r="B148" s="113" t="str">
        <f>[46]Producto!AD107</f>
        <v>Activo</v>
      </c>
      <c r="C148" s="113">
        <f>[46]Producto!AE107</f>
        <v>84157937</v>
      </c>
      <c r="D148" s="114">
        <f>[46]Producto!AF107</f>
        <v>2</v>
      </c>
      <c r="E148" s="113" t="str">
        <f>CONCATENATE(DimProducto_Sanduchera[Código SAP],"000",DimProducto_Sanduchera[Versión])</f>
        <v>841579370002</v>
      </c>
      <c r="F148" s="114" t="str">
        <f>[46]Producto!AH107</f>
        <v>Sanduchera</v>
      </c>
      <c r="G148" s="113" t="str">
        <f>[46]Producto!AI107</f>
        <v>-</v>
      </c>
      <c r="H148" s="113" t="str">
        <f>[46]Producto!AJ107</f>
        <v>Extruído</v>
      </c>
      <c r="I148" s="113">
        <f>[46]Producto!AK107</f>
        <v>415</v>
      </c>
      <c r="J148" s="113" t="str">
        <f>[46]Producto!AL107</f>
        <v>PR06</v>
      </c>
      <c r="K148" s="113" t="str">
        <f>[46]Producto!AM107</f>
        <v>Z101</v>
      </c>
      <c r="L148" s="113" t="str">
        <f>[46]Producto!AN107</f>
        <v>PINGUINO SANDUCHE VAINILLA 55X135ML</v>
      </c>
      <c r="M148" s="157">
        <f>[46]Producto!AO107</f>
        <v>110</v>
      </c>
      <c r="N148" s="157">
        <f>[46]Producto!AP107</f>
        <v>1</v>
      </c>
      <c r="O148" s="157">
        <f>DimProducto_Sanduchera[[#This Row],[GPM]]*DimProducto_Sanduchera[[#This Row],[UN/GP]]</f>
        <v>110</v>
      </c>
      <c r="P148" s="141">
        <f>[46]Producto!AR107</f>
        <v>0.13500000000000001</v>
      </c>
      <c r="Q148" s="157">
        <f>[46]Producto!AS107</f>
        <v>55</v>
      </c>
      <c r="R148" s="142">
        <f>[46]Producto!AT107</f>
        <v>0.7</v>
      </c>
      <c r="S148" s="124">
        <f>IFERROR(DimProducto_Sanduchera[UN/MIN]*60*DimProducto_Sanduchera[NEW OEE (%)]/DimProducto_Sanduchera[UN/CAJA],0)</f>
        <v>84</v>
      </c>
      <c r="T148" s="124">
        <f>IFERROR(DimProducto_Sanduchera[UN/MIN]*60/DimProducto_Sanduchera[UN/CAJA],0)</f>
        <v>120</v>
      </c>
      <c r="U148" s="124">
        <f>+DimProducto_Sanduchera[UN/MIN]*DimProducto_Sanduchera[VOL/UN (L)]*60*DimProducto_Sanduchera[NEW OEE (%)]</f>
        <v>623.70000000000005</v>
      </c>
      <c r="V148" s="124">
        <f>+DimProducto_Sanduchera[UN/MIN]*DimProducto_Sanduchera[VOL/UN (L)]*60</f>
        <v>891.00000000000011</v>
      </c>
      <c r="W148" s="157">
        <f>[46]Producto!AY107</f>
        <v>1</v>
      </c>
      <c r="X148" s="157">
        <f>[46]Producto!AZ107</f>
        <v>165</v>
      </c>
      <c r="Y148" s="123">
        <f>+DimProducto_Sanduchera[UN/CAJA]*DimProducto_Sanduchera[VOL/UN (L)]</f>
        <v>7.4250000000000007</v>
      </c>
    </row>
    <row r="149" spans="1:25">
      <c r="A149" s="113">
        <f>[46]Producto!AC108</f>
        <v>1045</v>
      </c>
      <c r="B149" s="113" t="str">
        <f>[46]Producto!AD108</f>
        <v>Activo</v>
      </c>
      <c r="C149" s="113">
        <f>[46]Producto!AE108</f>
        <v>84169390</v>
      </c>
      <c r="D149" s="114">
        <f>[46]Producto!AF108</f>
        <v>2</v>
      </c>
      <c r="E149" s="113" t="str">
        <f>CONCATENATE(DimProducto_Sanduchera[Código SAP],"000",DimProducto_Sanduchera[Versión])</f>
        <v>841693900002</v>
      </c>
      <c r="F149" s="114" t="str">
        <f>[46]Producto!AH108</f>
        <v>Sanduchera</v>
      </c>
      <c r="G149" s="113" t="str">
        <f>[46]Producto!AI108</f>
        <v>-</v>
      </c>
      <c r="H149" s="113" t="str">
        <f>[46]Producto!AJ108</f>
        <v>Extruído</v>
      </c>
      <c r="I149" s="113">
        <f>[46]Producto!AK108</f>
        <v>415</v>
      </c>
      <c r="J149" s="113" t="str">
        <f>[46]Producto!AL108</f>
        <v>PR06</v>
      </c>
      <c r="K149" s="113" t="str">
        <f>[46]Producto!AM108</f>
        <v>Z101</v>
      </c>
      <c r="L149" s="113" t="str">
        <f>[46]Producto!AN108</f>
        <v>PINGUINO SANDUCHE VAIN/CHOCO 55X135ML</v>
      </c>
      <c r="M149" s="157">
        <f>[46]Producto!AO108</f>
        <v>110</v>
      </c>
      <c r="N149" s="157">
        <f>[46]Producto!AP108</f>
        <v>1</v>
      </c>
      <c r="O149" s="157">
        <f>DimProducto_Sanduchera[[#This Row],[GPM]]*DimProducto_Sanduchera[[#This Row],[UN/GP]]</f>
        <v>110</v>
      </c>
      <c r="P149" s="141">
        <f>[46]Producto!AR108</f>
        <v>0.13500000000000001</v>
      </c>
      <c r="Q149" s="157">
        <f>[46]Producto!AS108</f>
        <v>55</v>
      </c>
      <c r="R149" s="142">
        <f>[46]Producto!AT108</f>
        <v>0.7</v>
      </c>
      <c r="S149" s="124">
        <f>IFERROR(DimProducto_Sanduchera[UN/MIN]*60*DimProducto_Sanduchera[NEW OEE (%)]/DimProducto_Sanduchera[UN/CAJA],0)</f>
        <v>84</v>
      </c>
      <c r="T149" s="124">
        <f>IFERROR(DimProducto_Sanduchera[UN/MIN]*60/DimProducto_Sanduchera[UN/CAJA],0)</f>
        <v>120</v>
      </c>
      <c r="U149" s="124">
        <f>+DimProducto_Sanduchera[UN/MIN]*DimProducto_Sanduchera[VOL/UN (L)]*60*DimProducto_Sanduchera[NEW OEE (%)]</f>
        <v>623.70000000000005</v>
      </c>
      <c r="V149" s="124">
        <f>+DimProducto_Sanduchera[UN/MIN]*DimProducto_Sanduchera[VOL/UN (L)]*60</f>
        <v>891.00000000000011</v>
      </c>
      <c r="W149" s="157">
        <f>[46]Producto!AY108</f>
        <v>1</v>
      </c>
      <c r="X149" s="157">
        <f>[46]Producto!AZ108</f>
        <v>165</v>
      </c>
      <c r="Y149" s="123">
        <f>+DimProducto_Sanduchera[UN/CAJA]*DimProducto_Sanduchera[VOL/UN (L)]</f>
        <v>7.4250000000000007</v>
      </c>
    </row>
    <row r="150" spans="1:25">
      <c r="A150" s="113">
        <f>[46]Producto!AC109</f>
        <v>1045</v>
      </c>
      <c r="B150" s="113" t="str">
        <f>[46]Producto!AD109</f>
        <v>Activo</v>
      </c>
      <c r="C150" s="113">
        <f>[46]Producto!AE109</f>
        <v>84157953</v>
      </c>
      <c r="D150" s="114">
        <f>[46]Producto!AF109</f>
        <v>1</v>
      </c>
      <c r="E150" s="113" t="str">
        <f>CONCATENATE(DimProducto_Sanduchera[Código SAP],"000",DimProducto_Sanduchera[Versión])</f>
        <v>841579530001</v>
      </c>
      <c r="F150" s="114" t="str">
        <f>[46]Producto!AH109</f>
        <v>Sanduchera</v>
      </c>
      <c r="G150" s="113" t="str">
        <f>[46]Producto!AI109</f>
        <v>-</v>
      </c>
      <c r="H150" s="113" t="str">
        <f>[46]Producto!AJ109</f>
        <v>Extruído</v>
      </c>
      <c r="I150" s="113">
        <f>[46]Producto!AK109</f>
        <v>415</v>
      </c>
      <c r="J150" s="113" t="str">
        <f>[46]Producto!AL109</f>
        <v>PR06</v>
      </c>
      <c r="K150" s="113" t="str">
        <f>[46]Producto!AM109</f>
        <v>Z101</v>
      </c>
      <c r="L150" s="113" t="str">
        <f>[46]Producto!AN109</f>
        <v>PINGUINO SANDUCHE VAIN/CHOCO 54X135ML</v>
      </c>
      <c r="M150" s="157">
        <f>[46]Producto!AO109</f>
        <v>110</v>
      </c>
      <c r="N150" s="157">
        <f>[46]Producto!AP109</f>
        <v>1</v>
      </c>
      <c r="O150" s="157">
        <f>DimProducto_Sanduchera[[#This Row],[GPM]]*DimProducto_Sanduchera[[#This Row],[UN/GP]]</f>
        <v>110</v>
      </c>
      <c r="P150" s="141">
        <f>[46]Producto!AR109</f>
        <v>0.13500000000000001</v>
      </c>
      <c r="Q150" s="157">
        <f>[46]Producto!AS109</f>
        <v>54</v>
      </c>
      <c r="R150" s="142">
        <f>[46]Producto!AT109</f>
        <v>0.7</v>
      </c>
      <c r="S150" s="124">
        <f>IFERROR(DimProducto_Sanduchera[UN/MIN]*60*DimProducto_Sanduchera[NEW OEE (%)]/DimProducto_Sanduchera[UN/CAJA],0)</f>
        <v>85.555555555555557</v>
      </c>
      <c r="T150" s="124">
        <f>IFERROR(DimProducto_Sanduchera[UN/MIN]*60/DimProducto_Sanduchera[UN/CAJA],0)</f>
        <v>122.22222222222223</v>
      </c>
      <c r="U150" s="124">
        <f>+DimProducto_Sanduchera[UN/MIN]*DimProducto_Sanduchera[VOL/UN (L)]*60*DimProducto_Sanduchera[NEW OEE (%)]</f>
        <v>623.70000000000005</v>
      </c>
      <c r="V150" s="124">
        <f>+DimProducto_Sanduchera[UN/MIN]*DimProducto_Sanduchera[VOL/UN (L)]*60</f>
        <v>891.00000000000011</v>
      </c>
      <c r="W150" s="157">
        <f>[46]Producto!AY109</f>
        <v>1</v>
      </c>
      <c r="X150" s="157">
        <f>[46]Producto!AZ109</f>
        <v>165</v>
      </c>
      <c r="Y150" s="123">
        <f>+DimProducto_Sanduchera[UN/CAJA]*DimProducto_Sanduchera[VOL/UN (L)]</f>
        <v>7.2900000000000009</v>
      </c>
    </row>
    <row r="151" spans="1:25">
      <c r="M151" s="160"/>
      <c r="N151" s="160"/>
      <c r="O151" s="160"/>
      <c r="P151" s="131"/>
      <c r="Q151" s="160"/>
      <c r="R151" s="166"/>
      <c r="S151" s="158"/>
      <c r="T151" s="158"/>
      <c r="U151" s="158"/>
      <c r="V151" s="158"/>
      <c r="W151" s="160"/>
      <c r="X151" s="160"/>
      <c r="Y151" s="131"/>
    </row>
    <row r="152" spans="1:25">
      <c r="M152" s="160"/>
      <c r="N152" s="160"/>
      <c r="O152" s="160"/>
      <c r="P152" s="131"/>
      <c r="Q152" s="160"/>
      <c r="R152" s="166"/>
      <c r="S152" s="158"/>
      <c r="T152" s="158"/>
      <c r="U152" s="158"/>
      <c r="V152" s="158"/>
      <c r="W152" s="160"/>
      <c r="X152" s="160"/>
      <c r="Y152" s="131"/>
    </row>
    <row r="153" spans="1:25">
      <c r="M153" s="160"/>
      <c r="N153" s="160"/>
      <c r="O153" s="160"/>
      <c r="P153" s="131"/>
      <c r="Q153" s="160"/>
      <c r="R153" s="166"/>
      <c r="S153" s="158"/>
      <c r="T153" s="158"/>
      <c r="U153" s="158"/>
      <c r="V153" s="158"/>
      <c r="W153" s="160"/>
      <c r="X153" s="160"/>
      <c r="Y153" s="131"/>
    </row>
    <row r="154" spans="1:25">
      <c r="A154" s="113"/>
      <c r="B154" s="113"/>
      <c r="C154" s="113"/>
      <c r="D154" s="114"/>
      <c r="E154" s="113"/>
      <c r="F154" s="113"/>
      <c r="G154" s="113"/>
      <c r="H154" s="113"/>
      <c r="I154" s="113"/>
      <c r="J154" s="113"/>
      <c r="K154" s="113"/>
      <c r="L154" s="113"/>
      <c r="M154" s="157"/>
      <c r="N154" s="157"/>
      <c r="O154" s="157"/>
      <c r="P154" s="123"/>
      <c r="Q154" s="157"/>
      <c r="R154" s="142"/>
      <c r="S154" s="124"/>
      <c r="T154" s="124"/>
      <c r="U154" s="124"/>
      <c r="V154" s="124"/>
      <c r="W154" s="157"/>
      <c r="X154" s="157"/>
      <c r="Y154" s="123"/>
    </row>
    <row r="155" spans="1:25" ht="25.5">
      <c r="A155" s="112" t="s">
        <v>95</v>
      </c>
      <c r="B155" s="112" t="s">
        <v>96</v>
      </c>
      <c r="C155" s="112" t="s">
        <v>97</v>
      </c>
      <c r="D155" s="138" t="s">
        <v>98</v>
      </c>
      <c r="E155" s="112" t="s">
        <v>99</v>
      </c>
      <c r="F155" s="112" t="s">
        <v>100</v>
      </c>
      <c r="G155" s="112" t="s">
        <v>101</v>
      </c>
      <c r="H155" s="112" t="s">
        <v>102</v>
      </c>
      <c r="I155" s="112" t="s">
        <v>103</v>
      </c>
      <c r="J155" s="112" t="s">
        <v>104</v>
      </c>
      <c r="K155" s="112" t="s">
        <v>105</v>
      </c>
      <c r="L155" s="112" t="s">
        <v>106</v>
      </c>
      <c r="M155" s="161" t="s">
        <v>107</v>
      </c>
      <c r="N155" s="161" t="s">
        <v>108</v>
      </c>
      <c r="O155" s="161" t="s">
        <v>109</v>
      </c>
      <c r="P155" s="139" t="s">
        <v>110</v>
      </c>
      <c r="Q155" s="161" t="s">
        <v>111</v>
      </c>
      <c r="R155" s="140" t="s">
        <v>717</v>
      </c>
      <c r="S155" s="122" t="s">
        <v>722</v>
      </c>
      <c r="T155" s="122" t="s">
        <v>715</v>
      </c>
      <c r="U155" s="122" t="s">
        <v>112</v>
      </c>
      <c r="V155" s="122" t="s">
        <v>113</v>
      </c>
      <c r="W155" s="161" t="s">
        <v>114</v>
      </c>
      <c r="X155" s="161" t="s">
        <v>115</v>
      </c>
      <c r="Y155" s="121" t="s">
        <v>116</v>
      </c>
    </row>
    <row r="156" spans="1:25">
      <c r="A156" s="113">
        <f>[46]Producto!AC110</f>
        <v>1045</v>
      </c>
      <c r="B156" s="113">
        <f>[46]Producto!AD110</f>
        <v>0</v>
      </c>
      <c r="C156" s="113">
        <f>[46]Producto!AE110</f>
        <v>84158040</v>
      </c>
      <c r="D156" s="114">
        <f>[46]Producto!AF110</f>
        <v>1</v>
      </c>
      <c r="E156" s="114" t="str">
        <f>CONCATENATE(DimProducto_Flexline[Código SAP],"000",DimProducto_Flexline[Versión])</f>
        <v>841580400001</v>
      </c>
      <c r="F156" s="114" t="str">
        <f>[46]Producto!AH110</f>
        <v>Flexline</v>
      </c>
      <c r="G156" s="113" t="str">
        <f>[46]Producto!AI110</f>
        <v>-</v>
      </c>
      <c r="H156" s="113" t="str">
        <f>[46]Producto!AJ110</f>
        <v>Cakes</v>
      </c>
      <c r="I156" s="113">
        <f>[46]Producto!AK110</f>
        <v>419</v>
      </c>
      <c r="J156" s="113" t="str">
        <f>[46]Producto!AL110</f>
        <v>PR07</v>
      </c>
      <c r="K156" s="113" t="str">
        <f>[46]Producto!AM110</f>
        <v>Z101</v>
      </c>
      <c r="L156" s="113" t="str">
        <f>[46]Producto!AN110</f>
        <v>PINGUINO TORTA HELADA FESTIVAL 2.5L</v>
      </c>
      <c r="M156" s="157">
        <f>[46]Producto!AO110</f>
        <v>15</v>
      </c>
      <c r="N156" s="157">
        <f>[46]Producto!AP110</f>
        <v>1</v>
      </c>
      <c r="O156" s="157">
        <f>DimProducto_Flexline[[#This Row],[GPM]]*DimProducto_Flexline[[#This Row],[UN/GP]]</f>
        <v>15</v>
      </c>
      <c r="P156" s="141">
        <f>[46]Producto!AR110</f>
        <v>2.5</v>
      </c>
      <c r="Q156" s="157">
        <f>[46]Producto!AS110</f>
        <v>1</v>
      </c>
      <c r="R156" s="142">
        <f>[46]Producto!AT110</f>
        <v>0.6</v>
      </c>
      <c r="S156" s="124">
        <f>IFERROR(DimProducto_Flexline[UN/MIN]*60*DimProducto_Flexline[NEW OEE (%)]/DimProducto_Flexline[UN/CAJA],0)</f>
        <v>540</v>
      </c>
      <c r="T156" s="124">
        <f>IFERROR(DimProducto_Flexline[UN/MIN]*60/DimProducto_Flexline[UN/CAJA],0)</f>
        <v>900</v>
      </c>
      <c r="U156" s="124">
        <f>+DimProducto_Flexline[UN/MIN]*DimProducto_Flexline[VOL/UN (L)]*60*DimProducto_Flexline[NEW OEE (%)]</f>
        <v>1350</v>
      </c>
      <c r="V156" s="124">
        <f>+DimProducto_Flexline[UN/MIN]*DimProducto_Flexline[VOL/UN (L)]*60</f>
        <v>2250</v>
      </c>
      <c r="W156" s="157">
        <f>[46]Producto!AY110</f>
        <v>2</v>
      </c>
      <c r="X156" s="157">
        <f>[46]Producto!AZ110</f>
        <v>156</v>
      </c>
      <c r="Y156" s="123">
        <f>+DimProducto_Flexline[UN/CAJA]*DimProducto_Flexline[VOL/UN (L)]</f>
        <v>2.5</v>
      </c>
    </row>
    <row r="157" spans="1:25">
      <c r="A157" s="113">
        <f>[46]Producto!AC111</f>
        <v>1045</v>
      </c>
      <c r="B157" s="113">
        <f>[46]Producto!AD111</f>
        <v>0</v>
      </c>
      <c r="C157" s="113">
        <f>[46]Producto!AE111</f>
        <v>84158207</v>
      </c>
      <c r="D157" s="114">
        <f>[46]Producto!AF111</f>
        <v>1</v>
      </c>
      <c r="E157" s="114" t="str">
        <f>CONCATENATE(DimProducto_Flexline[Código SAP],"000",DimProducto_Flexline[Versión])</f>
        <v>841582070001</v>
      </c>
      <c r="F157" s="114" t="str">
        <f>[46]Producto!AH111</f>
        <v>Flexline</v>
      </c>
      <c r="G157" s="113" t="str">
        <f>[46]Producto!AI111</f>
        <v>-</v>
      </c>
      <c r="H157" s="113" t="str">
        <f>[46]Producto!AJ111</f>
        <v>Cakes</v>
      </c>
      <c r="I157" s="113">
        <f>[46]Producto!AK111</f>
        <v>419</v>
      </c>
      <c r="J157" s="113" t="str">
        <f>[46]Producto!AL111</f>
        <v>PR07</v>
      </c>
      <c r="K157" s="113" t="str">
        <f>[46]Producto!AM111</f>
        <v>Z101</v>
      </c>
      <c r="L157" s="113" t="str">
        <f>[46]Producto!AN111</f>
        <v>PINGUINO TORTA HELADA CAPRICHO 1.5L</v>
      </c>
      <c r="M157" s="157">
        <f>[46]Producto!AO111</f>
        <v>15</v>
      </c>
      <c r="N157" s="157">
        <f>[46]Producto!AP111</f>
        <v>1</v>
      </c>
      <c r="O157" s="157">
        <f>DimProducto_Flexline[[#This Row],[GPM]]*DimProducto_Flexline[[#This Row],[UN/GP]]</f>
        <v>15</v>
      </c>
      <c r="P157" s="141">
        <f>[46]Producto!AR111</f>
        <v>1.5</v>
      </c>
      <c r="Q157" s="157">
        <f>[46]Producto!AS111</f>
        <v>1</v>
      </c>
      <c r="R157" s="142">
        <f>[46]Producto!AT111</f>
        <v>0.6</v>
      </c>
      <c r="S157" s="124">
        <f>IFERROR(DimProducto_Flexline[UN/MIN]*60*DimProducto_Flexline[NEW OEE (%)]/DimProducto_Flexline[UN/CAJA],0)</f>
        <v>540</v>
      </c>
      <c r="T157" s="124">
        <f>IFERROR(DimProducto_Flexline[UN/MIN]*60/DimProducto_Flexline[UN/CAJA],0)</f>
        <v>900</v>
      </c>
      <c r="U157" s="124">
        <f>+DimProducto_Flexline[UN/MIN]*DimProducto_Flexline[VOL/UN (L)]*60*DimProducto_Flexline[NEW OEE (%)]</f>
        <v>810</v>
      </c>
      <c r="V157" s="124">
        <f>+DimProducto_Flexline[UN/MIN]*DimProducto_Flexline[VOL/UN (L)]*60</f>
        <v>1350</v>
      </c>
      <c r="W157" s="157">
        <f>[46]Producto!AY111</f>
        <v>2</v>
      </c>
      <c r="X157" s="157">
        <f>[46]Producto!AZ111</f>
        <v>300</v>
      </c>
      <c r="Y157" s="123">
        <f>+DimProducto_Flexline[UN/CAJA]*DimProducto_Flexline[VOL/UN (L)]</f>
        <v>1.5</v>
      </c>
    </row>
    <row r="158" spans="1:25">
      <c r="A158" s="113">
        <f>[46]Producto!AC112</f>
        <v>1045</v>
      </c>
      <c r="B158" s="113" t="str">
        <f>[46]Producto!AD112</f>
        <v>Activo</v>
      </c>
      <c r="C158" s="113">
        <f>[46]Producto!AE112</f>
        <v>552163</v>
      </c>
      <c r="D158" s="114">
        <f>[46]Producto!AF112</f>
        <v>1</v>
      </c>
      <c r="E158" s="114" t="str">
        <f>CONCATENATE(DimProducto_Flexline[Código SAP],"000",DimProducto_Flexline[Versión])</f>
        <v>5521630001</v>
      </c>
      <c r="F158" s="114" t="str">
        <f>[46]Producto!AH112</f>
        <v>Flexline</v>
      </c>
      <c r="G158" s="113" t="str">
        <f>[46]Producto!AI112</f>
        <v>-</v>
      </c>
      <c r="H158" s="113" t="str">
        <f>[46]Producto!AJ112</f>
        <v>Tubs IC</v>
      </c>
      <c r="I158" s="113">
        <f>[46]Producto!AK112</f>
        <v>419</v>
      </c>
      <c r="J158" s="113" t="str">
        <f>[46]Producto!AL112</f>
        <v>PR07</v>
      </c>
      <c r="K158" s="113" t="str">
        <f>[46]Producto!AM112</f>
        <v>Z101</v>
      </c>
      <c r="L158" s="113" t="str">
        <f>[46]Producto!AN112</f>
        <v>PINGUINO RECETAS TRES LECHES 900ML</v>
      </c>
      <c r="M158" s="157">
        <f>[46]Producto!AO112</f>
        <v>17</v>
      </c>
      <c r="N158" s="157">
        <f>[46]Producto!AP112</f>
        <v>2</v>
      </c>
      <c r="O158" s="157">
        <f>DimProducto_Flexline[[#This Row],[GPM]]*DimProducto_Flexline[[#This Row],[UN/GP]]</f>
        <v>34</v>
      </c>
      <c r="P158" s="141">
        <f>[46]Producto!AR112</f>
        <v>0.9</v>
      </c>
      <c r="Q158" s="157">
        <f>[46]Producto!AS112</f>
        <v>1</v>
      </c>
      <c r="R158" s="142">
        <f>[46]Producto!AT112</f>
        <v>0.71</v>
      </c>
      <c r="S158" s="124">
        <f>IFERROR(DimProducto_Flexline[UN/MIN]*60*DimProducto_Flexline[NEW OEE (%)]/DimProducto_Flexline[UN/CAJA],0)</f>
        <v>1448.3999999999999</v>
      </c>
      <c r="T158" s="124">
        <f>IFERROR(DimProducto_Flexline[UN/MIN]*60/DimProducto_Flexline[UN/CAJA],0)</f>
        <v>2040</v>
      </c>
      <c r="U158" s="124">
        <f>+DimProducto_Flexline[UN/MIN]*DimProducto_Flexline[VOL/UN (L)]*60*DimProducto_Flexline[NEW OEE (%)]</f>
        <v>1303.56</v>
      </c>
      <c r="V158" s="124">
        <f>+DimProducto_Flexline[UN/MIN]*DimProducto_Flexline[VOL/UN (L)]*60</f>
        <v>1836</v>
      </c>
      <c r="W158" s="157">
        <f>[46]Producto!AY112</f>
        <v>1</v>
      </c>
      <c r="X158" s="157">
        <f>[46]Producto!AZ112</f>
        <v>880</v>
      </c>
      <c r="Y158" s="123">
        <f>+DimProducto_Flexline[UN/CAJA]*DimProducto_Flexline[VOL/UN (L)]</f>
        <v>0.9</v>
      </c>
    </row>
    <row r="159" spans="1:25">
      <c r="A159" s="113">
        <f>[46]Producto!AC113</f>
        <v>1045</v>
      </c>
      <c r="B159" s="113" t="str">
        <f>[46]Producto!AD113</f>
        <v>Activo</v>
      </c>
      <c r="C159" s="113">
        <f>[46]Producto!AE113</f>
        <v>84170799</v>
      </c>
      <c r="D159" s="114">
        <f>[46]Producto!AF113</f>
        <v>1</v>
      </c>
      <c r="E159" s="114" t="str">
        <f>CONCATENATE(DimProducto_Flexline[Código SAP],"000",DimProducto_Flexline[Versión])</f>
        <v>841707990001</v>
      </c>
      <c r="F159" s="114" t="str">
        <f>[46]Producto!AH113</f>
        <v>Flexline</v>
      </c>
      <c r="G159" s="113" t="str">
        <f>[46]Producto!AI113</f>
        <v>-</v>
      </c>
      <c r="H159" s="113" t="str">
        <f>[46]Producto!AJ113</f>
        <v>Tubs IC</v>
      </c>
      <c r="I159" s="113">
        <f>[46]Producto!AK113</f>
        <v>419</v>
      </c>
      <c r="J159" s="113" t="str">
        <f>[46]Producto!AL113</f>
        <v>PR07</v>
      </c>
      <c r="K159" s="113" t="str">
        <f>[46]Producto!AM113</f>
        <v>Z101</v>
      </c>
      <c r="L159" s="113" t="str">
        <f>[46]Producto!AN113</f>
        <v>PINGUINO SANDUCHE 1X900ML</v>
      </c>
      <c r="M159" s="157">
        <f>[46]Producto!AO113</f>
        <v>17</v>
      </c>
      <c r="N159" s="157">
        <f>[46]Producto!AP113</f>
        <v>2</v>
      </c>
      <c r="O159" s="157">
        <f>DimProducto_Flexline[[#This Row],[GPM]]*DimProducto_Flexline[[#This Row],[UN/GP]]</f>
        <v>34</v>
      </c>
      <c r="P159" s="141">
        <f>[46]Producto!AR113</f>
        <v>0.9</v>
      </c>
      <c r="Q159" s="157">
        <f>[46]Producto!AS113</f>
        <v>1</v>
      </c>
      <c r="R159" s="142">
        <f>[46]Producto!AT113</f>
        <v>0.71</v>
      </c>
      <c r="S159" s="124">
        <f>IFERROR(DimProducto_Flexline[UN/MIN]*60*DimProducto_Flexline[NEW OEE (%)]/DimProducto_Flexline[UN/CAJA],0)</f>
        <v>1448.3999999999999</v>
      </c>
      <c r="T159" s="124">
        <f>IFERROR(DimProducto_Flexline[UN/MIN]*60/DimProducto_Flexline[UN/CAJA],0)</f>
        <v>2040</v>
      </c>
      <c r="U159" s="124">
        <f>+DimProducto_Flexline[UN/MIN]*DimProducto_Flexline[VOL/UN (L)]*60*DimProducto_Flexline[NEW OEE (%)]</f>
        <v>1303.56</v>
      </c>
      <c r="V159" s="124">
        <f>+DimProducto_Flexline[UN/MIN]*DimProducto_Flexline[VOL/UN (L)]*60</f>
        <v>1836</v>
      </c>
      <c r="W159" s="157">
        <f>[46]Producto!AY113</f>
        <v>1</v>
      </c>
      <c r="X159" s="157">
        <f>[46]Producto!AZ113</f>
        <v>880</v>
      </c>
      <c r="Y159" s="123">
        <f>+DimProducto_Flexline[UN/CAJA]*DimProducto_Flexline[VOL/UN (L)]</f>
        <v>0.9</v>
      </c>
    </row>
    <row r="160" spans="1:25">
      <c r="A160" s="113">
        <f>[46]Producto!AC114</f>
        <v>1045</v>
      </c>
      <c r="B160" s="113" t="str">
        <f>[46]Producto!AD114</f>
        <v>Activo</v>
      </c>
      <c r="C160" s="113">
        <f>[46]Producto!AE114</f>
        <v>84170796</v>
      </c>
      <c r="D160" s="114">
        <f>[46]Producto!AF114</f>
        <v>1</v>
      </c>
      <c r="E160" s="114" t="str">
        <f>CONCATENATE(DimProducto_Flexline[Código SAP],"000",DimProducto_Flexline[Versión])</f>
        <v>841707960001</v>
      </c>
      <c r="F160" s="114" t="str">
        <f>[46]Producto!AH114</f>
        <v>Flexline</v>
      </c>
      <c r="G160" s="113" t="str">
        <f>[46]Producto!AI114</f>
        <v>-</v>
      </c>
      <c r="H160" s="113" t="str">
        <f>[46]Producto!AJ114</f>
        <v>Tubs IC</v>
      </c>
      <c r="I160" s="113">
        <f>[46]Producto!AK114</f>
        <v>419</v>
      </c>
      <c r="J160" s="113" t="str">
        <f>[46]Producto!AL114</f>
        <v>PR07</v>
      </c>
      <c r="K160" s="113" t="str">
        <f>[46]Producto!AM114</f>
        <v>Z101</v>
      </c>
      <c r="L160" s="113" t="str">
        <f>[46]Producto!AN114</f>
        <v>PINGUINO OREO 1X900ML</v>
      </c>
      <c r="M160" s="157">
        <f>[46]Producto!AO114</f>
        <v>17</v>
      </c>
      <c r="N160" s="157">
        <f>[46]Producto!AP114</f>
        <v>2</v>
      </c>
      <c r="O160" s="157">
        <f>DimProducto_Flexline[[#This Row],[GPM]]*DimProducto_Flexline[[#This Row],[UN/GP]]</f>
        <v>34</v>
      </c>
      <c r="P160" s="141">
        <f>[46]Producto!AR114</f>
        <v>0.9</v>
      </c>
      <c r="Q160" s="157">
        <f>[46]Producto!AS114</f>
        <v>1</v>
      </c>
      <c r="R160" s="142">
        <f>[46]Producto!AT114</f>
        <v>0.71</v>
      </c>
      <c r="S160" s="124">
        <f>IFERROR(DimProducto_Flexline[UN/MIN]*60*DimProducto_Flexline[NEW OEE (%)]/DimProducto_Flexline[UN/CAJA],0)</f>
        <v>1448.3999999999999</v>
      </c>
      <c r="T160" s="124">
        <f>IFERROR(DimProducto_Flexline[UN/MIN]*60/DimProducto_Flexline[UN/CAJA],0)</f>
        <v>2040</v>
      </c>
      <c r="U160" s="124">
        <f>+DimProducto_Flexline[UN/MIN]*DimProducto_Flexline[VOL/UN (L)]*60*DimProducto_Flexline[NEW OEE (%)]</f>
        <v>1303.56</v>
      </c>
      <c r="V160" s="124">
        <f>+DimProducto_Flexline[UN/MIN]*DimProducto_Flexline[VOL/UN (L)]*60</f>
        <v>1836</v>
      </c>
      <c r="W160" s="157">
        <f>[46]Producto!AY114</f>
        <v>1</v>
      </c>
      <c r="X160" s="157">
        <f>[46]Producto!AZ114</f>
        <v>880</v>
      </c>
      <c r="Y160" s="123">
        <f>+DimProducto_Flexline[UN/CAJA]*DimProducto_Flexline[VOL/UN (L)]</f>
        <v>0.9</v>
      </c>
    </row>
    <row r="161" spans="1:25">
      <c r="A161" s="113">
        <f>[46]Producto!AC115</f>
        <v>1045</v>
      </c>
      <c r="B161" s="113" t="str">
        <f>[46]Producto!AD115</f>
        <v>Activo</v>
      </c>
      <c r="C161" s="113">
        <f>[46]Producto!AE115</f>
        <v>84170795</v>
      </c>
      <c r="D161" s="114">
        <f>[46]Producto!AF115</f>
        <v>1</v>
      </c>
      <c r="E161" s="114" t="str">
        <f>CONCATENATE(DimProducto_Flexline[Código SAP],"000",DimProducto_Flexline[Versión])</f>
        <v>841707950001</v>
      </c>
      <c r="F161" s="114" t="str">
        <f>[46]Producto!AH115</f>
        <v>Flexline</v>
      </c>
      <c r="G161" s="113" t="str">
        <f>[46]Producto!AI115</f>
        <v>-</v>
      </c>
      <c r="H161" s="113" t="str">
        <f>[46]Producto!AJ115</f>
        <v>Tubs IC</v>
      </c>
      <c r="I161" s="113">
        <f>[46]Producto!AK115</f>
        <v>419</v>
      </c>
      <c r="J161" s="113" t="str">
        <f>[46]Producto!AL115</f>
        <v>PR07</v>
      </c>
      <c r="K161" s="113" t="str">
        <f>[46]Producto!AM115</f>
        <v>Z101</v>
      </c>
      <c r="L161" s="113" t="str">
        <f>[46]Producto!AN115</f>
        <v>PINGUINO MANJAR DE ALMENDRAS 1X900ML</v>
      </c>
      <c r="M161" s="157">
        <f>[46]Producto!AO115</f>
        <v>17</v>
      </c>
      <c r="N161" s="157">
        <f>[46]Producto!AP115</f>
        <v>2</v>
      </c>
      <c r="O161" s="157">
        <f>DimProducto_Flexline[[#This Row],[GPM]]*DimProducto_Flexline[[#This Row],[UN/GP]]</f>
        <v>34</v>
      </c>
      <c r="P161" s="141">
        <f>[46]Producto!AR115</f>
        <v>0.9</v>
      </c>
      <c r="Q161" s="157">
        <f>[46]Producto!AS115</f>
        <v>1</v>
      </c>
      <c r="R161" s="142">
        <f>[46]Producto!AT115</f>
        <v>0.71</v>
      </c>
      <c r="S161" s="124">
        <f>IFERROR(DimProducto_Flexline[UN/MIN]*60*DimProducto_Flexline[NEW OEE (%)]/DimProducto_Flexline[UN/CAJA],0)</f>
        <v>1448.3999999999999</v>
      </c>
      <c r="T161" s="124">
        <f>IFERROR(DimProducto_Flexline[UN/MIN]*60/DimProducto_Flexline[UN/CAJA],0)</f>
        <v>2040</v>
      </c>
      <c r="U161" s="124">
        <f>+DimProducto_Flexline[UN/MIN]*DimProducto_Flexline[VOL/UN (L)]*60*DimProducto_Flexline[NEW OEE (%)]</f>
        <v>1303.56</v>
      </c>
      <c r="V161" s="124">
        <f>+DimProducto_Flexline[UN/MIN]*DimProducto_Flexline[VOL/UN (L)]*60</f>
        <v>1836</v>
      </c>
      <c r="W161" s="157">
        <f>[46]Producto!AY115</f>
        <v>1</v>
      </c>
      <c r="X161" s="157">
        <f>[46]Producto!AZ115</f>
        <v>880</v>
      </c>
      <c r="Y161" s="123">
        <f>+DimProducto_Flexline[UN/CAJA]*DimProducto_Flexline[VOL/UN (L)]</f>
        <v>0.9</v>
      </c>
    </row>
    <row r="162" spans="1:25">
      <c r="A162" s="114">
        <f>[46]Producto!AC116</f>
        <v>1045</v>
      </c>
      <c r="B162" s="114" t="str">
        <f>[46]Producto!AD116</f>
        <v>Activo</v>
      </c>
      <c r="C162" s="114">
        <f>[46]Producto!AE116</f>
        <v>84170776</v>
      </c>
      <c r="D162" s="114">
        <f>[46]Producto!AF116</f>
        <v>1</v>
      </c>
      <c r="E162" s="114" t="str">
        <f>CONCATENATE(DimProducto_Flexline[Código SAP],"000",DimProducto_Flexline[Versión])</f>
        <v>841707760001</v>
      </c>
      <c r="F162" s="114" t="str">
        <f>[46]Producto!AH116</f>
        <v>Flexline</v>
      </c>
      <c r="G162" s="114" t="str">
        <f>[46]Producto!AI116</f>
        <v>-</v>
      </c>
      <c r="H162" s="114" t="str">
        <f>[46]Producto!AJ116</f>
        <v>Tubs IC</v>
      </c>
      <c r="I162" s="114">
        <f>[46]Producto!AK116</f>
        <v>419</v>
      </c>
      <c r="J162" s="114" t="str">
        <f>[46]Producto!AL116</f>
        <v>PR07</v>
      </c>
      <c r="K162" s="114" t="str">
        <f>[46]Producto!AM116</f>
        <v>Z101</v>
      </c>
      <c r="L162" s="114" t="str">
        <f>[46]Producto!AN116</f>
        <v>MANICHO 1X900ML.</v>
      </c>
      <c r="M162" s="157">
        <f>[46]Producto!AO116</f>
        <v>17</v>
      </c>
      <c r="N162" s="157">
        <f>[46]Producto!AP116</f>
        <v>2</v>
      </c>
      <c r="O162" s="157">
        <f>DimProducto_Flexline[[#This Row],[GPM]]*DimProducto_Flexline[[#This Row],[UN/GP]]</f>
        <v>34</v>
      </c>
      <c r="P162" s="141">
        <f>[46]Producto!AR116</f>
        <v>0.9</v>
      </c>
      <c r="Q162" s="157">
        <f>[46]Producto!AS116</f>
        <v>1</v>
      </c>
      <c r="R162" s="142">
        <f>[46]Producto!AT116</f>
        <v>0.71</v>
      </c>
      <c r="S162" s="124">
        <f>IFERROR(DimProducto_Flexline[UN/MIN]*60*DimProducto_Flexline[NEW OEE (%)]/DimProducto_Flexline[UN/CAJA],0)</f>
        <v>1448.3999999999999</v>
      </c>
      <c r="T162" s="124">
        <f>IFERROR(DimProducto_Flexline[UN/MIN]*60/DimProducto_Flexline[UN/CAJA],0)</f>
        <v>2040</v>
      </c>
      <c r="U162" s="124">
        <f>+DimProducto_Flexline[UN/MIN]*DimProducto_Flexline[VOL/UN (L)]*60*DimProducto_Flexline[NEW OEE (%)]</f>
        <v>1303.56</v>
      </c>
      <c r="V162" s="124">
        <f>+DimProducto_Flexline[UN/MIN]*DimProducto_Flexline[VOL/UN (L)]*60</f>
        <v>1836</v>
      </c>
      <c r="W162" s="157">
        <f>[46]Producto!AY116</f>
        <v>1</v>
      </c>
      <c r="X162" s="157">
        <f>[46]Producto!AZ116</f>
        <v>880</v>
      </c>
      <c r="Y162" s="123">
        <f>+DimProducto_Flexline[UN/CAJA]*DimProducto_Flexline[VOL/UN (L)]</f>
        <v>0.9</v>
      </c>
    </row>
    <row r="163" spans="1:25">
      <c r="A163" s="114">
        <f>[46]Producto!AC117</f>
        <v>1045</v>
      </c>
      <c r="B163" s="114" t="str">
        <f>[46]Producto!AD117</f>
        <v>Activo</v>
      </c>
      <c r="C163" s="114">
        <f>[46]Producto!AE117</f>
        <v>552200</v>
      </c>
      <c r="D163" s="114">
        <f>[46]Producto!AF117</f>
        <v>1</v>
      </c>
      <c r="E163" s="114" t="str">
        <f>CONCATENATE(DimProducto_Flexline[Código SAP],"000",DimProducto_Flexline[Versión])</f>
        <v>5522000001</v>
      </c>
      <c r="F163" s="114" t="str">
        <f>[46]Producto!AH117</f>
        <v>Flexline</v>
      </c>
      <c r="G163" s="114" t="str">
        <f>[46]Producto!AI117</f>
        <v>-</v>
      </c>
      <c r="H163" s="114" t="str">
        <f>[46]Producto!AJ117</f>
        <v>Tubs IC</v>
      </c>
      <c r="I163" s="114">
        <f>[46]Producto!AK117</f>
        <v>419</v>
      </c>
      <c r="J163" s="114" t="str">
        <f>[46]Producto!AL117</f>
        <v>PR07</v>
      </c>
      <c r="K163" s="114" t="str">
        <f>[46]Producto!AM117</f>
        <v>Z101</v>
      </c>
      <c r="L163" s="114" t="str">
        <f>[46]Producto!AN117</f>
        <v>PINGUINO CREMOSSITO NAPOLITANO 1X900ML</v>
      </c>
      <c r="M163" s="157">
        <f>[46]Producto!AO117</f>
        <v>17</v>
      </c>
      <c r="N163" s="157">
        <f>[46]Producto!AP117</f>
        <v>2</v>
      </c>
      <c r="O163" s="157">
        <f>DimProducto_Flexline[[#This Row],[GPM]]*DimProducto_Flexline[[#This Row],[UN/GP]]</f>
        <v>34</v>
      </c>
      <c r="P163" s="141">
        <f>[46]Producto!AR117</f>
        <v>0.9</v>
      </c>
      <c r="Q163" s="157">
        <f>[46]Producto!AS117</f>
        <v>1</v>
      </c>
      <c r="R163" s="142">
        <f>[46]Producto!AT117</f>
        <v>0.71</v>
      </c>
      <c r="S163" s="124">
        <f>IFERROR(DimProducto_Flexline[UN/MIN]*60*DimProducto_Flexline[NEW OEE (%)]/DimProducto_Flexline[UN/CAJA],0)</f>
        <v>1448.3999999999999</v>
      </c>
      <c r="T163" s="124">
        <f>IFERROR(DimProducto_Flexline[UN/MIN]*60/DimProducto_Flexline[UN/CAJA],0)</f>
        <v>2040</v>
      </c>
      <c r="U163" s="124">
        <f>+DimProducto_Flexline[UN/MIN]*DimProducto_Flexline[VOL/UN (L)]*60*DimProducto_Flexline[NEW OEE (%)]</f>
        <v>1303.56</v>
      </c>
      <c r="V163" s="124">
        <f>+DimProducto_Flexline[UN/MIN]*DimProducto_Flexline[VOL/UN (L)]*60</f>
        <v>1836</v>
      </c>
      <c r="W163" s="157">
        <f>[46]Producto!AY117</f>
        <v>3</v>
      </c>
      <c r="X163" s="157">
        <f>[46]Producto!AZ117</f>
        <v>880</v>
      </c>
      <c r="Y163" s="123">
        <f>+DimProducto_Flexline[UN/CAJA]*DimProducto_Flexline[VOL/UN (L)]</f>
        <v>0.9</v>
      </c>
    </row>
    <row r="164" spans="1:25">
      <c r="A164" s="114">
        <f>[46]Producto!AC118</f>
        <v>1045</v>
      </c>
      <c r="B164" s="114" t="str">
        <f>[46]Producto!AD118</f>
        <v>Activo</v>
      </c>
      <c r="C164" s="114">
        <f>[46]Producto!AE118</f>
        <v>549089</v>
      </c>
      <c r="D164" s="114">
        <f>[46]Producto!AF118</f>
        <v>1</v>
      </c>
      <c r="E164" s="114" t="str">
        <f>CONCATENATE(DimProducto_Flexline[Código SAP],"000",DimProducto_Flexline[Versión])</f>
        <v>5490890001</v>
      </c>
      <c r="F164" s="114" t="str">
        <f>[46]Producto!AH118</f>
        <v>Flexline</v>
      </c>
      <c r="G164" s="114" t="str">
        <f>[46]Producto!AI118</f>
        <v>-</v>
      </c>
      <c r="H164" s="114" t="str">
        <f>[46]Producto!AJ118</f>
        <v>Tubs IC</v>
      </c>
      <c r="I164" s="114">
        <f>[46]Producto!AK118</f>
        <v>419</v>
      </c>
      <c r="J164" s="114" t="str">
        <f>[46]Producto!AL118</f>
        <v>PR07</v>
      </c>
      <c r="K164" s="114" t="str">
        <f>[46]Producto!AM118</f>
        <v>Z101</v>
      </c>
      <c r="L164" s="114" t="str">
        <f>[46]Producto!AN118</f>
        <v>PINGUINO CREMOSSITO NAPOLITAN TAMB1X10LT</v>
      </c>
      <c r="M164" s="157">
        <f>[46]Producto!AO118</f>
        <v>3</v>
      </c>
      <c r="N164" s="157">
        <f>[46]Producto!AP118</f>
        <v>1</v>
      </c>
      <c r="O164" s="157">
        <f>DimProducto_Flexline[[#This Row],[GPM]]*DimProducto_Flexline[[#This Row],[UN/GP]]</f>
        <v>3</v>
      </c>
      <c r="P164" s="141">
        <f>[46]Producto!AR118</f>
        <v>10</v>
      </c>
      <c r="Q164" s="157">
        <f>[46]Producto!AS118</f>
        <v>1</v>
      </c>
      <c r="R164" s="142">
        <f>[46]Producto!AT118</f>
        <v>0.71</v>
      </c>
      <c r="S164" s="124">
        <f>IFERROR(DimProducto_Flexline[UN/MIN]*60*DimProducto_Flexline[NEW OEE (%)]/DimProducto_Flexline[UN/CAJA],0)</f>
        <v>127.8</v>
      </c>
      <c r="T164" s="124">
        <f>IFERROR(DimProducto_Flexline[UN/MIN]*60/DimProducto_Flexline[UN/CAJA],0)</f>
        <v>180</v>
      </c>
      <c r="U164" s="124">
        <f>+DimProducto_Flexline[UN/MIN]*DimProducto_Flexline[VOL/UN (L)]*60*DimProducto_Flexline[NEW OEE (%)]</f>
        <v>1278</v>
      </c>
      <c r="V164" s="124">
        <f>+DimProducto_Flexline[UN/MIN]*DimProducto_Flexline[VOL/UN (L)]*60</f>
        <v>1800</v>
      </c>
      <c r="W164" s="157">
        <f>[46]Producto!AY118</f>
        <v>3</v>
      </c>
      <c r="X164" s="157">
        <f>[46]Producto!AZ118</f>
        <v>130</v>
      </c>
      <c r="Y164" s="123">
        <f>+DimProducto_Flexline[UN/CAJA]*DimProducto_Flexline[VOL/UN (L)]</f>
        <v>10</v>
      </c>
    </row>
    <row r="165" spans="1:25">
      <c r="A165" s="114">
        <f>[46]Producto!AC119</f>
        <v>1045</v>
      </c>
      <c r="B165" s="114" t="str">
        <f>[46]Producto!AD119</f>
        <v>Activo</v>
      </c>
      <c r="C165" s="114">
        <f>[46]Producto!AE119</f>
        <v>552191</v>
      </c>
      <c r="D165" s="114">
        <f>[46]Producto!AF119</f>
        <v>1</v>
      </c>
      <c r="E165" s="114" t="str">
        <f>CONCATENATE(DimProducto_Flexline[Código SAP],"000",DimProducto_Flexline[Versión])</f>
        <v>5521910001</v>
      </c>
      <c r="F165" s="114" t="str">
        <f>[46]Producto!AH119</f>
        <v>Flexline</v>
      </c>
      <c r="G165" s="114" t="str">
        <f>[46]Producto!AI119</f>
        <v>-</v>
      </c>
      <c r="H165" s="114" t="str">
        <f>[46]Producto!AJ119</f>
        <v>Tubs IC</v>
      </c>
      <c r="I165" s="114">
        <f>[46]Producto!AK119</f>
        <v>419</v>
      </c>
      <c r="J165" s="114" t="str">
        <f>[46]Producto!AL119</f>
        <v>PR07</v>
      </c>
      <c r="K165" s="114" t="str">
        <f>[46]Producto!AM119</f>
        <v>Z101</v>
      </c>
      <c r="L165" s="114" t="str">
        <f>[46]Producto!AN119</f>
        <v>PINGUINO CREMOSSITO MARMOL MORA 1X900ML</v>
      </c>
      <c r="M165" s="157">
        <f>[46]Producto!AO119</f>
        <v>30</v>
      </c>
      <c r="N165" s="157">
        <f>[46]Producto!AP119</f>
        <v>1</v>
      </c>
      <c r="O165" s="157">
        <f>DimProducto_Flexline[[#This Row],[GPM]]*DimProducto_Flexline[[#This Row],[UN/GP]]</f>
        <v>30</v>
      </c>
      <c r="P165" s="141">
        <f>[46]Producto!AR119</f>
        <v>0.9</v>
      </c>
      <c r="Q165" s="157">
        <f>[46]Producto!AS119</f>
        <v>1</v>
      </c>
      <c r="R165" s="142">
        <f>[46]Producto!AT119</f>
        <v>0.71</v>
      </c>
      <c r="S165" s="124">
        <f>IFERROR(DimProducto_Flexline[UN/MIN]*60*DimProducto_Flexline[NEW OEE (%)]/DimProducto_Flexline[UN/CAJA],0)</f>
        <v>1278</v>
      </c>
      <c r="T165" s="124">
        <f>IFERROR(DimProducto_Flexline[UN/MIN]*60/DimProducto_Flexline[UN/CAJA],0)</f>
        <v>1800</v>
      </c>
      <c r="U165" s="124">
        <f>+DimProducto_Flexline[UN/MIN]*DimProducto_Flexline[VOL/UN (L)]*60*DimProducto_Flexline[NEW OEE (%)]</f>
        <v>1150.2</v>
      </c>
      <c r="V165" s="124">
        <f>+DimProducto_Flexline[UN/MIN]*DimProducto_Flexline[VOL/UN (L)]*60</f>
        <v>1620</v>
      </c>
      <c r="W165" s="157">
        <f>[46]Producto!AY119</f>
        <v>1</v>
      </c>
      <c r="X165" s="157">
        <f>[46]Producto!AZ119</f>
        <v>880</v>
      </c>
      <c r="Y165" s="123">
        <f>+DimProducto_Flexline[UN/CAJA]*DimProducto_Flexline[VOL/UN (L)]</f>
        <v>0.9</v>
      </c>
    </row>
    <row r="166" spans="1:25">
      <c r="A166" s="114">
        <f>[46]Producto!AC120</f>
        <v>1045</v>
      </c>
      <c r="B166" s="114" t="str">
        <f>[46]Producto!AD120</f>
        <v>Activo</v>
      </c>
      <c r="C166" s="114">
        <f>[46]Producto!AE120</f>
        <v>549061</v>
      </c>
      <c r="D166" s="114">
        <f>[46]Producto!AF120</f>
        <v>1</v>
      </c>
      <c r="E166" s="114" t="str">
        <f>CONCATENATE(DimProducto_Flexline[Código SAP],"000",DimProducto_Flexline[Versión])</f>
        <v>5490610001</v>
      </c>
      <c r="F166" s="114" t="str">
        <f>[46]Producto!AH120</f>
        <v>Flexline</v>
      </c>
      <c r="G166" s="114" t="str">
        <f>[46]Producto!AI120</f>
        <v>-</v>
      </c>
      <c r="H166" s="114" t="str">
        <f>[46]Producto!AJ120</f>
        <v>Tubs IC</v>
      </c>
      <c r="I166" s="114">
        <f>[46]Producto!AK120</f>
        <v>419</v>
      </c>
      <c r="J166" s="114" t="str">
        <f>[46]Producto!AL120</f>
        <v>PR07</v>
      </c>
      <c r="K166" s="114" t="str">
        <f>[46]Producto!AM120</f>
        <v>Z101</v>
      </c>
      <c r="L166" s="114" t="str">
        <f>[46]Producto!AN120</f>
        <v>PINGUINO MARMOLEADO MORA TAMB1X10LT</v>
      </c>
      <c r="M166" s="157">
        <f>[46]Producto!AO120</f>
        <v>3</v>
      </c>
      <c r="N166" s="157">
        <f>[46]Producto!AP120</f>
        <v>1</v>
      </c>
      <c r="O166" s="157">
        <f>DimProducto_Flexline[[#This Row],[GPM]]*DimProducto_Flexline[[#This Row],[UN/GP]]</f>
        <v>3</v>
      </c>
      <c r="P166" s="141">
        <f>[46]Producto!AR120</f>
        <v>10</v>
      </c>
      <c r="Q166" s="157">
        <f>[46]Producto!AS120</f>
        <v>1</v>
      </c>
      <c r="R166" s="142">
        <f>[46]Producto!AT120</f>
        <v>0.71</v>
      </c>
      <c r="S166" s="124">
        <f>IFERROR(DimProducto_Flexline[UN/MIN]*60*DimProducto_Flexline[NEW OEE (%)]/DimProducto_Flexline[UN/CAJA],0)</f>
        <v>127.8</v>
      </c>
      <c r="T166" s="124">
        <f>IFERROR(DimProducto_Flexline[UN/MIN]*60/DimProducto_Flexline[UN/CAJA],0)</f>
        <v>180</v>
      </c>
      <c r="U166" s="124">
        <f>+DimProducto_Flexline[UN/MIN]*DimProducto_Flexline[VOL/UN (L)]*60*DimProducto_Flexline[NEW OEE (%)]</f>
        <v>1278</v>
      </c>
      <c r="V166" s="124">
        <f>+DimProducto_Flexline[UN/MIN]*DimProducto_Flexline[VOL/UN (L)]*60</f>
        <v>1800</v>
      </c>
      <c r="W166" s="157">
        <f>[46]Producto!AY120</f>
        <v>1</v>
      </c>
      <c r="X166" s="157">
        <f>[46]Producto!AZ120</f>
        <v>130</v>
      </c>
      <c r="Y166" s="123">
        <f>+DimProducto_Flexline[UN/CAJA]*DimProducto_Flexline[VOL/UN (L)]</f>
        <v>10</v>
      </c>
    </row>
    <row r="167" spans="1:25">
      <c r="A167" s="114">
        <f>[46]Producto!AC121</f>
        <v>1045</v>
      </c>
      <c r="B167" s="114" t="str">
        <f>[46]Producto!AD121</f>
        <v>Activo</v>
      </c>
      <c r="C167" s="114">
        <f>[46]Producto!AE121</f>
        <v>552195</v>
      </c>
      <c r="D167" s="114">
        <f>[46]Producto!AF121</f>
        <v>1</v>
      </c>
      <c r="E167" s="114" t="str">
        <f>CONCATENATE(DimProducto_Flexline[Código SAP],"000",DimProducto_Flexline[Versión])</f>
        <v>5521950001</v>
      </c>
      <c r="F167" s="114" t="str">
        <f>[46]Producto!AH121</f>
        <v>Flexline</v>
      </c>
      <c r="G167" s="114" t="str">
        <f>[46]Producto!AI121</f>
        <v>-</v>
      </c>
      <c r="H167" s="114" t="str">
        <f>[46]Producto!AJ121</f>
        <v>Tubs IC</v>
      </c>
      <c r="I167" s="114">
        <f>[46]Producto!AK121</f>
        <v>419</v>
      </c>
      <c r="J167" s="114" t="str">
        <f>[46]Producto!AL121</f>
        <v>PR07</v>
      </c>
      <c r="K167" s="114" t="str">
        <f>[46]Producto!AM121</f>
        <v>Z101</v>
      </c>
      <c r="L167" s="114" t="str">
        <f>[46]Producto!AN121</f>
        <v>PINGUINO CREMOSSITO FRUTILLA 1X900ML</v>
      </c>
      <c r="M167" s="157">
        <f>[46]Producto!AO121</f>
        <v>17</v>
      </c>
      <c r="N167" s="157">
        <f>[46]Producto!AP121</f>
        <v>2</v>
      </c>
      <c r="O167" s="157">
        <f>DimProducto_Flexline[[#This Row],[GPM]]*DimProducto_Flexline[[#This Row],[UN/GP]]</f>
        <v>34</v>
      </c>
      <c r="P167" s="141">
        <f>[46]Producto!AR121</f>
        <v>0.9</v>
      </c>
      <c r="Q167" s="157">
        <f>[46]Producto!AS121</f>
        <v>1</v>
      </c>
      <c r="R167" s="142">
        <f>[46]Producto!AT121</f>
        <v>0.71</v>
      </c>
      <c r="S167" s="124">
        <f>IFERROR(DimProducto_Flexline[UN/MIN]*60*DimProducto_Flexline[NEW OEE (%)]/DimProducto_Flexline[UN/CAJA],0)</f>
        <v>1448.3999999999999</v>
      </c>
      <c r="T167" s="124">
        <f>IFERROR(DimProducto_Flexline[UN/MIN]*60/DimProducto_Flexline[UN/CAJA],0)</f>
        <v>2040</v>
      </c>
      <c r="U167" s="124">
        <f>+DimProducto_Flexline[UN/MIN]*DimProducto_Flexline[VOL/UN (L)]*60*DimProducto_Flexline[NEW OEE (%)]</f>
        <v>1303.56</v>
      </c>
      <c r="V167" s="124">
        <f>+DimProducto_Flexline[UN/MIN]*DimProducto_Flexline[VOL/UN (L)]*60</f>
        <v>1836</v>
      </c>
      <c r="W167" s="157">
        <f>[46]Producto!AY121</f>
        <v>1</v>
      </c>
      <c r="X167" s="157">
        <f>[46]Producto!AZ121</f>
        <v>880</v>
      </c>
      <c r="Y167" s="123">
        <f>+DimProducto_Flexline[UN/CAJA]*DimProducto_Flexline[VOL/UN (L)]</f>
        <v>0.9</v>
      </c>
    </row>
    <row r="168" spans="1:25">
      <c r="A168" s="114">
        <f>[46]Producto!AC122</f>
        <v>1045</v>
      </c>
      <c r="B168" s="114" t="str">
        <f>[46]Producto!AD122</f>
        <v>Activo</v>
      </c>
      <c r="C168" s="114">
        <f>[46]Producto!AE122</f>
        <v>549076</v>
      </c>
      <c r="D168" s="114">
        <f>[46]Producto!AF122</f>
        <v>1</v>
      </c>
      <c r="E168" s="114" t="str">
        <f>CONCATENATE(DimProducto_Flexline[Código SAP],"000",DimProducto_Flexline[Versión])</f>
        <v>5490760001</v>
      </c>
      <c r="F168" s="114" t="str">
        <f>[46]Producto!AH122</f>
        <v>Flexline</v>
      </c>
      <c r="G168" s="114" t="str">
        <f>[46]Producto!AI122</f>
        <v>-</v>
      </c>
      <c r="H168" s="114" t="str">
        <f>[46]Producto!AJ122</f>
        <v>Tubs IC</v>
      </c>
      <c r="I168" s="114">
        <f>[46]Producto!AK122</f>
        <v>419</v>
      </c>
      <c r="J168" s="114" t="str">
        <f>[46]Producto!AL122</f>
        <v>PR07</v>
      </c>
      <c r="K168" s="114" t="str">
        <f>[46]Producto!AM122</f>
        <v>Z101</v>
      </c>
      <c r="L168" s="114" t="str">
        <f>[46]Producto!AN122</f>
        <v>PINGUINO CREMOSSITO FRUTILLA TAMB 1X10LT</v>
      </c>
      <c r="M168" s="157">
        <f>[46]Producto!AO122</f>
        <v>3</v>
      </c>
      <c r="N168" s="157">
        <f>[46]Producto!AP122</f>
        <v>1</v>
      </c>
      <c r="O168" s="157">
        <f>DimProducto_Flexline[[#This Row],[GPM]]*DimProducto_Flexline[[#This Row],[UN/GP]]</f>
        <v>3</v>
      </c>
      <c r="P168" s="141">
        <f>[46]Producto!AR122</f>
        <v>10</v>
      </c>
      <c r="Q168" s="157">
        <f>[46]Producto!AS122</f>
        <v>1</v>
      </c>
      <c r="R168" s="142">
        <f>[46]Producto!AT122</f>
        <v>0.71</v>
      </c>
      <c r="S168" s="124">
        <f>IFERROR(DimProducto_Flexline[UN/MIN]*60*DimProducto_Flexline[NEW OEE (%)]/DimProducto_Flexline[UN/CAJA],0)</f>
        <v>127.8</v>
      </c>
      <c r="T168" s="124">
        <f>IFERROR(DimProducto_Flexline[UN/MIN]*60/DimProducto_Flexline[UN/CAJA],0)</f>
        <v>180</v>
      </c>
      <c r="U168" s="124">
        <f>+DimProducto_Flexline[UN/MIN]*DimProducto_Flexline[VOL/UN (L)]*60*DimProducto_Flexline[NEW OEE (%)]</f>
        <v>1278</v>
      </c>
      <c r="V168" s="124">
        <f>+DimProducto_Flexline[UN/MIN]*DimProducto_Flexline[VOL/UN (L)]*60</f>
        <v>1800</v>
      </c>
      <c r="W168" s="157">
        <f>[46]Producto!AY122</f>
        <v>1</v>
      </c>
      <c r="X168" s="157">
        <f>[46]Producto!AZ122</f>
        <v>130</v>
      </c>
      <c r="Y168" s="123">
        <f>+DimProducto_Flexline[UN/CAJA]*DimProducto_Flexline[VOL/UN (L)]</f>
        <v>10</v>
      </c>
    </row>
    <row r="169" spans="1:25">
      <c r="A169" s="114">
        <f>[46]Producto!AC123</f>
        <v>1045</v>
      </c>
      <c r="B169" s="114" t="str">
        <f>[46]Producto!AD123</f>
        <v>Activo</v>
      </c>
      <c r="C169" s="114">
        <f>[46]Producto!AE123</f>
        <v>552187</v>
      </c>
      <c r="D169" s="114">
        <f>[46]Producto!AF123</f>
        <v>1</v>
      </c>
      <c r="E169" s="114" t="str">
        <f>CONCATENATE(DimProducto_Flexline[Código SAP],"000",DimProducto_Flexline[Versión])</f>
        <v>5521870001</v>
      </c>
      <c r="F169" s="114" t="str">
        <f>[46]Producto!AH123</f>
        <v>Flexline</v>
      </c>
      <c r="G169" s="114" t="str">
        <f>[46]Producto!AI123</f>
        <v>-</v>
      </c>
      <c r="H169" s="114" t="str">
        <f>[46]Producto!AJ123</f>
        <v>Tubs IC</v>
      </c>
      <c r="I169" s="114">
        <f>[46]Producto!AK123</f>
        <v>419</v>
      </c>
      <c r="J169" s="114" t="str">
        <f>[46]Producto!AL123</f>
        <v>PR07</v>
      </c>
      <c r="K169" s="114" t="str">
        <f>[46]Producto!AM123</f>
        <v>Z101</v>
      </c>
      <c r="L169" s="114" t="str">
        <f>[46]Producto!AN123</f>
        <v>PINGUINO CREMOSSITO VAINILLA 1X900ML</v>
      </c>
      <c r="M169" s="157">
        <f>[46]Producto!AO123</f>
        <v>17</v>
      </c>
      <c r="N169" s="157">
        <f>[46]Producto!AP123</f>
        <v>2</v>
      </c>
      <c r="O169" s="157">
        <f>DimProducto_Flexline[[#This Row],[GPM]]*DimProducto_Flexline[[#This Row],[UN/GP]]</f>
        <v>34</v>
      </c>
      <c r="P169" s="141">
        <f>[46]Producto!AR123</f>
        <v>0.9</v>
      </c>
      <c r="Q169" s="157">
        <f>[46]Producto!AS123</f>
        <v>1</v>
      </c>
      <c r="R169" s="142">
        <f>[46]Producto!AT123</f>
        <v>0.71</v>
      </c>
      <c r="S169" s="124">
        <f>IFERROR(DimProducto_Flexline[UN/MIN]*60*DimProducto_Flexline[NEW OEE (%)]/DimProducto_Flexline[UN/CAJA],0)</f>
        <v>1448.3999999999999</v>
      </c>
      <c r="T169" s="124">
        <f>IFERROR(DimProducto_Flexline[UN/MIN]*60/DimProducto_Flexline[UN/CAJA],0)</f>
        <v>2040</v>
      </c>
      <c r="U169" s="124">
        <f>+DimProducto_Flexline[UN/MIN]*DimProducto_Flexline[VOL/UN (L)]*60*DimProducto_Flexline[NEW OEE (%)]</f>
        <v>1303.56</v>
      </c>
      <c r="V169" s="124">
        <f>+DimProducto_Flexline[UN/MIN]*DimProducto_Flexline[VOL/UN (L)]*60</f>
        <v>1836</v>
      </c>
      <c r="W169" s="157">
        <f>[46]Producto!AY123</f>
        <v>1</v>
      </c>
      <c r="X169" s="157">
        <f>[46]Producto!AZ123</f>
        <v>880</v>
      </c>
      <c r="Y169" s="123">
        <f>+DimProducto_Flexline[UN/CAJA]*DimProducto_Flexline[VOL/UN (L)]</f>
        <v>0.9</v>
      </c>
    </row>
    <row r="170" spans="1:25">
      <c r="A170" s="114">
        <f>[46]Producto!AC124</f>
        <v>1045</v>
      </c>
      <c r="B170" s="114" t="str">
        <f>[46]Producto!AD124</f>
        <v>Activo</v>
      </c>
      <c r="C170" s="114">
        <f>[46]Producto!AE124</f>
        <v>549431</v>
      </c>
      <c r="D170" s="114">
        <f>[46]Producto!AF124</f>
        <v>1</v>
      </c>
      <c r="E170" s="114" t="str">
        <f>CONCATENATE(DimProducto_Flexline[Código SAP],"000",DimProducto_Flexline[Versión])</f>
        <v>5494310001</v>
      </c>
      <c r="F170" s="114" t="str">
        <f>[46]Producto!AH124</f>
        <v>Flexline</v>
      </c>
      <c r="G170" s="114" t="str">
        <f>[46]Producto!AI124</f>
        <v>-</v>
      </c>
      <c r="H170" s="114" t="str">
        <f>[46]Producto!AJ124</f>
        <v>Tubs IC</v>
      </c>
      <c r="I170" s="114">
        <f>[46]Producto!AK124</f>
        <v>419</v>
      </c>
      <c r="J170" s="114" t="str">
        <f>[46]Producto!AL124</f>
        <v>PR07</v>
      </c>
      <c r="K170" s="114" t="str">
        <f>[46]Producto!AM124</f>
        <v>Z101</v>
      </c>
      <c r="L170" s="114" t="str">
        <f>[46]Producto!AN124</f>
        <v>PINGUINO CREMOSSITO VAINILLA TAMB 1X10L</v>
      </c>
      <c r="M170" s="157">
        <f>[46]Producto!AO124</f>
        <v>3</v>
      </c>
      <c r="N170" s="157">
        <f>[46]Producto!AP124</f>
        <v>1</v>
      </c>
      <c r="O170" s="157">
        <f>DimProducto_Flexline[[#This Row],[GPM]]*DimProducto_Flexline[[#This Row],[UN/GP]]</f>
        <v>3</v>
      </c>
      <c r="P170" s="141">
        <f>[46]Producto!AR124</f>
        <v>10</v>
      </c>
      <c r="Q170" s="157">
        <f>[46]Producto!AS124</f>
        <v>1</v>
      </c>
      <c r="R170" s="142">
        <f>[46]Producto!AT124</f>
        <v>0.71</v>
      </c>
      <c r="S170" s="124">
        <f>IFERROR(DimProducto_Flexline[UN/MIN]*60*DimProducto_Flexline[NEW OEE (%)]/DimProducto_Flexline[UN/CAJA],0)</f>
        <v>127.8</v>
      </c>
      <c r="T170" s="124">
        <f>IFERROR(DimProducto_Flexline[UN/MIN]*60/DimProducto_Flexline[UN/CAJA],0)</f>
        <v>180</v>
      </c>
      <c r="U170" s="124">
        <f>+DimProducto_Flexline[UN/MIN]*DimProducto_Flexline[VOL/UN (L)]*60*DimProducto_Flexline[NEW OEE (%)]</f>
        <v>1278</v>
      </c>
      <c r="V170" s="124">
        <f>+DimProducto_Flexline[UN/MIN]*DimProducto_Flexline[VOL/UN (L)]*60</f>
        <v>1800</v>
      </c>
      <c r="W170" s="157">
        <f>[46]Producto!AY124</f>
        <v>1</v>
      </c>
      <c r="X170" s="157">
        <f>[46]Producto!AZ124</f>
        <v>130</v>
      </c>
      <c r="Y170" s="123">
        <f>+DimProducto_Flexline[UN/CAJA]*DimProducto_Flexline[VOL/UN (L)]</f>
        <v>10</v>
      </c>
    </row>
    <row r="171" spans="1:25">
      <c r="A171" s="114">
        <f>[46]Producto!AC125</f>
        <v>1045</v>
      </c>
      <c r="B171" s="114" t="str">
        <f>[46]Producto!AD125</f>
        <v>Activo</v>
      </c>
      <c r="C171" s="114">
        <f>[46]Producto!AE125</f>
        <v>552192</v>
      </c>
      <c r="D171" s="114">
        <f>[46]Producto!AF125</f>
        <v>1</v>
      </c>
      <c r="E171" s="114" t="str">
        <f>CONCATENATE(DimProducto_Flexline[Código SAP],"000",DimProducto_Flexline[Versión])</f>
        <v>5521920001</v>
      </c>
      <c r="F171" s="114" t="str">
        <f>[46]Producto!AH125</f>
        <v>Flexline</v>
      </c>
      <c r="G171" s="114" t="str">
        <f>[46]Producto!AI125</f>
        <v>-</v>
      </c>
      <c r="H171" s="114" t="str">
        <f>[46]Producto!AJ125</f>
        <v>Tubs IC</v>
      </c>
      <c r="I171" s="114">
        <f>[46]Producto!AK125</f>
        <v>419</v>
      </c>
      <c r="J171" s="114" t="str">
        <f>[46]Producto!AL125</f>
        <v>PR07</v>
      </c>
      <c r="K171" s="114" t="str">
        <f>[46]Producto!AM125</f>
        <v>Z101</v>
      </c>
      <c r="L171" s="114" t="str">
        <f>[46]Producto!AN125</f>
        <v>PINGUINO CREMOSSITO CHOCOLATE 1X900ML</v>
      </c>
      <c r="M171" s="157">
        <f>[46]Producto!AO125</f>
        <v>17</v>
      </c>
      <c r="N171" s="157">
        <f>[46]Producto!AP125</f>
        <v>2</v>
      </c>
      <c r="O171" s="157">
        <f>DimProducto_Flexline[[#This Row],[GPM]]*DimProducto_Flexline[[#This Row],[UN/GP]]</f>
        <v>34</v>
      </c>
      <c r="P171" s="141">
        <f>[46]Producto!AR125</f>
        <v>0.9</v>
      </c>
      <c r="Q171" s="157">
        <f>[46]Producto!AS125</f>
        <v>1</v>
      </c>
      <c r="R171" s="142">
        <f>[46]Producto!AT125</f>
        <v>0.71</v>
      </c>
      <c r="S171" s="124">
        <f>IFERROR(DimProducto_Flexline[UN/MIN]*60*DimProducto_Flexline[NEW OEE (%)]/DimProducto_Flexline[UN/CAJA],0)</f>
        <v>1448.3999999999999</v>
      </c>
      <c r="T171" s="124">
        <f>IFERROR(DimProducto_Flexline[UN/MIN]*60/DimProducto_Flexline[UN/CAJA],0)</f>
        <v>2040</v>
      </c>
      <c r="U171" s="124">
        <f>+DimProducto_Flexline[UN/MIN]*DimProducto_Flexline[VOL/UN (L)]*60*DimProducto_Flexline[NEW OEE (%)]</f>
        <v>1303.56</v>
      </c>
      <c r="V171" s="124">
        <f>+DimProducto_Flexline[UN/MIN]*DimProducto_Flexline[VOL/UN (L)]*60</f>
        <v>1836</v>
      </c>
      <c r="W171" s="157">
        <f>[46]Producto!AY125</f>
        <v>1</v>
      </c>
      <c r="X171" s="157">
        <f>[46]Producto!AZ125</f>
        <v>880</v>
      </c>
      <c r="Y171" s="123">
        <f>+DimProducto_Flexline[UN/CAJA]*DimProducto_Flexline[VOL/UN (L)]</f>
        <v>0.9</v>
      </c>
    </row>
    <row r="172" spans="1:25">
      <c r="A172" s="114">
        <f>[46]Producto!AC126</f>
        <v>1045</v>
      </c>
      <c r="B172" s="114" t="str">
        <f>[46]Producto!AD126</f>
        <v>Activo</v>
      </c>
      <c r="C172" s="114">
        <f>[46]Producto!AE126</f>
        <v>549065</v>
      </c>
      <c r="D172" s="114">
        <f>[46]Producto!AF126</f>
        <v>1</v>
      </c>
      <c r="E172" s="114" t="str">
        <f>CONCATENATE(DimProducto_Flexline[Código SAP],"000",DimProducto_Flexline[Versión])</f>
        <v>5490650001</v>
      </c>
      <c r="F172" s="114" t="str">
        <f>[46]Producto!AH126</f>
        <v>Flexline</v>
      </c>
      <c r="G172" s="114" t="str">
        <f>[46]Producto!AI126</f>
        <v>-</v>
      </c>
      <c r="H172" s="114" t="str">
        <f>[46]Producto!AJ126</f>
        <v>Tubs IC</v>
      </c>
      <c r="I172" s="114">
        <f>[46]Producto!AK126</f>
        <v>419</v>
      </c>
      <c r="J172" s="114" t="str">
        <f>[46]Producto!AL126</f>
        <v>PR07</v>
      </c>
      <c r="K172" s="114" t="str">
        <f>[46]Producto!AM126</f>
        <v>Z101</v>
      </c>
      <c r="L172" s="114" t="str">
        <f>[46]Producto!AN126</f>
        <v>PINGUINO CREMOSSITO CHOCOLATE TAMB 1X10L</v>
      </c>
      <c r="M172" s="157">
        <f>[46]Producto!AO126</f>
        <v>3</v>
      </c>
      <c r="N172" s="157">
        <f>[46]Producto!AP126</f>
        <v>1</v>
      </c>
      <c r="O172" s="157">
        <f>DimProducto_Flexline[[#This Row],[GPM]]*DimProducto_Flexline[[#This Row],[UN/GP]]</f>
        <v>3</v>
      </c>
      <c r="P172" s="141">
        <f>[46]Producto!AR126</f>
        <v>10</v>
      </c>
      <c r="Q172" s="157">
        <f>[46]Producto!AS126</f>
        <v>1</v>
      </c>
      <c r="R172" s="142">
        <f>[46]Producto!AT126</f>
        <v>0.71</v>
      </c>
      <c r="S172" s="124">
        <f>IFERROR(DimProducto_Flexline[UN/MIN]*60*DimProducto_Flexline[NEW OEE (%)]/DimProducto_Flexline[UN/CAJA],0)</f>
        <v>127.8</v>
      </c>
      <c r="T172" s="124">
        <f>IFERROR(DimProducto_Flexline[UN/MIN]*60/DimProducto_Flexline[UN/CAJA],0)</f>
        <v>180</v>
      </c>
      <c r="U172" s="124">
        <f>+DimProducto_Flexline[UN/MIN]*DimProducto_Flexline[VOL/UN (L)]*60*DimProducto_Flexline[NEW OEE (%)]</f>
        <v>1278</v>
      </c>
      <c r="V172" s="124">
        <f>+DimProducto_Flexline[UN/MIN]*DimProducto_Flexline[VOL/UN (L)]*60</f>
        <v>1800</v>
      </c>
      <c r="W172" s="157">
        <f>[46]Producto!AY126</f>
        <v>1</v>
      </c>
      <c r="X172" s="157">
        <f>[46]Producto!AZ126</f>
        <v>130</v>
      </c>
      <c r="Y172" s="123">
        <f>+DimProducto_Flexline[UN/CAJA]*DimProducto_Flexline[VOL/UN (L)]</f>
        <v>10</v>
      </c>
    </row>
    <row r="173" spans="1:25">
      <c r="A173" s="114">
        <f>[46]Producto!AC127</f>
        <v>1045</v>
      </c>
      <c r="B173" s="114" t="str">
        <f>[46]Producto!AD127</f>
        <v>Activo</v>
      </c>
      <c r="C173" s="114">
        <f>[46]Producto!AE127</f>
        <v>552165</v>
      </c>
      <c r="D173" s="114">
        <f>[46]Producto!AF127</f>
        <v>1</v>
      </c>
      <c r="E173" s="114" t="str">
        <f>CONCATENATE(DimProducto_Flexline[Código SAP],"000",DimProducto_Flexline[Versión])</f>
        <v>5521650001</v>
      </c>
      <c r="F173" s="114" t="str">
        <f>[46]Producto!AH127</f>
        <v>Flexline</v>
      </c>
      <c r="G173" s="114" t="str">
        <f>[46]Producto!AI127</f>
        <v>-</v>
      </c>
      <c r="H173" s="114" t="str">
        <f>[46]Producto!AJ127</f>
        <v>Tubs IC</v>
      </c>
      <c r="I173" s="114">
        <f>[46]Producto!AK127</f>
        <v>419</v>
      </c>
      <c r="J173" s="114" t="str">
        <f>[46]Producto!AL127</f>
        <v>PR07</v>
      </c>
      <c r="K173" s="114" t="str">
        <f>[46]Producto!AM127</f>
        <v>Z101</v>
      </c>
      <c r="L173" s="114" t="str">
        <f>[46]Producto!AN127</f>
        <v>PINGUINO CREMOSSITO RON PASAS 1X900ML</v>
      </c>
      <c r="M173" s="157">
        <f>[46]Producto!AO127</f>
        <v>17</v>
      </c>
      <c r="N173" s="157">
        <f>[46]Producto!AP127</f>
        <v>2</v>
      </c>
      <c r="O173" s="157">
        <f>DimProducto_Flexline[[#This Row],[GPM]]*DimProducto_Flexline[[#This Row],[UN/GP]]</f>
        <v>34</v>
      </c>
      <c r="P173" s="141">
        <f>[46]Producto!AR127</f>
        <v>0.9</v>
      </c>
      <c r="Q173" s="157">
        <f>[46]Producto!AS127</f>
        <v>1</v>
      </c>
      <c r="R173" s="142">
        <f>[46]Producto!AT127</f>
        <v>0.71</v>
      </c>
      <c r="S173" s="124">
        <f>IFERROR(DimProducto_Flexline[UN/MIN]*60*DimProducto_Flexline[NEW OEE (%)]/DimProducto_Flexline[UN/CAJA],0)</f>
        <v>1448.3999999999999</v>
      </c>
      <c r="T173" s="124">
        <f>IFERROR(DimProducto_Flexline[UN/MIN]*60/DimProducto_Flexline[UN/CAJA],0)</f>
        <v>2040</v>
      </c>
      <c r="U173" s="124">
        <f>+DimProducto_Flexline[UN/MIN]*DimProducto_Flexline[VOL/UN (L)]*60*DimProducto_Flexline[NEW OEE (%)]</f>
        <v>1303.56</v>
      </c>
      <c r="V173" s="124">
        <f>+DimProducto_Flexline[UN/MIN]*DimProducto_Flexline[VOL/UN (L)]*60</f>
        <v>1836</v>
      </c>
      <c r="W173" s="157">
        <f>[46]Producto!AY127</f>
        <v>1</v>
      </c>
      <c r="X173" s="157">
        <f>[46]Producto!AZ127</f>
        <v>880</v>
      </c>
      <c r="Y173" s="123">
        <f>+DimProducto_Flexline[UN/CAJA]*DimProducto_Flexline[VOL/UN (L)]</f>
        <v>0.9</v>
      </c>
    </row>
    <row r="174" spans="1:25">
      <c r="A174" s="114">
        <f>[46]Producto!AC128</f>
        <v>1045</v>
      </c>
      <c r="B174" s="114" t="str">
        <f>[46]Producto!AD128</f>
        <v>Activo</v>
      </c>
      <c r="C174" s="114">
        <f>[46]Producto!AE128</f>
        <v>549434</v>
      </c>
      <c r="D174" s="114">
        <f>[46]Producto!AF128</f>
        <v>1</v>
      </c>
      <c r="E174" s="114" t="str">
        <f>CONCATENATE(DimProducto_Flexline[Código SAP],"000",DimProducto_Flexline[Versión])</f>
        <v>5494340001</v>
      </c>
      <c r="F174" s="114" t="str">
        <f>[46]Producto!AH128</f>
        <v>Flexline</v>
      </c>
      <c r="G174" s="114" t="str">
        <f>[46]Producto!AI128</f>
        <v>-</v>
      </c>
      <c r="H174" s="114" t="str">
        <f>[46]Producto!AJ128</f>
        <v>Tubs IC</v>
      </c>
      <c r="I174" s="114">
        <f>[46]Producto!AK128</f>
        <v>419</v>
      </c>
      <c r="J174" s="114" t="str">
        <f>[46]Producto!AL128</f>
        <v>PR07</v>
      </c>
      <c r="K174" s="114" t="str">
        <f>[46]Producto!AM128</f>
        <v>Z101</v>
      </c>
      <c r="L174" s="114" t="str">
        <f>[46]Producto!AN128</f>
        <v>PINGUINO CREMOSSITO RON PASAS TAMB 1X10L</v>
      </c>
      <c r="M174" s="157">
        <f>[46]Producto!AO128</f>
        <v>3</v>
      </c>
      <c r="N174" s="157">
        <f>[46]Producto!AP128</f>
        <v>1</v>
      </c>
      <c r="O174" s="157">
        <f>DimProducto_Flexline[[#This Row],[GPM]]*DimProducto_Flexline[[#This Row],[UN/GP]]</f>
        <v>3</v>
      </c>
      <c r="P174" s="141">
        <f>[46]Producto!AR128</f>
        <v>10</v>
      </c>
      <c r="Q174" s="157">
        <f>[46]Producto!AS128</f>
        <v>1</v>
      </c>
      <c r="R174" s="142">
        <f>[46]Producto!AT128</f>
        <v>0.71</v>
      </c>
      <c r="S174" s="124">
        <f>IFERROR(DimProducto_Flexline[UN/MIN]*60*DimProducto_Flexline[NEW OEE (%)]/DimProducto_Flexline[UN/CAJA],0)</f>
        <v>127.8</v>
      </c>
      <c r="T174" s="124">
        <f>IFERROR(DimProducto_Flexline[UN/MIN]*60/DimProducto_Flexline[UN/CAJA],0)</f>
        <v>180</v>
      </c>
      <c r="U174" s="124">
        <f>+DimProducto_Flexline[UN/MIN]*DimProducto_Flexline[VOL/UN (L)]*60*DimProducto_Flexline[NEW OEE (%)]</f>
        <v>1278</v>
      </c>
      <c r="V174" s="124">
        <f>+DimProducto_Flexline[UN/MIN]*DimProducto_Flexline[VOL/UN (L)]*60</f>
        <v>1800</v>
      </c>
      <c r="W174" s="157">
        <f>[46]Producto!AY128</f>
        <v>1</v>
      </c>
      <c r="X174" s="157">
        <f>[46]Producto!AZ128</f>
        <v>130</v>
      </c>
      <c r="Y174" s="123">
        <f>+DimProducto_Flexline[UN/CAJA]*DimProducto_Flexline[VOL/UN (L)]</f>
        <v>10</v>
      </c>
    </row>
    <row r="175" spans="1:25">
      <c r="A175" s="114">
        <f>[46]Producto!AC129</f>
        <v>1045</v>
      </c>
      <c r="B175" s="114" t="str">
        <f>[46]Producto!AD129</f>
        <v>Activo</v>
      </c>
      <c r="C175" s="114">
        <f>[46]Producto!AE129</f>
        <v>552183</v>
      </c>
      <c r="D175" s="114">
        <f>[46]Producto!AF129</f>
        <v>1</v>
      </c>
      <c r="E175" s="114" t="str">
        <f>CONCATENATE(DimProducto_Flexline[Código SAP],"000",DimProducto_Flexline[Versión])</f>
        <v>5521830001</v>
      </c>
      <c r="F175" s="114" t="str">
        <f>[46]Producto!AH129</f>
        <v>Flexline</v>
      </c>
      <c r="G175" s="114" t="str">
        <f>[46]Producto!AI129</f>
        <v>-</v>
      </c>
      <c r="H175" s="114" t="str">
        <f>[46]Producto!AJ129</f>
        <v>Tubs IC</v>
      </c>
      <c r="I175" s="114">
        <f>[46]Producto!AK129</f>
        <v>419</v>
      </c>
      <c r="J175" s="114" t="str">
        <f>[46]Producto!AL129</f>
        <v>PR07</v>
      </c>
      <c r="K175" s="114" t="str">
        <f>[46]Producto!AM129</f>
        <v>Z101</v>
      </c>
      <c r="L175" s="114" t="str">
        <f>[46]Producto!AN129</f>
        <v>PINGUINO OREO 1X900ML</v>
      </c>
      <c r="M175" s="157">
        <f>[46]Producto!AO129</f>
        <v>17</v>
      </c>
      <c r="N175" s="157">
        <f>[46]Producto!AP129</f>
        <v>2</v>
      </c>
      <c r="O175" s="157">
        <f>DimProducto_Flexline[[#This Row],[GPM]]*DimProducto_Flexline[[#This Row],[UN/GP]]</f>
        <v>34</v>
      </c>
      <c r="P175" s="141">
        <f>[46]Producto!AR129</f>
        <v>0.9</v>
      </c>
      <c r="Q175" s="157">
        <f>[46]Producto!AS129</f>
        <v>1</v>
      </c>
      <c r="R175" s="142">
        <f>[46]Producto!AT129</f>
        <v>0.71</v>
      </c>
      <c r="S175" s="124">
        <f>IFERROR(DimProducto_Flexline[UN/MIN]*60*DimProducto_Flexline[NEW OEE (%)]/DimProducto_Flexline[UN/CAJA],0)</f>
        <v>1448.3999999999999</v>
      </c>
      <c r="T175" s="124">
        <f>IFERROR(DimProducto_Flexline[UN/MIN]*60/DimProducto_Flexline[UN/CAJA],0)</f>
        <v>2040</v>
      </c>
      <c r="U175" s="124">
        <f>+DimProducto_Flexline[UN/MIN]*DimProducto_Flexline[VOL/UN (L)]*60*DimProducto_Flexline[NEW OEE (%)]</f>
        <v>1303.56</v>
      </c>
      <c r="V175" s="124">
        <f>+DimProducto_Flexline[UN/MIN]*DimProducto_Flexline[VOL/UN (L)]*60</f>
        <v>1836</v>
      </c>
      <c r="W175" s="157">
        <f>[46]Producto!AY129</f>
        <v>1</v>
      </c>
      <c r="X175" s="157">
        <f>[46]Producto!AZ129</f>
        <v>880</v>
      </c>
      <c r="Y175" s="123">
        <f>+DimProducto_Flexline[UN/CAJA]*DimProducto_Flexline[VOL/UN (L)]</f>
        <v>0.9</v>
      </c>
    </row>
    <row r="176" spans="1:25">
      <c r="A176" s="114">
        <f>[46]Producto!AC130</f>
        <v>1045</v>
      </c>
      <c r="B176" s="114" t="str">
        <f>[46]Producto!AD130</f>
        <v>Activo</v>
      </c>
      <c r="C176" s="114">
        <f>[46]Producto!AE130</f>
        <v>550125</v>
      </c>
      <c r="D176" s="114">
        <f>[46]Producto!AF130</f>
        <v>1</v>
      </c>
      <c r="E176" s="114" t="str">
        <f>CONCATENATE(DimProducto_Flexline[Código SAP],"000",DimProducto_Flexline[Versión])</f>
        <v>5501250001</v>
      </c>
      <c r="F176" s="114" t="str">
        <f>[46]Producto!AH130</f>
        <v>Flexline</v>
      </c>
      <c r="G176" s="114" t="str">
        <f>[46]Producto!AI130</f>
        <v>-</v>
      </c>
      <c r="H176" s="114" t="str">
        <f>[46]Producto!AJ130</f>
        <v>Tubs IC</v>
      </c>
      <c r="I176" s="114">
        <f>[46]Producto!AK130</f>
        <v>419</v>
      </c>
      <c r="J176" s="114" t="str">
        <f>[46]Producto!AL130</f>
        <v>PR07</v>
      </c>
      <c r="K176" s="114" t="str">
        <f>[46]Producto!AM130</f>
        <v>Z101</v>
      </c>
      <c r="L176" s="114" t="str">
        <f>[46]Producto!AN130</f>
        <v>PINGUINO OREO TAMB 1X10L</v>
      </c>
      <c r="M176" s="157">
        <f>[46]Producto!AO130</f>
        <v>3</v>
      </c>
      <c r="N176" s="157">
        <f>[46]Producto!AP130</f>
        <v>1</v>
      </c>
      <c r="O176" s="157">
        <f>DimProducto_Flexline[[#This Row],[GPM]]*DimProducto_Flexline[[#This Row],[UN/GP]]</f>
        <v>3</v>
      </c>
      <c r="P176" s="141">
        <f>[46]Producto!AR130</f>
        <v>10</v>
      </c>
      <c r="Q176" s="157">
        <f>[46]Producto!AS130</f>
        <v>1</v>
      </c>
      <c r="R176" s="142">
        <f>[46]Producto!AT130</f>
        <v>0.71</v>
      </c>
      <c r="S176" s="124">
        <f>IFERROR(DimProducto_Flexline[UN/MIN]*60*DimProducto_Flexline[NEW OEE (%)]/DimProducto_Flexline[UN/CAJA],0)</f>
        <v>127.8</v>
      </c>
      <c r="T176" s="124">
        <f>IFERROR(DimProducto_Flexline[UN/MIN]*60/DimProducto_Flexline[UN/CAJA],0)</f>
        <v>180</v>
      </c>
      <c r="U176" s="124">
        <f>+DimProducto_Flexline[UN/MIN]*DimProducto_Flexline[VOL/UN (L)]*60*DimProducto_Flexline[NEW OEE (%)]</f>
        <v>1278</v>
      </c>
      <c r="V176" s="124">
        <f>+DimProducto_Flexline[UN/MIN]*DimProducto_Flexline[VOL/UN (L)]*60</f>
        <v>1800</v>
      </c>
      <c r="W176" s="157">
        <f>[46]Producto!AY130</f>
        <v>1</v>
      </c>
      <c r="X176" s="157">
        <f>[46]Producto!AZ130</f>
        <v>130</v>
      </c>
      <c r="Y176" s="123">
        <f>+DimProducto_Flexline[UN/CAJA]*DimProducto_Flexline[VOL/UN (L)]</f>
        <v>10</v>
      </c>
    </row>
    <row r="177" spans="1:25">
      <c r="A177" s="114">
        <f>[46]Producto!AC131</f>
        <v>1045</v>
      </c>
      <c r="B177" s="114" t="str">
        <f>[46]Producto!AD131</f>
        <v>Activo</v>
      </c>
      <c r="C177" s="114">
        <f>[46]Producto!AE131</f>
        <v>552193</v>
      </c>
      <c r="D177" s="114">
        <f>[46]Producto!AF131</f>
        <v>1</v>
      </c>
      <c r="E177" s="114" t="str">
        <f>CONCATENATE(DimProducto_Flexline[Código SAP],"000",DimProducto_Flexline[Versión])</f>
        <v>5521930001</v>
      </c>
      <c r="F177" s="114" t="str">
        <f>[46]Producto!AH131</f>
        <v>Flexline</v>
      </c>
      <c r="G177" s="114" t="str">
        <f>[46]Producto!AI131</f>
        <v>-</v>
      </c>
      <c r="H177" s="114" t="str">
        <f>[46]Producto!AJ131</f>
        <v>Tubs IC</v>
      </c>
      <c r="I177" s="114">
        <f>[46]Producto!AK131</f>
        <v>419</v>
      </c>
      <c r="J177" s="114" t="str">
        <f>[46]Producto!AL131</f>
        <v>PR07</v>
      </c>
      <c r="K177" s="114" t="str">
        <f>[46]Producto!AM131</f>
        <v>Z101</v>
      </c>
      <c r="L177" s="114" t="str">
        <f>[46]Producto!AN131</f>
        <v>PINGUINO CEREZAS Y VAINILLA 1X900ML</v>
      </c>
      <c r="M177" s="157">
        <f>[46]Producto!AO131</f>
        <v>25</v>
      </c>
      <c r="N177" s="157">
        <f>[46]Producto!AP131</f>
        <v>1</v>
      </c>
      <c r="O177" s="157">
        <f>DimProducto_Flexline[[#This Row],[GPM]]*DimProducto_Flexline[[#This Row],[UN/GP]]</f>
        <v>25</v>
      </c>
      <c r="P177" s="141">
        <f>[46]Producto!AR131</f>
        <v>0.9</v>
      </c>
      <c r="Q177" s="157">
        <f>[46]Producto!AS131</f>
        <v>1</v>
      </c>
      <c r="R177" s="142">
        <f>[46]Producto!AT131</f>
        <v>0.71</v>
      </c>
      <c r="S177" s="124">
        <f>IFERROR(DimProducto_Flexline[UN/MIN]*60*DimProducto_Flexline[NEW OEE (%)]/DimProducto_Flexline[UN/CAJA],0)</f>
        <v>1065</v>
      </c>
      <c r="T177" s="124">
        <f>IFERROR(DimProducto_Flexline[UN/MIN]*60/DimProducto_Flexline[UN/CAJA],0)</f>
        <v>1500</v>
      </c>
      <c r="U177" s="124">
        <f>+DimProducto_Flexline[UN/MIN]*DimProducto_Flexline[VOL/UN (L)]*60*DimProducto_Flexline[NEW OEE (%)]</f>
        <v>958.5</v>
      </c>
      <c r="V177" s="124">
        <f>+DimProducto_Flexline[UN/MIN]*DimProducto_Flexline[VOL/UN (L)]*60</f>
        <v>1350</v>
      </c>
      <c r="W177" s="157">
        <f>[46]Producto!AY131</f>
        <v>1</v>
      </c>
      <c r="X177" s="157">
        <f>[46]Producto!AZ131</f>
        <v>880</v>
      </c>
      <c r="Y177" s="123">
        <f>+DimProducto_Flexline[UN/CAJA]*DimProducto_Flexline[VOL/UN (L)]</f>
        <v>0.9</v>
      </c>
    </row>
    <row r="178" spans="1:25">
      <c r="A178" s="114">
        <f>[46]Producto!AC132</f>
        <v>1045</v>
      </c>
      <c r="B178" s="114" t="str">
        <f>[46]Producto!AD132</f>
        <v>Activo</v>
      </c>
      <c r="C178" s="114">
        <f>[46]Producto!AE132</f>
        <v>549039</v>
      </c>
      <c r="D178" s="114">
        <f>[46]Producto!AF132</f>
        <v>1</v>
      </c>
      <c r="E178" s="114" t="str">
        <f>CONCATENATE(DimProducto_Flexline[Código SAP],"000",DimProducto_Flexline[Versión])</f>
        <v>5490390001</v>
      </c>
      <c r="F178" s="114" t="str">
        <f>[46]Producto!AH132</f>
        <v>Flexline</v>
      </c>
      <c r="G178" s="114" t="str">
        <f>[46]Producto!AI132</f>
        <v>-</v>
      </c>
      <c r="H178" s="114" t="str">
        <f>[46]Producto!AJ132</f>
        <v>Tubs IC</v>
      </c>
      <c r="I178" s="114">
        <f>[46]Producto!AK132</f>
        <v>419</v>
      </c>
      <c r="J178" s="114" t="str">
        <f>[46]Producto!AL132</f>
        <v>PR07</v>
      </c>
      <c r="K178" s="114" t="str">
        <f>[46]Producto!AM132</f>
        <v>Z101</v>
      </c>
      <c r="L178" s="114" t="str">
        <f>[46]Producto!AN132</f>
        <v>PINGUINO CEREZAS Y VAINILLA TAMB1X10LT</v>
      </c>
      <c r="M178" s="157">
        <f>[46]Producto!AO132</f>
        <v>2.5</v>
      </c>
      <c r="N178" s="157">
        <f>[46]Producto!AP132</f>
        <v>1</v>
      </c>
      <c r="O178" s="157">
        <f>DimProducto_Flexline[[#This Row],[GPM]]*DimProducto_Flexline[[#This Row],[UN/GP]]</f>
        <v>2.5</v>
      </c>
      <c r="P178" s="141">
        <f>[46]Producto!AR132</f>
        <v>10</v>
      </c>
      <c r="Q178" s="157">
        <f>[46]Producto!AS132</f>
        <v>1</v>
      </c>
      <c r="R178" s="142">
        <f>[46]Producto!AT132</f>
        <v>0.71</v>
      </c>
      <c r="S178" s="124">
        <f>IFERROR(DimProducto_Flexline[UN/MIN]*60*DimProducto_Flexline[NEW OEE (%)]/DimProducto_Flexline[UN/CAJA],0)</f>
        <v>106.5</v>
      </c>
      <c r="T178" s="124">
        <f>IFERROR(DimProducto_Flexline[UN/MIN]*60/DimProducto_Flexline[UN/CAJA],0)</f>
        <v>150</v>
      </c>
      <c r="U178" s="124">
        <f>+DimProducto_Flexline[UN/MIN]*DimProducto_Flexline[VOL/UN (L)]*60*DimProducto_Flexline[NEW OEE (%)]</f>
        <v>1065</v>
      </c>
      <c r="V178" s="124">
        <f>+DimProducto_Flexline[UN/MIN]*DimProducto_Flexline[VOL/UN (L)]*60</f>
        <v>1500</v>
      </c>
      <c r="W178" s="157">
        <f>[46]Producto!AY132</f>
        <v>1</v>
      </c>
      <c r="X178" s="157">
        <f>[46]Producto!AZ132</f>
        <v>130</v>
      </c>
      <c r="Y178" s="123">
        <f>+DimProducto_Flexline[UN/CAJA]*DimProducto_Flexline[VOL/UN (L)]</f>
        <v>10</v>
      </c>
    </row>
    <row r="179" spans="1:25">
      <c r="A179" s="114">
        <f>[46]Producto!AC133</f>
        <v>1045</v>
      </c>
      <c r="B179" s="114" t="str">
        <f>[46]Producto!AD133</f>
        <v>Activo</v>
      </c>
      <c r="C179" s="114">
        <f>[46]Producto!AE133</f>
        <v>552182</v>
      </c>
      <c r="D179" s="114">
        <f>[46]Producto!AF133</f>
        <v>1</v>
      </c>
      <c r="E179" s="114" t="str">
        <f>CONCATENATE(DimProducto_Flexline[Código SAP],"000",DimProducto_Flexline[Versión])</f>
        <v>5521820001</v>
      </c>
      <c r="F179" s="114" t="str">
        <f>[46]Producto!AH133</f>
        <v>Flexline</v>
      </c>
      <c r="G179" s="114" t="str">
        <f>[46]Producto!AI133</f>
        <v>-</v>
      </c>
      <c r="H179" s="114" t="str">
        <f>[46]Producto!AJ133</f>
        <v>Tubs IC</v>
      </c>
      <c r="I179" s="114">
        <f>[46]Producto!AK133</f>
        <v>419</v>
      </c>
      <c r="J179" s="114" t="str">
        <f>[46]Producto!AL133</f>
        <v>PR07</v>
      </c>
      <c r="K179" s="114" t="str">
        <f>[46]Producto!AM133</f>
        <v>Z101</v>
      </c>
      <c r="L179" s="114" t="str">
        <f>[46]Producto!AN133</f>
        <v>PINGUINO SANDUCHE 1X900ML</v>
      </c>
      <c r="M179" s="157">
        <f>[46]Producto!AO133</f>
        <v>17</v>
      </c>
      <c r="N179" s="157">
        <f>[46]Producto!AP133</f>
        <v>2</v>
      </c>
      <c r="O179" s="157">
        <f>DimProducto_Flexline[[#This Row],[GPM]]*DimProducto_Flexline[[#This Row],[UN/GP]]</f>
        <v>34</v>
      </c>
      <c r="P179" s="141">
        <f>[46]Producto!AR133</f>
        <v>0.9</v>
      </c>
      <c r="Q179" s="157">
        <f>[46]Producto!AS133</f>
        <v>1</v>
      </c>
      <c r="R179" s="142">
        <f>[46]Producto!AT133</f>
        <v>0.71</v>
      </c>
      <c r="S179" s="124">
        <f>IFERROR(DimProducto_Flexline[UN/MIN]*60*DimProducto_Flexline[NEW OEE (%)]/DimProducto_Flexline[UN/CAJA],0)</f>
        <v>1448.3999999999999</v>
      </c>
      <c r="T179" s="124">
        <f>IFERROR(DimProducto_Flexline[UN/MIN]*60/DimProducto_Flexline[UN/CAJA],0)</f>
        <v>2040</v>
      </c>
      <c r="U179" s="124">
        <f>+DimProducto_Flexline[UN/MIN]*DimProducto_Flexline[VOL/UN (L)]*60*DimProducto_Flexline[NEW OEE (%)]</f>
        <v>1303.56</v>
      </c>
      <c r="V179" s="124">
        <f>+DimProducto_Flexline[UN/MIN]*DimProducto_Flexline[VOL/UN (L)]*60</f>
        <v>1836</v>
      </c>
      <c r="W179" s="157">
        <f>[46]Producto!AY133</f>
        <v>1</v>
      </c>
      <c r="X179" s="157">
        <f>[46]Producto!AZ133</f>
        <v>880</v>
      </c>
      <c r="Y179" s="123">
        <f>+DimProducto_Flexline[UN/CAJA]*DimProducto_Flexline[VOL/UN (L)]</f>
        <v>0.9</v>
      </c>
    </row>
    <row r="180" spans="1:25">
      <c r="A180" s="114">
        <f>[46]Producto!AC134</f>
        <v>1045</v>
      </c>
      <c r="B180" s="114" t="str">
        <f>[46]Producto!AD134</f>
        <v>Activo</v>
      </c>
      <c r="C180" s="114">
        <f>[46]Producto!AE134</f>
        <v>549103</v>
      </c>
      <c r="D180" s="114">
        <f>[46]Producto!AF134</f>
        <v>1</v>
      </c>
      <c r="E180" s="114" t="str">
        <f>CONCATENATE(DimProducto_Flexline[Código SAP],"000",DimProducto_Flexline[Versión])</f>
        <v>5491030001</v>
      </c>
      <c r="F180" s="114" t="str">
        <f>[46]Producto!AH134</f>
        <v>Flexline</v>
      </c>
      <c r="G180" s="114" t="str">
        <f>[46]Producto!AI134</f>
        <v>-</v>
      </c>
      <c r="H180" s="114" t="str">
        <f>[46]Producto!AJ134</f>
        <v>Tubs IC</v>
      </c>
      <c r="I180" s="114">
        <f>[46]Producto!AK134</f>
        <v>419</v>
      </c>
      <c r="J180" s="114" t="str">
        <f>[46]Producto!AL134</f>
        <v>PR07</v>
      </c>
      <c r="K180" s="114" t="str">
        <f>[46]Producto!AM134</f>
        <v>Z101</v>
      </c>
      <c r="L180" s="114" t="str">
        <f>[46]Producto!AN134</f>
        <v>PINGUINO SANDUCHE TAMB 1X10LT</v>
      </c>
      <c r="M180" s="157">
        <f>[46]Producto!AO134</f>
        <v>2.7</v>
      </c>
      <c r="N180" s="157">
        <f>[46]Producto!AP134</f>
        <v>1</v>
      </c>
      <c r="O180" s="157">
        <f>DimProducto_Flexline[[#This Row],[GPM]]*DimProducto_Flexline[[#This Row],[UN/GP]]</f>
        <v>2.7</v>
      </c>
      <c r="P180" s="141">
        <f>[46]Producto!AR134</f>
        <v>10</v>
      </c>
      <c r="Q180" s="157">
        <f>[46]Producto!AS134</f>
        <v>1</v>
      </c>
      <c r="R180" s="142">
        <f>[46]Producto!AT134</f>
        <v>0.71</v>
      </c>
      <c r="S180" s="124">
        <f>IFERROR(DimProducto_Flexline[UN/MIN]*60*DimProducto_Flexline[NEW OEE (%)]/DimProducto_Flexline[UN/CAJA],0)</f>
        <v>115.02</v>
      </c>
      <c r="T180" s="124">
        <f>IFERROR(DimProducto_Flexline[UN/MIN]*60/DimProducto_Flexline[UN/CAJA],0)</f>
        <v>162</v>
      </c>
      <c r="U180" s="124">
        <f>+DimProducto_Flexline[UN/MIN]*DimProducto_Flexline[VOL/UN (L)]*60*DimProducto_Flexline[NEW OEE (%)]</f>
        <v>1150.2</v>
      </c>
      <c r="V180" s="124">
        <f>+DimProducto_Flexline[UN/MIN]*DimProducto_Flexline[VOL/UN (L)]*60</f>
        <v>1620</v>
      </c>
      <c r="W180" s="157">
        <f>[46]Producto!AY134</f>
        <v>1</v>
      </c>
      <c r="X180" s="157">
        <f>[46]Producto!AZ134</f>
        <v>130</v>
      </c>
      <c r="Y180" s="123">
        <f>+DimProducto_Flexline[UN/CAJA]*DimProducto_Flexline[VOL/UN (L)]</f>
        <v>10</v>
      </c>
    </row>
    <row r="181" spans="1:25">
      <c r="A181" s="114">
        <f>[46]Producto!AC135</f>
        <v>1045</v>
      </c>
      <c r="B181" s="114" t="str">
        <f>[46]Producto!AD135</f>
        <v>Activo</v>
      </c>
      <c r="C181" s="114">
        <f>[46]Producto!AE135</f>
        <v>552190</v>
      </c>
      <c r="D181" s="114">
        <f>[46]Producto!AF135</f>
        <v>1</v>
      </c>
      <c r="E181" s="114" t="str">
        <f>CONCATENATE(DimProducto_Flexline[Código SAP],"000",DimProducto_Flexline[Versión])</f>
        <v>5521900001</v>
      </c>
      <c r="F181" s="114" t="str">
        <f>[46]Producto!AH135</f>
        <v>Flexline</v>
      </c>
      <c r="G181" s="114" t="str">
        <f>[46]Producto!AI135</f>
        <v>-</v>
      </c>
      <c r="H181" s="114" t="str">
        <f>[46]Producto!AJ135</f>
        <v>Tubs IC</v>
      </c>
      <c r="I181" s="114">
        <f>[46]Producto!AK135</f>
        <v>419</v>
      </c>
      <c r="J181" s="114" t="str">
        <f>[46]Producto!AL135</f>
        <v>PR07</v>
      </c>
      <c r="K181" s="114" t="str">
        <f>[46]Producto!AM135</f>
        <v>Z101</v>
      </c>
      <c r="L181" s="114" t="str">
        <f>[46]Producto!AN135</f>
        <v>PINGUINO MANJAR DE ALMENDRAS 1X900ML</v>
      </c>
      <c r="M181" s="157">
        <f>[46]Producto!AO135</f>
        <v>17</v>
      </c>
      <c r="N181" s="157">
        <f>[46]Producto!AP135</f>
        <v>2</v>
      </c>
      <c r="O181" s="157">
        <f>DimProducto_Flexline[[#This Row],[GPM]]*DimProducto_Flexline[[#This Row],[UN/GP]]</f>
        <v>34</v>
      </c>
      <c r="P181" s="141">
        <f>[46]Producto!AR135</f>
        <v>0.9</v>
      </c>
      <c r="Q181" s="157">
        <f>[46]Producto!AS135</f>
        <v>1</v>
      </c>
      <c r="R181" s="142">
        <f>[46]Producto!AT135</f>
        <v>0.71</v>
      </c>
      <c r="S181" s="124">
        <f>IFERROR(DimProducto_Flexline[UN/MIN]*60*DimProducto_Flexline[NEW OEE (%)]/DimProducto_Flexline[UN/CAJA],0)</f>
        <v>1448.3999999999999</v>
      </c>
      <c r="T181" s="124">
        <f>IFERROR(DimProducto_Flexline[UN/MIN]*60/DimProducto_Flexline[UN/CAJA],0)</f>
        <v>2040</v>
      </c>
      <c r="U181" s="124">
        <f>+DimProducto_Flexline[UN/MIN]*DimProducto_Flexline[VOL/UN (L)]*60*DimProducto_Flexline[NEW OEE (%)]</f>
        <v>1303.56</v>
      </c>
      <c r="V181" s="124">
        <f>+DimProducto_Flexline[UN/MIN]*DimProducto_Flexline[VOL/UN (L)]*60</f>
        <v>1836</v>
      </c>
      <c r="W181" s="157">
        <f>[46]Producto!AY135</f>
        <v>1</v>
      </c>
      <c r="X181" s="157">
        <f>[46]Producto!AZ135</f>
        <v>880</v>
      </c>
      <c r="Y181" s="123">
        <f>+DimProducto_Flexline[UN/CAJA]*DimProducto_Flexline[VOL/UN (L)]</f>
        <v>0.9</v>
      </c>
    </row>
    <row r="182" spans="1:25">
      <c r="A182" s="114">
        <f>[46]Producto!AC136</f>
        <v>1045</v>
      </c>
      <c r="B182" s="114" t="str">
        <f>[46]Producto!AD136</f>
        <v>Activo</v>
      </c>
      <c r="C182" s="114">
        <f>[46]Producto!AE136</f>
        <v>550123</v>
      </c>
      <c r="D182" s="114">
        <f>[46]Producto!AF136</f>
        <v>1</v>
      </c>
      <c r="E182" s="114" t="str">
        <f>CONCATENATE(DimProducto_Flexline[Código SAP],"000",DimProducto_Flexline[Versión])</f>
        <v>5501230001</v>
      </c>
      <c r="F182" s="114" t="str">
        <f>[46]Producto!AH136</f>
        <v>Flexline</v>
      </c>
      <c r="G182" s="114" t="str">
        <f>[46]Producto!AI136</f>
        <v>-</v>
      </c>
      <c r="H182" s="114" t="str">
        <f>[46]Producto!AJ136</f>
        <v>Tubs IC</v>
      </c>
      <c r="I182" s="114">
        <f>[46]Producto!AK136</f>
        <v>419</v>
      </c>
      <c r="J182" s="114" t="str">
        <f>[46]Producto!AL136</f>
        <v>PR07</v>
      </c>
      <c r="K182" s="114" t="str">
        <f>[46]Producto!AM136</f>
        <v>Z101</v>
      </c>
      <c r="L182" s="114" t="str">
        <f>[46]Producto!AN136</f>
        <v>PINGUINO MANJAR DE ALMENDRA TAMB 1X10L</v>
      </c>
      <c r="M182" s="157">
        <f>[46]Producto!AO136</f>
        <v>3</v>
      </c>
      <c r="N182" s="157">
        <f>[46]Producto!AP136</f>
        <v>1</v>
      </c>
      <c r="O182" s="157">
        <f>DimProducto_Flexline[[#This Row],[GPM]]*DimProducto_Flexline[[#This Row],[UN/GP]]</f>
        <v>3</v>
      </c>
      <c r="P182" s="141">
        <f>[46]Producto!AR136</f>
        <v>10</v>
      </c>
      <c r="Q182" s="157">
        <f>[46]Producto!AS136</f>
        <v>1</v>
      </c>
      <c r="R182" s="142">
        <f>[46]Producto!AT136</f>
        <v>0.71</v>
      </c>
      <c r="S182" s="124">
        <f>IFERROR(DimProducto_Flexline[UN/MIN]*60*DimProducto_Flexline[NEW OEE (%)]/DimProducto_Flexline[UN/CAJA],0)</f>
        <v>127.8</v>
      </c>
      <c r="T182" s="124">
        <f>IFERROR(DimProducto_Flexline[UN/MIN]*60/DimProducto_Flexline[UN/CAJA],0)</f>
        <v>180</v>
      </c>
      <c r="U182" s="124">
        <f>+DimProducto_Flexline[UN/MIN]*DimProducto_Flexline[VOL/UN (L)]*60*DimProducto_Flexline[NEW OEE (%)]</f>
        <v>1278</v>
      </c>
      <c r="V182" s="124">
        <f>+DimProducto_Flexline[UN/MIN]*DimProducto_Flexline[VOL/UN (L)]*60</f>
        <v>1800</v>
      </c>
      <c r="W182" s="157">
        <f>[46]Producto!AY136</f>
        <v>1</v>
      </c>
      <c r="X182" s="157">
        <f>[46]Producto!AZ136</f>
        <v>130</v>
      </c>
      <c r="Y182" s="123">
        <f>+DimProducto_Flexline[UN/CAJA]*DimProducto_Flexline[VOL/UN (L)]</f>
        <v>10</v>
      </c>
    </row>
    <row r="183" spans="1:25">
      <c r="A183" s="114">
        <f>[46]Producto!AC137</f>
        <v>1045</v>
      </c>
      <c r="B183" s="114" t="str">
        <f>[46]Producto!AD137</f>
        <v>Activo</v>
      </c>
      <c r="C183" s="114">
        <f>[46]Producto!AE137</f>
        <v>552189</v>
      </c>
      <c r="D183" s="114">
        <f>[46]Producto!AF137</f>
        <v>1</v>
      </c>
      <c r="E183" s="114" t="str">
        <f>CONCATENATE(DimProducto_Flexline[Código SAP],"000",DimProducto_Flexline[Versión])</f>
        <v>5521890001</v>
      </c>
      <c r="F183" s="114" t="str">
        <f>[46]Producto!AH137</f>
        <v>Flexline</v>
      </c>
      <c r="G183" s="114" t="str">
        <f>[46]Producto!AI137</f>
        <v>-</v>
      </c>
      <c r="H183" s="114" t="str">
        <f>[46]Producto!AJ137</f>
        <v>Tubs IC</v>
      </c>
      <c r="I183" s="114">
        <f>[46]Producto!AK137</f>
        <v>419</v>
      </c>
      <c r="J183" s="114" t="str">
        <f>[46]Producto!AL137</f>
        <v>PR07</v>
      </c>
      <c r="K183" s="114" t="str">
        <f>[46]Producto!AM137</f>
        <v>Z101</v>
      </c>
      <c r="L183" s="114" t="str">
        <f>[46]Producto!AN137</f>
        <v>PINGUINO TOP HELADO VAINILLA GOUMERT 900ml</v>
      </c>
      <c r="M183" s="157">
        <f>[46]Producto!AO137</f>
        <v>17</v>
      </c>
      <c r="N183" s="157">
        <f>[46]Producto!AP137</f>
        <v>2</v>
      </c>
      <c r="O183" s="157">
        <f>DimProducto_Flexline[[#This Row],[GPM]]*DimProducto_Flexline[[#This Row],[UN/GP]]</f>
        <v>34</v>
      </c>
      <c r="P183" s="141">
        <f>[46]Producto!AR137</f>
        <v>0.9</v>
      </c>
      <c r="Q183" s="157">
        <f>[46]Producto!AS137</f>
        <v>1</v>
      </c>
      <c r="R183" s="142">
        <f>[46]Producto!AT137</f>
        <v>0.71</v>
      </c>
      <c r="S183" s="124">
        <f>IFERROR(DimProducto_Flexline[UN/MIN]*60*DimProducto_Flexline[NEW OEE (%)]/DimProducto_Flexline[UN/CAJA],0)</f>
        <v>1448.3999999999999</v>
      </c>
      <c r="T183" s="124">
        <f>IFERROR(DimProducto_Flexline[UN/MIN]*60/DimProducto_Flexline[UN/CAJA],0)</f>
        <v>2040</v>
      </c>
      <c r="U183" s="124">
        <f>+DimProducto_Flexline[UN/MIN]*DimProducto_Flexline[VOL/UN (L)]*60*DimProducto_Flexline[NEW OEE (%)]</f>
        <v>1303.56</v>
      </c>
      <c r="V183" s="124">
        <f>+DimProducto_Flexline[UN/MIN]*DimProducto_Flexline[VOL/UN (L)]*60</f>
        <v>1836</v>
      </c>
      <c r="W183" s="157">
        <f>[46]Producto!AY137</f>
        <v>1</v>
      </c>
      <c r="X183" s="157">
        <f>[46]Producto!AZ137</f>
        <v>880</v>
      </c>
      <c r="Y183" s="123">
        <f>+DimProducto_Flexline[UN/CAJA]*DimProducto_Flexline[VOL/UN (L)]</f>
        <v>0.9</v>
      </c>
    </row>
    <row r="184" spans="1:25">
      <c r="A184" s="114">
        <f>[46]Producto!AC138</f>
        <v>1045</v>
      </c>
      <c r="B184" s="114" t="str">
        <f>[46]Producto!AD138</f>
        <v>Activo</v>
      </c>
      <c r="C184" s="114">
        <f>[46]Producto!AE138</f>
        <v>550128</v>
      </c>
      <c r="D184" s="114">
        <f>[46]Producto!AF138</f>
        <v>1</v>
      </c>
      <c r="E184" s="114" t="str">
        <f>CONCATENATE(DimProducto_Flexline[Código SAP],"000",DimProducto_Flexline[Versión])</f>
        <v>5501280001</v>
      </c>
      <c r="F184" s="114" t="str">
        <f>[46]Producto!AH138</f>
        <v>Flexline</v>
      </c>
      <c r="G184" s="114" t="str">
        <f>[46]Producto!AI138</f>
        <v>-</v>
      </c>
      <c r="H184" s="114" t="str">
        <f>[46]Producto!AJ138</f>
        <v>Tubs IC</v>
      </c>
      <c r="I184" s="114">
        <f>[46]Producto!AK138</f>
        <v>419</v>
      </c>
      <c r="J184" s="114" t="str">
        <f>[46]Producto!AL138</f>
        <v>PR07</v>
      </c>
      <c r="K184" s="114" t="str">
        <f>[46]Producto!AM138</f>
        <v>Z101</v>
      </c>
      <c r="L184" s="114" t="str">
        <f>[46]Producto!AN138</f>
        <v>PINGUINO VAINILLA GOURMET TAMB 1X10L</v>
      </c>
      <c r="M184" s="157">
        <f>[46]Producto!AO138</f>
        <v>3</v>
      </c>
      <c r="N184" s="157">
        <f>[46]Producto!AP138</f>
        <v>1</v>
      </c>
      <c r="O184" s="157">
        <f>DimProducto_Flexline[[#This Row],[GPM]]*DimProducto_Flexline[[#This Row],[UN/GP]]</f>
        <v>3</v>
      </c>
      <c r="P184" s="141">
        <f>[46]Producto!AR138</f>
        <v>10</v>
      </c>
      <c r="Q184" s="157">
        <f>[46]Producto!AS138</f>
        <v>1</v>
      </c>
      <c r="R184" s="142">
        <f>[46]Producto!AT138</f>
        <v>0.71</v>
      </c>
      <c r="S184" s="124">
        <f>IFERROR(DimProducto_Flexline[UN/MIN]*60*DimProducto_Flexline[NEW OEE (%)]/DimProducto_Flexline[UN/CAJA],0)</f>
        <v>127.8</v>
      </c>
      <c r="T184" s="124">
        <f>IFERROR(DimProducto_Flexline[UN/MIN]*60/DimProducto_Flexline[UN/CAJA],0)</f>
        <v>180</v>
      </c>
      <c r="U184" s="124">
        <f>+DimProducto_Flexline[UN/MIN]*DimProducto_Flexline[VOL/UN (L)]*60*DimProducto_Flexline[NEW OEE (%)]</f>
        <v>1278</v>
      </c>
      <c r="V184" s="124">
        <f>+DimProducto_Flexline[UN/MIN]*DimProducto_Flexline[VOL/UN (L)]*60</f>
        <v>1800</v>
      </c>
      <c r="W184" s="157">
        <f>[46]Producto!AY138</f>
        <v>1</v>
      </c>
      <c r="X184" s="157">
        <f>[46]Producto!AZ138</f>
        <v>130</v>
      </c>
      <c r="Y184" s="123">
        <f>+DimProducto_Flexline[UN/CAJA]*DimProducto_Flexline[VOL/UN (L)]</f>
        <v>10</v>
      </c>
    </row>
    <row r="185" spans="1:25">
      <c r="A185" s="114">
        <f>[46]Producto!AC139</f>
        <v>1045</v>
      </c>
      <c r="B185" s="114" t="str">
        <f>[46]Producto!AD139</f>
        <v>Activo</v>
      </c>
      <c r="C185" s="114">
        <f>[46]Producto!AE139</f>
        <v>552194</v>
      </c>
      <c r="D185" s="114">
        <f>[46]Producto!AF139</f>
        <v>1</v>
      </c>
      <c r="E185" s="114" t="str">
        <f>CONCATENATE(DimProducto_Flexline[Código SAP],"000",DimProducto_Flexline[Versión])</f>
        <v>5521940001</v>
      </c>
      <c r="F185" s="114" t="str">
        <f>[46]Producto!AH139</f>
        <v>Flexline</v>
      </c>
      <c r="G185" s="114" t="str">
        <f>[46]Producto!AI139</f>
        <v>-</v>
      </c>
      <c r="H185" s="114" t="str">
        <f>[46]Producto!AJ139</f>
        <v>Tubs IC</v>
      </c>
      <c r="I185" s="114">
        <f>[46]Producto!AK139</f>
        <v>419</v>
      </c>
      <c r="J185" s="114" t="str">
        <f>[46]Producto!AL139</f>
        <v>PR07</v>
      </c>
      <c r="K185" s="114" t="str">
        <f>[46]Producto!AM139</f>
        <v>Z101</v>
      </c>
      <c r="L185" s="114" t="str">
        <f>[46]Producto!AN139</f>
        <v>PINGUINO CHOCOLATE CON GALLETA 1X900ML</v>
      </c>
      <c r="M185" s="157">
        <f>[46]Producto!AO139</f>
        <v>17</v>
      </c>
      <c r="N185" s="157">
        <f>[46]Producto!AP139</f>
        <v>2</v>
      </c>
      <c r="O185" s="157">
        <f>DimProducto_Flexline[[#This Row],[GPM]]*DimProducto_Flexline[[#This Row],[UN/GP]]</f>
        <v>34</v>
      </c>
      <c r="P185" s="141">
        <f>[46]Producto!AR139</f>
        <v>0.9</v>
      </c>
      <c r="Q185" s="157">
        <f>[46]Producto!AS139</f>
        <v>1</v>
      </c>
      <c r="R185" s="142">
        <f>[46]Producto!AT139</f>
        <v>0.71</v>
      </c>
      <c r="S185" s="124">
        <f>IFERROR(DimProducto_Flexline[UN/MIN]*60*DimProducto_Flexline[NEW OEE (%)]/DimProducto_Flexline[UN/CAJA],0)</f>
        <v>1448.3999999999999</v>
      </c>
      <c r="T185" s="124">
        <f>IFERROR(DimProducto_Flexline[UN/MIN]*60/DimProducto_Flexline[UN/CAJA],0)</f>
        <v>2040</v>
      </c>
      <c r="U185" s="124">
        <f>+DimProducto_Flexline[UN/MIN]*DimProducto_Flexline[VOL/UN (L)]*60*DimProducto_Flexline[NEW OEE (%)]</f>
        <v>1303.56</v>
      </c>
      <c r="V185" s="124">
        <f>+DimProducto_Flexline[UN/MIN]*DimProducto_Flexline[VOL/UN (L)]*60</f>
        <v>1836</v>
      </c>
      <c r="W185" s="157">
        <f>[46]Producto!AY139</f>
        <v>1</v>
      </c>
      <c r="X185" s="157">
        <f>[46]Producto!AZ139</f>
        <v>880</v>
      </c>
      <c r="Y185" s="123">
        <f>+DimProducto_Flexline[UN/CAJA]*DimProducto_Flexline[VOL/UN (L)]</f>
        <v>0.9</v>
      </c>
    </row>
    <row r="186" spans="1:25">
      <c r="A186" s="114">
        <f>[46]Producto!AC140</f>
        <v>1045</v>
      </c>
      <c r="B186" s="114" t="str">
        <f>[46]Producto!AD140</f>
        <v>Activo</v>
      </c>
      <c r="C186" s="114">
        <f>[46]Producto!AE140</f>
        <v>84170863</v>
      </c>
      <c r="D186" s="114">
        <f>[46]Producto!AF140</f>
        <v>1</v>
      </c>
      <c r="E186" s="114" t="str">
        <f>CONCATENATE(DimProducto_Flexline[Código SAP],"000",DimProducto_Flexline[Versión])</f>
        <v>841708630001</v>
      </c>
      <c r="F186" s="114" t="str">
        <f>[46]Producto!AH140</f>
        <v>Flexline</v>
      </c>
      <c r="G186" s="114" t="str">
        <f>[46]Producto!AI140</f>
        <v>-</v>
      </c>
      <c r="H186" s="114" t="str">
        <f>[46]Producto!AJ140</f>
        <v>Tubs IC</v>
      </c>
      <c r="I186" s="114">
        <f>[46]Producto!AK140</f>
        <v>419</v>
      </c>
      <c r="J186" s="114" t="str">
        <f>[46]Producto!AL140</f>
        <v>PR07</v>
      </c>
      <c r="K186" s="114" t="str">
        <f>[46]Producto!AM140</f>
        <v>Z101</v>
      </c>
      <c r="L186" s="114" t="str">
        <f>[46]Producto!AN140</f>
        <v>PINGUINO CHOCOLATE C/GALLETA 1X10L</v>
      </c>
      <c r="M186" s="157">
        <f>[46]Producto!AO140</f>
        <v>2.7</v>
      </c>
      <c r="N186" s="157">
        <f>[46]Producto!AP140</f>
        <v>1</v>
      </c>
      <c r="O186" s="157">
        <f>DimProducto_Flexline[[#This Row],[GPM]]*DimProducto_Flexline[[#This Row],[UN/GP]]</f>
        <v>2.7</v>
      </c>
      <c r="P186" s="141">
        <f>[46]Producto!AR140</f>
        <v>10</v>
      </c>
      <c r="Q186" s="157">
        <f>[46]Producto!AS140</f>
        <v>1</v>
      </c>
      <c r="R186" s="142">
        <f>[46]Producto!AT140</f>
        <v>0.71</v>
      </c>
      <c r="S186" s="124">
        <f>IFERROR(DimProducto_Flexline[UN/MIN]*60*DimProducto_Flexline[NEW OEE (%)]/DimProducto_Flexline[UN/CAJA],0)</f>
        <v>115.02</v>
      </c>
      <c r="T186" s="124">
        <f>IFERROR(DimProducto_Flexline[UN/MIN]*60/DimProducto_Flexline[UN/CAJA],0)</f>
        <v>162</v>
      </c>
      <c r="U186" s="124">
        <f>+DimProducto_Flexline[UN/MIN]*DimProducto_Flexline[VOL/UN (L)]*60*DimProducto_Flexline[NEW OEE (%)]</f>
        <v>1150.2</v>
      </c>
      <c r="V186" s="124">
        <f>+DimProducto_Flexline[UN/MIN]*DimProducto_Flexline[VOL/UN (L)]*60</f>
        <v>1620</v>
      </c>
      <c r="W186" s="157">
        <f>[46]Producto!AY140</f>
        <v>1</v>
      </c>
      <c r="X186" s="157">
        <f>[46]Producto!AZ140</f>
        <v>130</v>
      </c>
      <c r="Y186" s="123">
        <f>+DimProducto_Flexline[UN/CAJA]*DimProducto_Flexline[VOL/UN (L)]</f>
        <v>10</v>
      </c>
    </row>
    <row r="187" spans="1:25">
      <c r="A187" s="114">
        <f>[46]Producto!AC141</f>
        <v>1045</v>
      </c>
      <c r="B187" s="114" t="str">
        <f>[46]Producto!AD141</f>
        <v>Activo</v>
      </c>
      <c r="C187" s="114">
        <f>[46]Producto!AE141</f>
        <v>567893</v>
      </c>
      <c r="D187" s="114">
        <f>[46]Producto!AF141</f>
        <v>1</v>
      </c>
      <c r="E187" s="114" t="str">
        <f>CONCATENATE(DimProducto_Flexline[Código SAP],"000",DimProducto_Flexline[Versión])</f>
        <v>5678930001</v>
      </c>
      <c r="F187" s="114" t="str">
        <f>[46]Producto!AH141</f>
        <v>Flexline</v>
      </c>
      <c r="G187" s="114" t="str">
        <f>[46]Producto!AI141</f>
        <v>-</v>
      </c>
      <c r="H187" s="114" t="str">
        <f>[46]Producto!AJ141</f>
        <v>Tubs IC</v>
      </c>
      <c r="I187" s="114">
        <f>[46]Producto!AK141</f>
        <v>419</v>
      </c>
      <c r="J187" s="114" t="str">
        <f>[46]Producto!AL141</f>
        <v>PR07</v>
      </c>
      <c r="K187" s="114" t="str">
        <f>[46]Producto!AM141</f>
        <v>Z101</v>
      </c>
      <c r="L187" s="114" t="str">
        <f>[46]Producto!AN141</f>
        <v>MANICHO 1X900ML.</v>
      </c>
      <c r="M187" s="157">
        <f>[46]Producto!AO141</f>
        <v>17</v>
      </c>
      <c r="N187" s="157">
        <f>[46]Producto!AP141</f>
        <v>2</v>
      </c>
      <c r="O187" s="157">
        <f>DimProducto_Flexline[[#This Row],[GPM]]*DimProducto_Flexline[[#This Row],[UN/GP]]</f>
        <v>34</v>
      </c>
      <c r="P187" s="141">
        <f>[46]Producto!AR141</f>
        <v>0.9</v>
      </c>
      <c r="Q187" s="157">
        <f>[46]Producto!AS141</f>
        <v>1</v>
      </c>
      <c r="R187" s="142">
        <f>[46]Producto!AT141</f>
        <v>0.71</v>
      </c>
      <c r="S187" s="124">
        <f>IFERROR(DimProducto_Flexline[UN/MIN]*60*DimProducto_Flexline[NEW OEE (%)]/DimProducto_Flexline[UN/CAJA],0)</f>
        <v>1448.3999999999999</v>
      </c>
      <c r="T187" s="124">
        <f>IFERROR(DimProducto_Flexline[UN/MIN]*60/DimProducto_Flexline[UN/CAJA],0)</f>
        <v>2040</v>
      </c>
      <c r="U187" s="124">
        <f>+DimProducto_Flexline[UN/MIN]*DimProducto_Flexline[VOL/UN (L)]*60*DimProducto_Flexline[NEW OEE (%)]</f>
        <v>1303.56</v>
      </c>
      <c r="V187" s="124">
        <f>+DimProducto_Flexline[UN/MIN]*DimProducto_Flexline[VOL/UN (L)]*60</f>
        <v>1836</v>
      </c>
      <c r="W187" s="157">
        <f>[46]Producto!AY141</f>
        <v>1</v>
      </c>
      <c r="X187" s="157">
        <f>[46]Producto!AZ141</f>
        <v>880</v>
      </c>
      <c r="Y187" s="123">
        <f>+DimProducto_Flexline[UN/CAJA]*DimProducto_Flexline[VOL/UN (L)]</f>
        <v>0.9</v>
      </c>
    </row>
    <row r="188" spans="1:25">
      <c r="A188" s="114">
        <f>[46]Producto!AC142</f>
        <v>1045</v>
      </c>
      <c r="B188" s="114" t="str">
        <f>[46]Producto!AD142</f>
        <v>Activo</v>
      </c>
      <c r="C188" s="114">
        <f>[46]Producto!AE142</f>
        <v>568592</v>
      </c>
      <c r="D188" s="114">
        <f>[46]Producto!AF142</f>
        <v>1</v>
      </c>
      <c r="E188" s="114" t="str">
        <f>CONCATENATE(DimProducto_Flexline[Código SAP],"000",DimProducto_Flexline[Versión])</f>
        <v>5685920001</v>
      </c>
      <c r="F188" s="114" t="str">
        <f>[46]Producto!AH142</f>
        <v>Flexline</v>
      </c>
      <c r="G188" s="114" t="str">
        <f>[46]Producto!AI142</f>
        <v>-</v>
      </c>
      <c r="H188" s="114" t="str">
        <f>[46]Producto!AJ142</f>
        <v>Tubs IC</v>
      </c>
      <c r="I188" s="114">
        <f>[46]Producto!AK142</f>
        <v>419</v>
      </c>
      <c r="J188" s="114" t="str">
        <f>[46]Producto!AL142</f>
        <v>PR07</v>
      </c>
      <c r="K188" s="114" t="str">
        <f>[46]Producto!AM142</f>
        <v>Z101</v>
      </c>
      <c r="L188" s="114" t="str">
        <f>[46]Producto!AN142</f>
        <v>MANICHO TAMB 1X10L</v>
      </c>
      <c r="M188" s="157">
        <f>[46]Producto!AO142</f>
        <v>3</v>
      </c>
      <c r="N188" s="157">
        <f>[46]Producto!AP142</f>
        <v>1</v>
      </c>
      <c r="O188" s="157">
        <f>DimProducto_Flexline[[#This Row],[GPM]]*DimProducto_Flexline[[#This Row],[UN/GP]]</f>
        <v>3</v>
      </c>
      <c r="P188" s="141">
        <f>[46]Producto!AR142</f>
        <v>10</v>
      </c>
      <c r="Q188" s="157">
        <f>[46]Producto!AS142</f>
        <v>1</v>
      </c>
      <c r="R188" s="142">
        <f>[46]Producto!AT142</f>
        <v>0.71</v>
      </c>
      <c r="S188" s="124">
        <f>IFERROR(DimProducto_Flexline[UN/MIN]*60*DimProducto_Flexline[NEW OEE (%)]/DimProducto_Flexline[UN/CAJA],0)</f>
        <v>127.8</v>
      </c>
      <c r="T188" s="124">
        <f>IFERROR(DimProducto_Flexline[UN/MIN]*60/DimProducto_Flexline[UN/CAJA],0)</f>
        <v>180</v>
      </c>
      <c r="U188" s="124">
        <f>+DimProducto_Flexline[UN/MIN]*DimProducto_Flexline[VOL/UN (L)]*60*DimProducto_Flexline[NEW OEE (%)]</f>
        <v>1278</v>
      </c>
      <c r="V188" s="124">
        <f>+DimProducto_Flexline[UN/MIN]*DimProducto_Flexline[VOL/UN (L)]*60</f>
        <v>1800</v>
      </c>
      <c r="W188" s="157">
        <f>[46]Producto!AY142</f>
        <v>1</v>
      </c>
      <c r="X188" s="157">
        <f>[46]Producto!AZ142</f>
        <v>130</v>
      </c>
      <c r="Y188" s="123">
        <f>+DimProducto_Flexline[UN/CAJA]*DimProducto_Flexline[VOL/UN (L)]</f>
        <v>10</v>
      </c>
    </row>
    <row r="189" spans="1:25">
      <c r="A189" s="114">
        <f>[46]Producto!AC143</f>
        <v>1045</v>
      </c>
      <c r="B189" s="114" t="str">
        <f>[46]Producto!AD143</f>
        <v>Innovación</v>
      </c>
      <c r="C189" s="114">
        <f>[46]Producto!AE143</f>
        <v>84163207</v>
      </c>
      <c r="D189" s="114">
        <f>[46]Producto!AF143</f>
        <v>1</v>
      </c>
      <c r="E189" s="114" t="str">
        <f>CONCATENATE(DimProducto_Flexline[Código SAP],"000",DimProducto_Flexline[Versión])</f>
        <v>841632070001</v>
      </c>
      <c r="F189" s="114" t="str">
        <f>[46]Producto!AH143</f>
        <v>Flexline</v>
      </c>
      <c r="G189" s="114" t="str">
        <f>[46]Producto!AI143</f>
        <v>-</v>
      </c>
      <c r="H189" s="114" t="str">
        <f>[46]Producto!AJ143</f>
        <v>Tubs IC</v>
      </c>
      <c r="I189" s="114">
        <f>[46]Producto!AK143</f>
        <v>419</v>
      </c>
      <c r="J189" s="114" t="str">
        <f>[46]Producto!AL143</f>
        <v>PR07</v>
      </c>
      <c r="K189" s="114" t="str">
        <f>[46]Producto!AM143</f>
        <v>Z101</v>
      </c>
      <c r="L189" s="114" t="str">
        <f>[46]Producto!AN143</f>
        <v>PINGUINO BUBBALOO 10L</v>
      </c>
      <c r="M189" s="157">
        <f>[46]Producto!AO143</f>
        <v>3</v>
      </c>
      <c r="N189" s="157">
        <f>[46]Producto!AP143</f>
        <v>1</v>
      </c>
      <c r="O189" s="157">
        <f>DimProducto_Flexline[[#This Row],[GPM]]*DimProducto_Flexline[[#This Row],[UN/GP]]</f>
        <v>3</v>
      </c>
      <c r="P189" s="141">
        <f>[46]Producto!AR143</f>
        <v>10</v>
      </c>
      <c r="Q189" s="157">
        <f>[46]Producto!AS143</f>
        <v>1</v>
      </c>
      <c r="R189" s="142">
        <f>[46]Producto!AT143</f>
        <v>0.71</v>
      </c>
      <c r="S189" s="124">
        <f>IFERROR(DimProducto_Flexline[UN/MIN]*60*DimProducto_Flexline[NEW OEE (%)]/DimProducto_Flexline[UN/CAJA],0)</f>
        <v>127.8</v>
      </c>
      <c r="T189" s="124">
        <f>IFERROR(DimProducto_Flexline[UN/MIN]*60/DimProducto_Flexline[UN/CAJA],0)</f>
        <v>180</v>
      </c>
      <c r="U189" s="124">
        <f>+DimProducto_Flexline[UN/MIN]*DimProducto_Flexline[VOL/UN (L)]*60*DimProducto_Flexline[NEW OEE (%)]</f>
        <v>1278</v>
      </c>
      <c r="V189" s="124">
        <f>+DimProducto_Flexline[UN/MIN]*DimProducto_Flexline[VOL/UN (L)]*60</f>
        <v>1800</v>
      </c>
      <c r="W189" s="157">
        <f>[46]Producto!AY143</f>
        <v>0</v>
      </c>
      <c r="X189" s="157">
        <f>[46]Producto!AZ143</f>
        <v>880</v>
      </c>
      <c r="Y189" s="123">
        <f>+DimProducto_Flexline[UN/CAJA]*DimProducto_Flexline[VOL/UN (L)]</f>
        <v>10</v>
      </c>
    </row>
    <row r="190" spans="1:25">
      <c r="A190" s="114">
        <f>[46]Producto!AC144</f>
        <v>1045</v>
      </c>
      <c r="B190" s="114" t="str">
        <f>[46]Producto!AD144</f>
        <v>Innovación</v>
      </c>
      <c r="C190" s="114">
        <f>[46]Producto!AE144</f>
        <v>84163208</v>
      </c>
      <c r="D190" s="114">
        <f>[46]Producto!AF144</f>
        <v>1</v>
      </c>
      <c r="E190" s="114" t="str">
        <f>CONCATENATE(DimProducto_Flexline[Código SAP],"000",DimProducto_Flexline[Versión])</f>
        <v>841632080001</v>
      </c>
      <c r="F190" s="114" t="str">
        <f>[46]Producto!AH144</f>
        <v>Flexline</v>
      </c>
      <c r="G190" s="114" t="str">
        <f>[46]Producto!AI144</f>
        <v>-</v>
      </c>
      <c r="H190" s="114" t="str">
        <f>[46]Producto!AJ144</f>
        <v>Tubs IC</v>
      </c>
      <c r="I190" s="114">
        <f>[46]Producto!AK144</f>
        <v>419</v>
      </c>
      <c r="J190" s="114" t="str">
        <f>[46]Producto!AL144</f>
        <v>PR07</v>
      </c>
      <c r="K190" s="114" t="str">
        <f>[46]Producto!AM144</f>
        <v>Z101</v>
      </c>
      <c r="L190" s="114" t="str">
        <f>[46]Producto!AN144</f>
        <v>PINGUINO BUBBALOO 900ML</v>
      </c>
      <c r="M190" s="157">
        <f>[46]Producto!AO144</f>
        <v>30</v>
      </c>
      <c r="N190" s="157">
        <f>[46]Producto!AP144</f>
        <v>1</v>
      </c>
      <c r="O190" s="157">
        <f>DimProducto_Flexline[[#This Row],[GPM]]*DimProducto_Flexline[[#This Row],[UN/GP]]</f>
        <v>30</v>
      </c>
      <c r="P190" s="141">
        <f>[46]Producto!AR144</f>
        <v>0.9</v>
      </c>
      <c r="Q190" s="157">
        <f>[46]Producto!AS144</f>
        <v>1</v>
      </c>
      <c r="R190" s="142">
        <f>[46]Producto!AT144</f>
        <v>0.71</v>
      </c>
      <c r="S190" s="124">
        <f>IFERROR(DimProducto_Flexline[UN/MIN]*60*DimProducto_Flexline[NEW OEE (%)]/DimProducto_Flexline[UN/CAJA],0)</f>
        <v>1278</v>
      </c>
      <c r="T190" s="124">
        <f>IFERROR(DimProducto_Flexline[UN/MIN]*60/DimProducto_Flexline[UN/CAJA],0)</f>
        <v>1800</v>
      </c>
      <c r="U190" s="124">
        <f>+DimProducto_Flexline[UN/MIN]*DimProducto_Flexline[VOL/UN (L)]*60*DimProducto_Flexline[NEW OEE (%)]</f>
        <v>1150.2</v>
      </c>
      <c r="V190" s="124">
        <f>+DimProducto_Flexline[UN/MIN]*DimProducto_Flexline[VOL/UN (L)]*60</f>
        <v>1620</v>
      </c>
      <c r="W190" s="157">
        <f>[46]Producto!AY144</f>
        <v>0</v>
      </c>
      <c r="X190" s="157">
        <f>[46]Producto!AZ144</f>
        <v>880</v>
      </c>
      <c r="Y190" s="123">
        <f>+DimProducto_Flexline[UN/CAJA]*DimProducto_Flexline[VOL/UN (L)]</f>
        <v>0.9</v>
      </c>
    </row>
    <row r="191" spans="1:25">
      <c r="A191" s="114">
        <f>[46]Producto!AC145</f>
        <v>1045</v>
      </c>
      <c r="B191" s="114" t="str">
        <f>[46]Producto!AD145</f>
        <v>Activo</v>
      </c>
      <c r="C191" s="114">
        <f>[46]Producto!AE145</f>
        <v>566189</v>
      </c>
      <c r="D191" s="114">
        <f>[46]Producto!AF145</f>
        <v>1</v>
      </c>
      <c r="E191" s="114" t="str">
        <f>CONCATENATE(DimProducto_Flexline[Código SAP],"000",DimProducto_Flexline[Versión])</f>
        <v>5661890001</v>
      </c>
      <c r="F191" s="114" t="str">
        <f>[46]Producto!AH145</f>
        <v>Flexline</v>
      </c>
      <c r="G191" s="114" t="str">
        <f>[46]Producto!AI145</f>
        <v>-</v>
      </c>
      <c r="H191" s="114" t="str">
        <f>[46]Producto!AJ145</f>
        <v>Tubs IC</v>
      </c>
      <c r="I191" s="114">
        <f>[46]Producto!AK145</f>
        <v>419</v>
      </c>
      <c r="J191" s="114" t="str">
        <f>[46]Producto!AL145</f>
        <v>PR07</v>
      </c>
      <c r="K191" s="114" t="str">
        <f>[46]Producto!AM145</f>
        <v>Z101</v>
      </c>
      <c r="L191" s="114" t="str">
        <f>[46]Producto!AN145</f>
        <v>PINGUINO CHICLE TAMB 1X10L</v>
      </c>
      <c r="M191" s="157">
        <f>[46]Producto!AO145</f>
        <v>3</v>
      </c>
      <c r="N191" s="157">
        <f>[46]Producto!AP145</f>
        <v>1</v>
      </c>
      <c r="O191" s="157">
        <f>DimProducto_Flexline[[#This Row],[GPM]]*DimProducto_Flexline[[#This Row],[UN/GP]]</f>
        <v>3</v>
      </c>
      <c r="P191" s="141">
        <f>[46]Producto!AR145</f>
        <v>10</v>
      </c>
      <c r="Q191" s="157">
        <f>[46]Producto!AS145</f>
        <v>1</v>
      </c>
      <c r="R191" s="142">
        <f>[46]Producto!AT145</f>
        <v>0.71</v>
      </c>
      <c r="S191" s="124">
        <f>IFERROR(DimProducto_Flexline[UN/MIN]*60*DimProducto_Flexline[NEW OEE (%)]/DimProducto_Flexline[UN/CAJA],0)</f>
        <v>127.8</v>
      </c>
      <c r="T191" s="124">
        <f>IFERROR(DimProducto_Flexline[UN/MIN]*60/DimProducto_Flexline[UN/CAJA],0)</f>
        <v>180</v>
      </c>
      <c r="U191" s="124">
        <f>+DimProducto_Flexline[UN/MIN]*DimProducto_Flexline[VOL/UN (L)]*60*DimProducto_Flexline[NEW OEE (%)]</f>
        <v>1278</v>
      </c>
      <c r="V191" s="124">
        <f>+DimProducto_Flexline[UN/MIN]*DimProducto_Flexline[VOL/UN (L)]*60</f>
        <v>1800</v>
      </c>
      <c r="W191" s="157">
        <f>[46]Producto!AY145</f>
        <v>1</v>
      </c>
      <c r="X191" s="157">
        <f>[46]Producto!AZ145</f>
        <v>130</v>
      </c>
      <c r="Y191" s="123">
        <f>+DimProducto_Flexline[UN/CAJA]*DimProducto_Flexline[VOL/UN (L)]</f>
        <v>10</v>
      </c>
    </row>
    <row r="192" spans="1:25">
      <c r="A192" s="114">
        <f>[46]Producto!AC146</f>
        <v>1045</v>
      </c>
      <c r="B192" s="114" t="str">
        <f>[46]Producto!AD146</f>
        <v>Activo</v>
      </c>
      <c r="C192" s="114">
        <f>[46]Producto!AE146</f>
        <v>84153891</v>
      </c>
      <c r="D192" s="114">
        <f>[46]Producto!AF146</f>
        <v>1</v>
      </c>
      <c r="E192" s="114" t="str">
        <f>CONCATENATE(DimProducto_Flexline[Código SAP],"000",DimProducto_Flexline[Versión])</f>
        <v>841538910001</v>
      </c>
      <c r="F192" s="114" t="str">
        <f>[46]Producto!AH146</f>
        <v>Flexline</v>
      </c>
      <c r="G192" s="114" t="str">
        <f>[46]Producto!AI146</f>
        <v>-</v>
      </c>
      <c r="H192" s="114" t="str">
        <f>[46]Producto!AJ146</f>
        <v>Tubs IC</v>
      </c>
      <c r="I192" s="114">
        <f>[46]Producto!AK146</f>
        <v>419</v>
      </c>
      <c r="J192" s="114" t="str">
        <f>[46]Producto!AL146</f>
        <v>PR07</v>
      </c>
      <c r="K192" s="114" t="str">
        <f>[46]Producto!AM146</f>
        <v>Z101</v>
      </c>
      <c r="L192" s="114" t="str">
        <f>[46]Producto!AN146</f>
        <v>PINGUINO OREO CHOCOLATE 1X900ML</v>
      </c>
      <c r="M192" s="157">
        <f>[46]Producto!AO146</f>
        <v>17</v>
      </c>
      <c r="N192" s="157">
        <f>[46]Producto!AP146</f>
        <v>2</v>
      </c>
      <c r="O192" s="157">
        <f>DimProducto_Flexline[[#This Row],[GPM]]*DimProducto_Flexline[[#This Row],[UN/GP]]</f>
        <v>34</v>
      </c>
      <c r="P192" s="141">
        <f>[46]Producto!AR146</f>
        <v>0.9</v>
      </c>
      <c r="Q192" s="157">
        <f>[46]Producto!AS146</f>
        <v>1</v>
      </c>
      <c r="R192" s="142">
        <f>[46]Producto!AT146</f>
        <v>0.71</v>
      </c>
      <c r="S192" s="124">
        <f>IFERROR(DimProducto_Flexline[UN/MIN]*60*DimProducto_Flexline[NEW OEE (%)]/DimProducto_Flexline[UN/CAJA],0)</f>
        <v>1448.3999999999999</v>
      </c>
      <c r="T192" s="124">
        <f>IFERROR(DimProducto_Flexline[UN/MIN]*60/DimProducto_Flexline[UN/CAJA],0)</f>
        <v>2040</v>
      </c>
      <c r="U192" s="124">
        <f>+DimProducto_Flexline[UN/MIN]*DimProducto_Flexline[VOL/UN (L)]*60*DimProducto_Flexline[NEW OEE (%)]</f>
        <v>1303.56</v>
      </c>
      <c r="V192" s="124">
        <f>+DimProducto_Flexline[UN/MIN]*DimProducto_Flexline[VOL/UN (L)]*60</f>
        <v>1836</v>
      </c>
      <c r="W192" s="157">
        <f>[46]Producto!AY146</f>
        <v>1</v>
      </c>
      <c r="X192" s="157">
        <f>[46]Producto!AZ146</f>
        <v>880</v>
      </c>
      <c r="Y192" s="123">
        <f>+DimProducto_Flexline[UN/CAJA]*DimProducto_Flexline[VOL/UN (L)]</f>
        <v>0.9</v>
      </c>
    </row>
    <row r="193" spans="1:25">
      <c r="A193" s="114">
        <f>[46]Producto!AC147</f>
        <v>1045</v>
      </c>
      <c r="B193" s="114" t="str">
        <f>[46]Producto!AD147</f>
        <v>Activo</v>
      </c>
      <c r="C193" s="114">
        <f>[46]Producto!AE147</f>
        <v>84154856</v>
      </c>
      <c r="D193" s="114">
        <f>[46]Producto!AF147</f>
        <v>1</v>
      </c>
      <c r="E193" s="114" t="str">
        <f>CONCATENATE(DimProducto_Flexline[Código SAP],"000",DimProducto_Flexline[Versión])</f>
        <v>841548560001</v>
      </c>
      <c r="F193" s="114" t="str">
        <f>[46]Producto!AH147</f>
        <v>Flexline</v>
      </c>
      <c r="G193" s="114" t="str">
        <f>[46]Producto!AI147</f>
        <v>-</v>
      </c>
      <c r="H193" s="114" t="str">
        <f>[46]Producto!AJ147</f>
        <v>Tubs IC</v>
      </c>
      <c r="I193" s="114">
        <f>[46]Producto!AK147</f>
        <v>419</v>
      </c>
      <c r="J193" s="114" t="str">
        <f>[46]Producto!AL147</f>
        <v>PR07</v>
      </c>
      <c r="K193" s="114" t="str">
        <f>[46]Producto!AM147</f>
        <v>Z101</v>
      </c>
      <c r="L193" s="114" t="str">
        <f>[46]Producto!AN147</f>
        <v>PINGUINO OREO CHOCOLATE TAMB 1X10L</v>
      </c>
      <c r="M193" s="209">
        <f>[46]Producto!AO147</f>
        <v>3</v>
      </c>
      <c r="N193" s="209">
        <f>[46]Producto!AP147</f>
        <v>1</v>
      </c>
      <c r="O193" s="209">
        <f>DimProducto_Flexline[[#This Row],[GPM]]*DimProducto_Flexline[[#This Row],[UN/GP]]</f>
        <v>3</v>
      </c>
      <c r="P193" s="208">
        <f>[46]Producto!AR147</f>
        <v>10</v>
      </c>
      <c r="Q193" s="209">
        <f>[46]Producto!AS147</f>
        <v>1</v>
      </c>
      <c r="R193" s="210">
        <f>[46]Producto!AT147</f>
        <v>0.71</v>
      </c>
      <c r="S193" s="212">
        <f>IFERROR(DimProducto_Flexline[UN/MIN]*60*DimProducto_Flexline[NEW OEE (%)]/DimProducto_Flexline[UN/CAJA],0)</f>
        <v>127.8</v>
      </c>
      <c r="T193" s="212">
        <f>IFERROR(DimProducto_Flexline[UN/MIN]*60/DimProducto_Flexline[UN/CAJA],0)</f>
        <v>180</v>
      </c>
      <c r="U193" s="212">
        <f>+DimProducto_Flexline[UN/MIN]*DimProducto_Flexline[VOL/UN (L)]*60*DimProducto_Flexline[NEW OEE (%)]</f>
        <v>1278</v>
      </c>
      <c r="V193" s="212">
        <f>+DimProducto_Flexline[UN/MIN]*DimProducto_Flexline[VOL/UN (L)]*60</f>
        <v>1800</v>
      </c>
      <c r="W193" s="209">
        <f>[46]Producto!AY147</f>
        <v>1</v>
      </c>
      <c r="X193" s="209">
        <f>[46]Producto!AZ147</f>
        <v>130</v>
      </c>
      <c r="Y193" s="211">
        <f>+DimProducto_Flexline[UN/CAJA]*DimProducto_Flexline[VOL/UN (L)]</f>
        <v>10</v>
      </c>
    </row>
    <row r="194" spans="1:25">
      <c r="A194" s="114">
        <f>[46]Producto!AC148</f>
        <v>1045</v>
      </c>
      <c r="B194" s="114" t="str">
        <f>[46]Producto!AD148</f>
        <v>Activo</v>
      </c>
      <c r="C194" s="114">
        <f>[46]Producto!AE148</f>
        <v>84170239</v>
      </c>
      <c r="D194" s="114">
        <f>[46]Producto!AF148</f>
        <v>1</v>
      </c>
      <c r="E194" s="114" t="str">
        <f>CONCATENATE(DimProducto_Flexline[Código SAP],"000",DimProducto_Flexline[Versión])</f>
        <v>841702390001</v>
      </c>
      <c r="F194" s="114" t="str">
        <f>[46]Producto!AH148</f>
        <v>Flexline</v>
      </c>
      <c r="G194" s="114" t="str">
        <f>[46]Producto!AI148</f>
        <v>-</v>
      </c>
      <c r="H194" s="114" t="str">
        <f>[46]Producto!AJ148</f>
        <v>Tubs IC</v>
      </c>
      <c r="I194" s="114">
        <f>[46]Producto!AK148</f>
        <v>419</v>
      </c>
      <c r="J194" s="114" t="str">
        <f>[46]Producto!AL148</f>
        <v>PR07</v>
      </c>
      <c r="K194" s="114" t="str">
        <f>[46]Producto!AM148</f>
        <v>Z101</v>
      </c>
      <c r="L194" s="114" t="str">
        <f>[46]Producto!AN148</f>
        <v>PINGUINO CREMOSSITO NAPOLITANO 1X900ML</v>
      </c>
      <c r="M194" s="209">
        <f>[46]Producto!AO148</f>
        <v>18</v>
      </c>
      <c r="N194" s="209">
        <f>[46]Producto!AP148</f>
        <v>2</v>
      </c>
      <c r="O194" s="209">
        <f>DimProducto_Flexline[[#This Row],[GPM]]*DimProducto_Flexline[[#This Row],[UN/GP]]</f>
        <v>36</v>
      </c>
      <c r="P194" s="208">
        <f>[46]Producto!AR148</f>
        <v>0.9</v>
      </c>
      <c r="Q194" s="209">
        <f>[46]Producto!AS148</f>
        <v>1</v>
      </c>
      <c r="R194" s="210">
        <f>[46]Producto!AT148</f>
        <v>0.71</v>
      </c>
      <c r="S194" s="212">
        <f>IFERROR(DimProducto_Flexline[UN/MIN]*60*DimProducto_Flexline[NEW OEE (%)]/DimProducto_Flexline[UN/CAJA],0)</f>
        <v>1533.6</v>
      </c>
      <c r="T194" s="212">
        <f>IFERROR(DimProducto_Flexline[UN/MIN]*60/DimProducto_Flexline[UN/CAJA],0)</f>
        <v>2160</v>
      </c>
      <c r="U194" s="212">
        <f>+DimProducto_Flexline[UN/MIN]*DimProducto_Flexline[VOL/UN (L)]*60*DimProducto_Flexline[NEW OEE (%)]</f>
        <v>1380.24</v>
      </c>
      <c r="V194" s="212">
        <f>+DimProducto_Flexline[UN/MIN]*DimProducto_Flexline[VOL/UN (L)]*60</f>
        <v>1944</v>
      </c>
      <c r="W194" s="209">
        <f>[46]Producto!AY148</f>
        <v>3</v>
      </c>
      <c r="X194" s="209">
        <f>[46]Producto!AZ148</f>
        <v>880</v>
      </c>
      <c r="Y194" s="211">
        <f>+DimProducto_Flexline[UN/CAJA]*DimProducto_Flexline[VOL/UN (L)]</f>
        <v>0.9</v>
      </c>
    </row>
    <row r="195" spans="1:25">
      <c r="A195" s="114">
        <f>[46]Producto!AC149</f>
        <v>1045</v>
      </c>
      <c r="B195" s="114" t="str">
        <f>[46]Producto!AD149</f>
        <v>Activo</v>
      </c>
      <c r="C195" s="114">
        <f>[46]Producto!AE149</f>
        <v>84170524</v>
      </c>
      <c r="D195" s="114">
        <f>[46]Producto!AF149</f>
        <v>1</v>
      </c>
      <c r="E195" s="114" t="str">
        <f>CONCATENATE(DimProducto_Flexline[Código SAP],"000",DimProducto_Flexline[Versión])</f>
        <v>841705240001</v>
      </c>
      <c r="F195" s="114" t="str">
        <f>[46]Producto!AH149</f>
        <v>Flexline</v>
      </c>
      <c r="G195" s="114" t="str">
        <f>[46]Producto!AI149</f>
        <v>-</v>
      </c>
      <c r="H195" s="114" t="str">
        <f>[46]Producto!AJ149</f>
        <v>Tubs IC</v>
      </c>
      <c r="I195" s="114">
        <f>[46]Producto!AK149</f>
        <v>419</v>
      </c>
      <c r="J195" s="114" t="str">
        <f>[46]Producto!AL149</f>
        <v>PR07</v>
      </c>
      <c r="K195" s="114" t="str">
        <f>[46]Producto!AM149</f>
        <v>Z101</v>
      </c>
      <c r="L195" s="114" t="str">
        <f>[46]Producto!AN149</f>
        <v>PINGUINO CREMOSSITO RON PASAS 1X900ML</v>
      </c>
      <c r="M195" s="209">
        <f>[46]Producto!AO149</f>
        <v>17</v>
      </c>
      <c r="N195" s="209">
        <f>[46]Producto!AP149</f>
        <v>2</v>
      </c>
      <c r="O195" s="209">
        <f>DimProducto_Flexline[[#This Row],[GPM]]*DimProducto_Flexline[[#This Row],[UN/GP]]</f>
        <v>34</v>
      </c>
      <c r="P195" s="208">
        <f>[46]Producto!AR149</f>
        <v>0.9</v>
      </c>
      <c r="Q195" s="209">
        <f>[46]Producto!AS149</f>
        <v>1</v>
      </c>
      <c r="R195" s="210">
        <f>[46]Producto!AT149</f>
        <v>0.71</v>
      </c>
      <c r="S195" s="212">
        <f>IFERROR(DimProducto_Flexline[UN/MIN]*60*DimProducto_Flexline[NEW OEE (%)]/DimProducto_Flexline[UN/CAJA],0)</f>
        <v>1448.3999999999999</v>
      </c>
      <c r="T195" s="212">
        <f>IFERROR(DimProducto_Flexline[UN/MIN]*60/DimProducto_Flexline[UN/CAJA],0)</f>
        <v>2040</v>
      </c>
      <c r="U195" s="212">
        <f>+DimProducto_Flexline[UN/MIN]*DimProducto_Flexline[VOL/UN (L)]*60*DimProducto_Flexline[NEW OEE (%)]</f>
        <v>1303.56</v>
      </c>
      <c r="V195" s="212">
        <f>+DimProducto_Flexline[UN/MIN]*DimProducto_Flexline[VOL/UN (L)]*60</f>
        <v>1836</v>
      </c>
      <c r="W195" s="209">
        <f>[46]Producto!AY149</f>
        <v>1</v>
      </c>
      <c r="X195" s="209">
        <f>[46]Producto!AZ149</f>
        <v>880</v>
      </c>
      <c r="Y195" s="211">
        <f>+DimProducto_Flexline[UN/CAJA]*DimProducto_Flexline[VOL/UN (L)]</f>
        <v>0.9</v>
      </c>
    </row>
    <row r="196" spans="1:25">
      <c r="A196" s="114">
        <f>[46]Producto!AC150</f>
        <v>1045</v>
      </c>
      <c r="B196" s="114" t="str">
        <f>[46]Producto!AD150</f>
        <v>Activo</v>
      </c>
      <c r="C196" s="114">
        <f>[46]Producto!AE150</f>
        <v>84170525</v>
      </c>
      <c r="D196" s="114">
        <f>[46]Producto!AF150</f>
        <v>1</v>
      </c>
      <c r="E196" s="114" t="str">
        <f>CONCATENATE(DimProducto_Flexline[Código SAP],"000",DimProducto_Flexline[Versión])</f>
        <v>841705250001</v>
      </c>
      <c r="F196" s="114" t="str">
        <f>[46]Producto!AH150</f>
        <v>Flexline</v>
      </c>
      <c r="G196" s="114" t="str">
        <f>[46]Producto!AI150</f>
        <v>-</v>
      </c>
      <c r="H196" s="114" t="str">
        <f>[46]Producto!AJ150</f>
        <v>Tubs IC</v>
      </c>
      <c r="I196" s="114">
        <f>[46]Producto!AK150</f>
        <v>419</v>
      </c>
      <c r="J196" s="114" t="str">
        <f>[46]Producto!AL150</f>
        <v>PR07</v>
      </c>
      <c r="K196" s="114" t="str">
        <f>[46]Producto!AM150</f>
        <v>Z101</v>
      </c>
      <c r="L196" s="114" t="str">
        <f>[46]Producto!AN150</f>
        <v>PINGUINO CREMOSSITO CHOCOLATE 1X900ML</v>
      </c>
      <c r="M196" s="209">
        <f>[46]Producto!AO150</f>
        <v>17</v>
      </c>
      <c r="N196" s="209">
        <f>[46]Producto!AP150</f>
        <v>2</v>
      </c>
      <c r="O196" s="209">
        <f>DimProducto_Flexline[[#This Row],[GPM]]*DimProducto_Flexline[[#This Row],[UN/GP]]</f>
        <v>34</v>
      </c>
      <c r="P196" s="208">
        <f>[46]Producto!AR150</f>
        <v>0.9</v>
      </c>
      <c r="Q196" s="209">
        <f>[46]Producto!AS150</f>
        <v>1</v>
      </c>
      <c r="R196" s="210">
        <f>[46]Producto!AT150</f>
        <v>0.71</v>
      </c>
      <c r="S196" s="212">
        <f>IFERROR(DimProducto_Flexline[UN/MIN]*60*DimProducto_Flexline[NEW OEE (%)]/DimProducto_Flexline[UN/CAJA],0)</f>
        <v>1448.3999999999999</v>
      </c>
      <c r="T196" s="212">
        <f>IFERROR(DimProducto_Flexline[UN/MIN]*60/DimProducto_Flexline[UN/CAJA],0)</f>
        <v>2040</v>
      </c>
      <c r="U196" s="212">
        <f>+DimProducto_Flexline[UN/MIN]*DimProducto_Flexline[VOL/UN (L)]*60*DimProducto_Flexline[NEW OEE (%)]</f>
        <v>1303.56</v>
      </c>
      <c r="V196" s="212">
        <f>+DimProducto_Flexline[UN/MIN]*DimProducto_Flexline[VOL/UN (L)]*60</f>
        <v>1836</v>
      </c>
      <c r="W196" s="209">
        <f>[46]Producto!AY150</f>
        <v>1</v>
      </c>
      <c r="X196" s="209">
        <f>[46]Producto!AZ150</f>
        <v>880</v>
      </c>
      <c r="Y196" s="211">
        <f>+DimProducto_Flexline[UN/CAJA]*DimProducto_Flexline[VOL/UN (L)]</f>
        <v>0.9</v>
      </c>
    </row>
    <row r="197" spans="1:25">
      <c r="A197" s="114">
        <f>[46]Producto!AC151</f>
        <v>1045</v>
      </c>
      <c r="B197" s="114" t="str">
        <f>[46]Producto!AD151</f>
        <v>Activo</v>
      </c>
      <c r="C197" s="114">
        <f>[46]Producto!AE151</f>
        <v>84170527</v>
      </c>
      <c r="D197" s="114">
        <f>[46]Producto!AF151</f>
        <v>1</v>
      </c>
      <c r="E197" s="114" t="str">
        <f>CONCATENATE(DimProducto_Flexline[Código SAP],"000",DimProducto_Flexline[Versión])</f>
        <v>841705270001</v>
      </c>
      <c r="F197" s="114" t="str">
        <f>[46]Producto!AH151</f>
        <v>Flexline</v>
      </c>
      <c r="G197" s="114" t="str">
        <f>[46]Producto!AI151</f>
        <v>-</v>
      </c>
      <c r="H197" s="114" t="str">
        <f>[46]Producto!AJ151</f>
        <v>Tubs IC</v>
      </c>
      <c r="I197" s="114">
        <f>[46]Producto!AK151</f>
        <v>419</v>
      </c>
      <c r="J197" s="114" t="str">
        <f>[46]Producto!AL151</f>
        <v>PR07</v>
      </c>
      <c r="K197" s="114" t="str">
        <f>[46]Producto!AM151</f>
        <v>Z101</v>
      </c>
      <c r="L197" s="114" t="str">
        <f>[46]Producto!AN151</f>
        <v>PINGUINO CREMOSSITO FRUTILLA 1X900ML</v>
      </c>
      <c r="M197" s="209">
        <f>[46]Producto!AO151</f>
        <v>17</v>
      </c>
      <c r="N197" s="209">
        <f>[46]Producto!AP151</f>
        <v>2</v>
      </c>
      <c r="O197" s="209">
        <f>DimProducto_Flexline[[#This Row],[GPM]]*DimProducto_Flexline[[#This Row],[UN/GP]]</f>
        <v>34</v>
      </c>
      <c r="P197" s="208">
        <f>[46]Producto!AR151</f>
        <v>0.9</v>
      </c>
      <c r="Q197" s="209">
        <f>[46]Producto!AS151</f>
        <v>1</v>
      </c>
      <c r="R197" s="210">
        <f>[46]Producto!AT151</f>
        <v>0.71</v>
      </c>
      <c r="S197" s="212">
        <f>IFERROR(DimProducto_Flexline[UN/MIN]*60*DimProducto_Flexline[NEW OEE (%)]/DimProducto_Flexline[UN/CAJA],0)</f>
        <v>1448.3999999999999</v>
      </c>
      <c r="T197" s="212">
        <f>IFERROR(DimProducto_Flexline[UN/MIN]*60/DimProducto_Flexline[UN/CAJA],0)</f>
        <v>2040</v>
      </c>
      <c r="U197" s="212">
        <f>+DimProducto_Flexline[UN/MIN]*DimProducto_Flexline[VOL/UN (L)]*60*DimProducto_Flexline[NEW OEE (%)]</f>
        <v>1303.56</v>
      </c>
      <c r="V197" s="212">
        <f>+DimProducto_Flexline[UN/MIN]*DimProducto_Flexline[VOL/UN (L)]*60</f>
        <v>1836</v>
      </c>
      <c r="W197" s="209">
        <f>[46]Producto!AY151</f>
        <v>1</v>
      </c>
      <c r="X197" s="209">
        <f>[46]Producto!AZ151</f>
        <v>880</v>
      </c>
      <c r="Y197" s="211">
        <f>+DimProducto_Flexline[UN/CAJA]*DimProducto_Flexline[VOL/UN (L)]</f>
        <v>0.9</v>
      </c>
    </row>
    <row r="198" spans="1:25">
      <c r="A198" s="114">
        <f>[46]Producto!AC152</f>
        <v>1045</v>
      </c>
      <c r="B198" s="114" t="str">
        <f>[46]Producto!AD152</f>
        <v>Activo</v>
      </c>
      <c r="C198" s="114">
        <f>[46]Producto!AE152</f>
        <v>84170532</v>
      </c>
      <c r="D198" s="114">
        <f>[46]Producto!AF152</f>
        <v>1</v>
      </c>
      <c r="E198" s="114" t="str">
        <f>CONCATENATE(DimProducto_Flexline[Código SAP],"000",DimProducto_Flexline[Versión])</f>
        <v>841705320001</v>
      </c>
      <c r="F198" s="114" t="str">
        <f>[46]Producto!AH152</f>
        <v>Flexline</v>
      </c>
      <c r="G198" s="114" t="str">
        <f>[46]Producto!AI152</f>
        <v>-</v>
      </c>
      <c r="H198" s="114" t="str">
        <f>[46]Producto!AJ152</f>
        <v>Tubs IC</v>
      </c>
      <c r="I198" s="114">
        <f>[46]Producto!AK152</f>
        <v>419</v>
      </c>
      <c r="J198" s="114" t="str">
        <f>[46]Producto!AL152</f>
        <v>PR07</v>
      </c>
      <c r="K198" s="114" t="str">
        <f>[46]Producto!AM152</f>
        <v>Z101</v>
      </c>
      <c r="L198" s="114" t="str">
        <f>[46]Producto!AN152</f>
        <v>PINGUINO CREMOSSITO NAPOLITAN TAMB1X10LT</v>
      </c>
      <c r="M198" s="209">
        <f>[46]Producto!AO152</f>
        <v>3</v>
      </c>
      <c r="N198" s="209">
        <f>[46]Producto!AP152</f>
        <v>1</v>
      </c>
      <c r="O198" s="209">
        <f>DimProducto_Flexline[[#This Row],[GPM]]*DimProducto_Flexline[[#This Row],[UN/GP]]</f>
        <v>3</v>
      </c>
      <c r="P198" s="208">
        <f>[46]Producto!AR152</f>
        <v>10</v>
      </c>
      <c r="Q198" s="209">
        <f>[46]Producto!AS152</f>
        <v>1</v>
      </c>
      <c r="R198" s="210">
        <f>[46]Producto!AT152</f>
        <v>0.71</v>
      </c>
      <c r="S198" s="212">
        <f>IFERROR(DimProducto_Flexline[UN/MIN]*60*DimProducto_Flexline[NEW OEE (%)]/DimProducto_Flexline[UN/CAJA],0)</f>
        <v>127.8</v>
      </c>
      <c r="T198" s="212">
        <f>IFERROR(DimProducto_Flexline[UN/MIN]*60/DimProducto_Flexline[UN/CAJA],0)</f>
        <v>180</v>
      </c>
      <c r="U198" s="212">
        <f>+DimProducto_Flexline[UN/MIN]*DimProducto_Flexline[VOL/UN (L)]*60*DimProducto_Flexline[NEW OEE (%)]</f>
        <v>1278</v>
      </c>
      <c r="V198" s="212">
        <f>+DimProducto_Flexline[UN/MIN]*DimProducto_Flexline[VOL/UN (L)]*60</f>
        <v>1800</v>
      </c>
      <c r="W198" s="209">
        <f>[46]Producto!AY152</f>
        <v>3</v>
      </c>
      <c r="X198" s="209">
        <f>[46]Producto!AZ152</f>
        <v>130</v>
      </c>
      <c r="Y198" s="211">
        <f>+DimProducto_Flexline[UN/CAJA]*DimProducto_Flexline[VOL/UN (L)]</f>
        <v>10</v>
      </c>
    </row>
    <row r="199" spans="1:25">
      <c r="A199" s="114">
        <f>[46]Producto!AC153</f>
        <v>1045</v>
      </c>
      <c r="B199" s="114" t="str">
        <f>[46]Producto!AD153</f>
        <v>Activo</v>
      </c>
      <c r="C199" s="114">
        <f>[46]Producto!AE153</f>
        <v>84170533</v>
      </c>
      <c r="D199" s="114">
        <f>[46]Producto!AF153</f>
        <v>1</v>
      </c>
      <c r="E199" s="114" t="str">
        <f>CONCATENATE(DimProducto_Flexline[Código SAP],"000",DimProducto_Flexline[Versión])</f>
        <v>841705330001</v>
      </c>
      <c r="F199" s="114" t="str">
        <f>[46]Producto!AH153</f>
        <v>Flexline</v>
      </c>
      <c r="G199" s="114" t="str">
        <f>[46]Producto!AI153</f>
        <v>-</v>
      </c>
      <c r="H199" s="114" t="str">
        <f>[46]Producto!AJ153</f>
        <v>Tubs IC</v>
      </c>
      <c r="I199" s="114">
        <f>[46]Producto!AK153</f>
        <v>419</v>
      </c>
      <c r="J199" s="114" t="str">
        <f>[46]Producto!AL153</f>
        <v>PR07</v>
      </c>
      <c r="K199" s="114" t="str">
        <f>[46]Producto!AM153</f>
        <v>Z101</v>
      </c>
      <c r="L199" s="114" t="str">
        <f>[46]Producto!AN153</f>
        <v>PINGUINO CREMOSSITO RON PASAS TAMB 1X10L</v>
      </c>
      <c r="M199" s="209">
        <f>[46]Producto!AO153</f>
        <v>3</v>
      </c>
      <c r="N199" s="209">
        <f>[46]Producto!AP153</f>
        <v>1</v>
      </c>
      <c r="O199" s="209">
        <f>DimProducto_Flexline[[#This Row],[GPM]]*DimProducto_Flexline[[#This Row],[UN/GP]]</f>
        <v>3</v>
      </c>
      <c r="P199" s="208">
        <f>[46]Producto!AR153</f>
        <v>10</v>
      </c>
      <c r="Q199" s="209">
        <f>[46]Producto!AS153</f>
        <v>1</v>
      </c>
      <c r="R199" s="210">
        <f>[46]Producto!AT153</f>
        <v>0.71</v>
      </c>
      <c r="S199" s="212">
        <f>IFERROR(DimProducto_Flexline[UN/MIN]*60*DimProducto_Flexline[NEW OEE (%)]/DimProducto_Flexline[UN/CAJA],0)</f>
        <v>127.8</v>
      </c>
      <c r="T199" s="212">
        <f>IFERROR(DimProducto_Flexline[UN/MIN]*60/DimProducto_Flexline[UN/CAJA],0)</f>
        <v>180</v>
      </c>
      <c r="U199" s="212">
        <f>+DimProducto_Flexline[UN/MIN]*DimProducto_Flexline[VOL/UN (L)]*60*DimProducto_Flexline[NEW OEE (%)]</f>
        <v>1278</v>
      </c>
      <c r="V199" s="212">
        <f>+DimProducto_Flexline[UN/MIN]*DimProducto_Flexline[VOL/UN (L)]*60</f>
        <v>1800</v>
      </c>
      <c r="W199" s="209">
        <f>[46]Producto!AY153</f>
        <v>1</v>
      </c>
      <c r="X199" s="209">
        <f>[46]Producto!AZ153</f>
        <v>130</v>
      </c>
      <c r="Y199" s="211">
        <f>+DimProducto_Flexline[UN/CAJA]*DimProducto_Flexline[VOL/UN (L)]</f>
        <v>10</v>
      </c>
    </row>
    <row r="200" spans="1:25">
      <c r="A200" s="114">
        <f>[46]Producto!AC154</f>
        <v>1045</v>
      </c>
      <c r="B200" s="114" t="str">
        <f>[46]Producto!AD154</f>
        <v>Activo</v>
      </c>
      <c r="C200" s="114">
        <f>[46]Producto!AE154</f>
        <v>84170552</v>
      </c>
      <c r="D200" s="114">
        <f>[46]Producto!AF154</f>
        <v>1</v>
      </c>
      <c r="E200" s="114" t="str">
        <f>CONCATENATE(DimProducto_Flexline[Código SAP],"000",DimProducto_Flexline[Versión])</f>
        <v>841705520001</v>
      </c>
      <c r="F200" s="114" t="str">
        <f>[46]Producto!AH154</f>
        <v>Flexline</v>
      </c>
      <c r="G200" s="114" t="str">
        <f>[46]Producto!AI154</f>
        <v>-</v>
      </c>
      <c r="H200" s="114" t="str">
        <f>[46]Producto!AJ154</f>
        <v>Tubs IC</v>
      </c>
      <c r="I200" s="114">
        <f>[46]Producto!AK154</f>
        <v>419</v>
      </c>
      <c r="J200" s="114" t="str">
        <f>[46]Producto!AL154</f>
        <v>PR07</v>
      </c>
      <c r="K200" s="114" t="str">
        <f>[46]Producto!AM154</f>
        <v>Z101</v>
      </c>
      <c r="L200" s="114" t="str">
        <f>[46]Producto!AN154</f>
        <v>PINGUINO CREMOSSITO FRUTILLA TAMB 1X10LT</v>
      </c>
      <c r="M200" s="209">
        <f>[46]Producto!AO154</f>
        <v>3</v>
      </c>
      <c r="N200" s="209">
        <f>[46]Producto!AP154</f>
        <v>1</v>
      </c>
      <c r="O200" s="209">
        <f>DimProducto_Flexline[[#This Row],[GPM]]*DimProducto_Flexline[[#This Row],[UN/GP]]</f>
        <v>3</v>
      </c>
      <c r="P200" s="208">
        <f>[46]Producto!AR154</f>
        <v>10</v>
      </c>
      <c r="Q200" s="209">
        <f>[46]Producto!AS154</f>
        <v>1</v>
      </c>
      <c r="R200" s="210">
        <f>[46]Producto!AT154</f>
        <v>0.71</v>
      </c>
      <c r="S200" s="212">
        <f>IFERROR(DimProducto_Flexline[UN/MIN]*60*DimProducto_Flexline[NEW OEE (%)]/DimProducto_Flexline[UN/CAJA],0)</f>
        <v>127.8</v>
      </c>
      <c r="T200" s="212">
        <f>IFERROR(DimProducto_Flexline[UN/MIN]*60/DimProducto_Flexline[UN/CAJA],0)</f>
        <v>180</v>
      </c>
      <c r="U200" s="212">
        <f>+DimProducto_Flexline[UN/MIN]*DimProducto_Flexline[VOL/UN (L)]*60*DimProducto_Flexline[NEW OEE (%)]</f>
        <v>1278</v>
      </c>
      <c r="V200" s="212">
        <f>+DimProducto_Flexline[UN/MIN]*DimProducto_Flexline[VOL/UN (L)]*60</f>
        <v>1800</v>
      </c>
      <c r="W200" s="209">
        <f>[46]Producto!AY154</f>
        <v>1</v>
      </c>
      <c r="X200" s="209">
        <f>[46]Producto!AZ154</f>
        <v>130</v>
      </c>
      <c r="Y200" s="211">
        <f>+DimProducto_Flexline[UN/CAJA]*DimProducto_Flexline[VOL/UN (L)]</f>
        <v>10</v>
      </c>
    </row>
    <row r="201" spans="1:25">
      <c r="A201" s="114">
        <f>[46]Producto!AC155</f>
        <v>1045</v>
      </c>
      <c r="B201" s="114" t="str">
        <f>[46]Producto!AD155</f>
        <v>Activo</v>
      </c>
      <c r="C201" s="114">
        <f>[46]Producto!AE155</f>
        <v>84170553</v>
      </c>
      <c r="D201" s="114">
        <f>[46]Producto!AF155</f>
        <v>1</v>
      </c>
      <c r="E201" s="114" t="str">
        <f>CONCATENATE(DimProducto_Flexline[Código SAP],"000",DimProducto_Flexline[Versión])</f>
        <v>841705530001</v>
      </c>
      <c r="F201" s="114" t="str">
        <f>[46]Producto!AH155</f>
        <v>Flexline</v>
      </c>
      <c r="G201" s="114" t="str">
        <f>[46]Producto!AI155</f>
        <v>-</v>
      </c>
      <c r="H201" s="114" t="str">
        <f>[46]Producto!AJ155</f>
        <v>Tubs IC</v>
      </c>
      <c r="I201" s="114">
        <f>[46]Producto!AK155</f>
        <v>419</v>
      </c>
      <c r="J201" s="114" t="str">
        <f>[46]Producto!AL155</f>
        <v>PR07</v>
      </c>
      <c r="K201" s="114" t="str">
        <f>[46]Producto!AM155</f>
        <v>Z101</v>
      </c>
      <c r="L201" s="114" t="str">
        <f>[46]Producto!AN155</f>
        <v>PINGUINO CREMOSSITO VAINILLA TAMB 1X10L</v>
      </c>
      <c r="M201" s="209">
        <f>[46]Producto!AO155</f>
        <v>3</v>
      </c>
      <c r="N201" s="209">
        <f>[46]Producto!AP155</f>
        <v>1</v>
      </c>
      <c r="O201" s="209">
        <f>DimProducto_Flexline[[#This Row],[GPM]]*DimProducto_Flexline[[#This Row],[UN/GP]]</f>
        <v>3</v>
      </c>
      <c r="P201" s="208">
        <f>[46]Producto!AR155</f>
        <v>10</v>
      </c>
      <c r="Q201" s="209">
        <f>[46]Producto!AS155</f>
        <v>1</v>
      </c>
      <c r="R201" s="210">
        <f>[46]Producto!AT155</f>
        <v>0.71</v>
      </c>
      <c r="S201" s="212">
        <f>IFERROR(DimProducto_Flexline[UN/MIN]*60*DimProducto_Flexline[NEW OEE (%)]/DimProducto_Flexline[UN/CAJA],0)</f>
        <v>127.8</v>
      </c>
      <c r="T201" s="212">
        <f>IFERROR(DimProducto_Flexline[UN/MIN]*60/DimProducto_Flexline[UN/CAJA],0)</f>
        <v>180</v>
      </c>
      <c r="U201" s="212">
        <f>+DimProducto_Flexline[UN/MIN]*DimProducto_Flexline[VOL/UN (L)]*60*DimProducto_Flexline[NEW OEE (%)]</f>
        <v>1278</v>
      </c>
      <c r="V201" s="212">
        <f>+DimProducto_Flexline[UN/MIN]*DimProducto_Flexline[VOL/UN (L)]*60</f>
        <v>1800</v>
      </c>
      <c r="W201" s="209">
        <f>[46]Producto!AY155</f>
        <v>1</v>
      </c>
      <c r="X201" s="209">
        <f>[46]Producto!AZ155</f>
        <v>130</v>
      </c>
      <c r="Y201" s="211">
        <f>+DimProducto_Flexline[UN/CAJA]*DimProducto_Flexline[VOL/UN (L)]</f>
        <v>10</v>
      </c>
    </row>
    <row r="202" spans="1:25">
      <c r="A202" s="114">
        <f>[46]Producto!AC156</f>
        <v>1045</v>
      </c>
      <c r="B202" s="114" t="str">
        <f>[46]Producto!AD156</f>
        <v>Activo</v>
      </c>
      <c r="C202" s="114">
        <f>[46]Producto!AE156</f>
        <v>84170670</v>
      </c>
      <c r="D202" s="114">
        <f>[46]Producto!AF156</f>
        <v>1</v>
      </c>
      <c r="E202" s="114" t="str">
        <f>CONCATENATE(DimProducto_Flexline[Código SAP],"000",DimProducto_Flexline[Versión])</f>
        <v>841706700001</v>
      </c>
      <c r="F202" s="114" t="str">
        <f>[46]Producto!AH156</f>
        <v>Flexline</v>
      </c>
      <c r="G202" s="114" t="str">
        <f>[46]Producto!AI156</f>
        <v>-</v>
      </c>
      <c r="H202" s="114" t="str">
        <f>[46]Producto!AJ156</f>
        <v>Tubs IC</v>
      </c>
      <c r="I202" s="114">
        <f>[46]Producto!AK156</f>
        <v>419</v>
      </c>
      <c r="J202" s="114" t="str">
        <f>[46]Producto!AL156</f>
        <v>PR07</v>
      </c>
      <c r="K202" s="114" t="str">
        <f>[46]Producto!AM156</f>
        <v>Z101</v>
      </c>
      <c r="L202" s="114" t="str">
        <f>[46]Producto!AN156</f>
        <v>PINGUINO CREMOSSITO CHOCOLATE TAMB 1X10L</v>
      </c>
      <c r="M202" s="209">
        <f>[46]Producto!AO156</f>
        <v>3</v>
      </c>
      <c r="N202" s="209">
        <f>[46]Producto!AP156</f>
        <v>1</v>
      </c>
      <c r="O202" s="209">
        <f>DimProducto_Flexline[[#This Row],[GPM]]*DimProducto_Flexline[[#This Row],[UN/GP]]</f>
        <v>3</v>
      </c>
      <c r="P202" s="208">
        <f>[46]Producto!AR156</f>
        <v>10</v>
      </c>
      <c r="Q202" s="209">
        <f>[46]Producto!AS156</f>
        <v>1</v>
      </c>
      <c r="R202" s="210">
        <f>[46]Producto!AT156</f>
        <v>0.71</v>
      </c>
      <c r="S202" s="212">
        <f>IFERROR(DimProducto_Flexline[UN/MIN]*60*DimProducto_Flexline[NEW OEE (%)]/DimProducto_Flexline[UN/CAJA],0)</f>
        <v>127.8</v>
      </c>
      <c r="T202" s="212">
        <f>IFERROR(DimProducto_Flexline[UN/MIN]*60/DimProducto_Flexline[UN/CAJA],0)</f>
        <v>180</v>
      </c>
      <c r="U202" s="212">
        <f>+DimProducto_Flexline[UN/MIN]*DimProducto_Flexline[VOL/UN (L)]*60*DimProducto_Flexline[NEW OEE (%)]</f>
        <v>1278</v>
      </c>
      <c r="V202" s="212">
        <f>+DimProducto_Flexline[UN/MIN]*DimProducto_Flexline[VOL/UN (L)]*60</f>
        <v>1800</v>
      </c>
      <c r="W202" s="209">
        <f>[46]Producto!AY156</f>
        <v>1</v>
      </c>
      <c r="X202" s="209">
        <f>[46]Producto!AZ156</f>
        <v>130</v>
      </c>
      <c r="Y202" s="211">
        <f>+DimProducto_Flexline[UN/CAJA]*DimProducto_Flexline[VOL/UN (L)]</f>
        <v>10</v>
      </c>
    </row>
    <row r="203" spans="1:25">
      <c r="A203" s="114">
        <f>[46]Producto!AC157</f>
        <v>1045</v>
      </c>
      <c r="B203" s="114" t="str">
        <f>[46]Producto!AD157</f>
        <v>Activo</v>
      </c>
      <c r="C203" s="114">
        <f>[46]Producto!AE157</f>
        <v>84170686</v>
      </c>
      <c r="D203" s="114">
        <f>[46]Producto!AF157</f>
        <v>1</v>
      </c>
      <c r="E203" s="114" t="str">
        <f>CONCATENATE(DimProducto_Flexline[Código SAP],"000",DimProducto_Flexline[Versión])</f>
        <v>841706860001</v>
      </c>
      <c r="F203" s="114" t="str">
        <f>[46]Producto!AH157</f>
        <v>Flexline</v>
      </c>
      <c r="G203" s="114" t="str">
        <f>[46]Producto!AI157</f>
        <v>-</v>
      </c>
      <c r="H203" s="114" t="str">
        <f>[46]Producto!AJ157</f>
        <v>Tubs IC</v>
      </c>
      <c r="I203" s="114">
        <f>[46]Producto!AK157</f>
        <v>419</v>
      </c>
      <c r="J203" s="114" t="str">
        <f>[46]Producto!AL157</f>
        <v>PR07</v>
      </c>
      <c r="K203" s="114" t="str">
        <f>[46]Producto!AM157</f>
        <v>Z101</v>
      </c>
      <c r="L203" s="114" t="str">
        <f>[46]Producto!AN157</f>
        <v>PINGUINO CREMOSSITO VAINILLA 1X900ML</v>
      </c>
      <c r="M203" s="209">
        <f>[46]Producto!AO157</f>
        <v>17</v>
      </c>
      <c r="N203" s="209">
        <f>[46]Producto!AP157</f>
        <v>2</v>
      </c>
      <c r="O203" s="209">
        <f>DimProducto_Flexline[[#This Row],[GPM]]*DimProducto_Flexline[[#This Row],[UN/GP]]</f>
        <v>34</v>
      </c>
      <c r="P203" s="208">
        <f>[46]Producto!AR157</f>
        <v>0.9</v>
      </c>
      <c r="Q203" s="209">
        <f>[46]Producto!AS157</f>
        <v>1</v>
      </c>
      <c r="R203" s="210">
        <f>[46]Producto!AT157</f>
        <v>0.71</v>
      </c>
      <c r="S203" s="212">
        <f>IFERROR(DimProducto_Flexline[UN/MIN]*60*DimProducto_Flexline[NEW OEE (%)]/DimProducto_Flexline[UN/CAJA],0)</f>
        <v>1448.3999999999999</v>
      </c>
      <c r="T203" s="212">
        <f>IFERROR(DimProducto_Flexline[UN/MIN]*60/DimProducto_Flexline[UN/CAJA],0)</f>
        <v>2040</v>
      </c>
      <c r="U203" s="212">
        <f>+DimProducto_Flexline[UN/MIN]*DimProducto_Flexline[VOL/UN (L)]*60*DimProducto_Flexline[NEW OEE (%)]</f>
        <v>1303.56</v>
      </c>
      <c r="V203" s="212">
        <f>+DimProducto_Flexline[UN/MIN]*DimProducto_Flexline[VOL/UN (L)]*60</f>
        <v>1836</v>
      </c>
      <c r="W203" s="209">
        <f>[46]Producto!AY157</f>
        <v>1</v>
      </c>
      <c r="X203" s="209">
        <f>[46]Producto!AZ157</f>
        <v>880</v>
      </c>
      <c r="Y203" s="211">
        <f>+DimProducto_Flexline[UN/CAJA]*DimProducto_Flexline[VOL/UN (L)]</f>
        <v>0.9</v>
      </c>
    </row>
    <row r="204" spans="1:25">
      <c r="A204" s="114">
        <f>[46]Producto!AC158</f>
        <v>1045</v>
      </c>
      <c r="B204" s="114" t="str">
        <f>[46]Producto!AD158</f>
        <v>Activo</v>
      </c>
      <c r="C204" s="114">
        <f>[46]Producto!AE158</f>
        <v>84170867</v>
      </c>
      <c r="D204" s="114">
        <f>[46]Producto!AF158</f>
        <v>1</v>
      </c>
      <c r="E204" s="114" t="str">
        <f>CONCATENATE(DimProducto_Flexline[Código SAP],"000",DimProducto_Flexline[Versión])</f>
        <v>841708670001</v>
      </c>
      <c r="F204" s="114" t="str">
        <f>[46]Producto!AH158</f>
        <v>Flexline</v>
      </c>
      <c r="G204" s="114" t="str">
        <f>[46]Producto!AI158</f>
        <v>-</v>
      </c>
      <c r="H204" s="114" t="str">
        <f>[46]Producto!AJ158</f>
        <v>Tubs IC</v>
      </c>
      <c r="I204" s="114">
        <f>[46]Producto!AK158</f>
        <v>419</v>
      </c>
      <c r="J204" s="114" t="str">
        <f>[46]Producto!AL158</f>
        <v>PR07</v>
      </c>
      <c r="K204" s="114" t="str">
        <f>[46]Producto!AM158</f>
        <v>Z101</v>
      </c>
      <c r="L204" s="114" t="str">
        <f>[46]Producto!AN158</f>
        <v>PINGUINO OREO TAMB 1X10L</v>
      </c>
      <c r="M204" s="209">
        <f>[46]Producto!AO158</f>
        <v>3</v>
      </c>
      <c r="N204" s="209">
        <f>[46]Producto!AP158</f>
        <v>1</v>
      </c>
      <c r="O204" s="209">
        <f>DimProducto_Flexline[[#This Row],[GPM]]*DimProducto_Flexline[[#This Row],[UN/GP]]</f>
        <v>3</v>
      </c>
      <c r="P204" s="208">
        <f>[46]Producto!AR158</f>
        <v>10</v>
      </c>
      <c r="Q204" s="209">
        <f>[46]Producto!AS158</f>
        <v>1</v>
      </c>
      <c r="R204" s="210">
        <f>[46]Producto!AT158</f>
        <v>0.71</v>
      </c>
      <c r="S204" s="212">
        <f>IFERROR(DimProducto_Flexline[UN/MIN]*60*DimProducto_Flexline[NEW OEE (%)]/DimProducto_Flexline[UN/CAJA],0)</f>
        <v>127.8</v>
      </c>
      <c r="T204" s="212">
        <f>IFERROR(DimProducto_Flexline[UN/MIN]*60/DimProducto_Flexline[UN/CAJA],0)</f>
        <v>180</v>
      </c>
      <c r="U204" s="212">
        <f>+DimProducto_Flexline[UN/MIN]*DimProducto_Flexline[VOL/UN (L)]*60*DimProducto_Flexline[NEW OEE (%)]</f>
        <v>1278</v>
      </c>
      <c r="V204" s="212">
        <f>+DimProducto_Flexline[UN/MIN]*DimProducto_Flexline[VOL/UN (L)]*60</f>
        <v>1800</v>
      </c>
      <c r="W204" s="209">
        <f>[46]Producto!AY158</f>
        <v>1</v>
      </c>
      <c r="X204" s="209">
        <f>[46]Producto!AZ158</f>
        <v>130</v>
      </c>
      <c r="Y204" s="211">
        <f>+DimProducto_Flexline[UN/CAJA]*DimProducto_Flexline[VOL/UN (L)]</f>
        <v>10</v>
      </c>
    </row>
    <row r="205" spans="1:25">
      <c r="A205" s="114">
        <f>[46]Producto!AC159</f>
        <v>1045</v>
      </c>
      <c r="B205" s="114" t="str">
        <f>[46]Producto!AD159</f>
        <v>Activo</v>
      </c>
      <c r="C205" s="114">
        <f>[46]Producto!AE159</f>
        <v>84170865</v>
      </c>
      <c r="D205" s="114">
        <f>[46]Producto!AF159</f>
        <v>1</v>
      </c>
      <c r="E205" s="114" t="str">
        <f>CONCATENATE(DimProducto_Flexline[Código SAP],"000",DimProducto_Flexline[Versión])</f>
        <v>841708650001</v>
      </c>
      <c r="F205" s="114" t="str">
        <f>[46]Producto!AH159</f>
        <v>Flexline</v>
      </c>
      <c r="G205" s="114" t="str">
        <f>[46]Producto!AI159</f>
        <v>-</v>
      </c>
      <c r="H205" s="114" t="str">
        <f>[46]Producto!AJ159</f>
        <v>Tubs IC</v>
      </c>
      <c r="I205" s="114">
        <f>[46]Producto!AK159</f>
        <v>419</v>
      </c>
      <c r="J205" s="114" t="str">
        <f>[46]Producto!AL159</f>
        <v>PR07</v>
      </c>
      <c r="K205" s="114" t="str">
        <f>[46]Producto!AM159</f>
        <v>Z101</v>
      </c>
      <c r="L205" s="114" t="str">
        <f>[46]Producto!AN159</f>
        <v>PINGUINO MANJAR DE ALMENDRA TAMB 1X10L</v>
      </c>
      <c r="M205" s="209">
        <f>[46]Producto!AO159</f>
        <v>3</v>
      </c>
      <c r="N205" s="209">
        <f>[46]Producto!AP159</f>
        <v>1</v>
      </c>
      <c r="O205" s="209">
        <f>DimProducto_Flexline[[#This Row],[GPM]]*DimProducto_Flexline[[#This Row],[UN/GP]]</f>
        <v>3</v>
      </c>
      <c r="P205" s="208">
        <f>[46]Producto!AR159</f>
        <v>10</v>
      </c>
      <c r="Q205" s="209">
        <f>[46]Producto!AS159</f>
        <v>1</v>
      </c>
      <c r="R205" s="210">
        <f>[46]Producto!AT159</f>
        <v>0.71</v>
      </c>
      <c r="S205" s="212">
        <f>IFERROR(DimProducto_Flexline[UN/MIN]*60*DimProducto_Flexline[NEW OEE (%)]/DimProducto_Flexline[UN/CAJA],0)</f>
        <v>127.8</v>
      </c>
      <c r="T205" s="212">
        <f>IFERROR(DimProducto_Flexline[UN/MIN]*60/DimProducto_Flexline[UN/CAJA],0)</f>
        <v>180</v>
      </c>
      <c r="U205" s="212">
        <f>+DimProducto_Flexline[UN/MIN]*DimProducto_Flexline[VOL/UN (L)]*60*DimProducto_Flexline[NEW OEE (%)]</f>
        <v>1278</v>
      </c>
      <c r="V205" s="212">
        <f>+DimProducto_Flexline[UN/MIN]*DimProducto_Flexline[VOL/UN (L)]*60</f>
        <v>1800</v>
      </c>
      <c r="W205" s="209">
        <f>[46]Producto!AY159</f>
        <v>1</v>
      </c>
      <c r="X205" s="209">
        <f>[46]Producto!AZ159</f>
        <v>130</v>
      </c>
      <c r="Y205" s="211">
        <f>+DimProducto_Flexline[UN/CAJA]*DimProducto_Flexline[VOL/UN (L)]</f>
        <v>10</v>
      </c>
    </row>
    <row r="206" spans="1:25">
      <c r="A206" s="114">
        <f>[46]Producto!AC160</f>
        <v>1045</v>
      </c>
      <c r="B206" s="114" t="str">
        <f>[46]Producto!AD160</f>
        <v>Activo</v>
      </c>
      <c r="C206" s="114">
        <f>[46]Producto!AE160</f>
        <v>84170870</v>
      </c>
      <c r="D206" s="114">
        <f>[46]Producto!AF160</f>
        <v>1</v>
      </c>
      <c r="E206" s="114" t="str">
        <f>CONCATENATE(DimProducto_Flexline[Código SAP],"000",DimProducto_Flexline[Versión])</f>
        <v>841708700001</v>
      </c>
      <c r="F206" s="114" t="str">
        <f>[46]Producto!AH160</f>
        <v>Flexline</v>
      </c>
      <c r="G206" s="114" t="str">
        <f>[46]Producto!AI160</f>
        <v>-</v>
      </c>
      <c r="H206" s="114" t="str">
        <f>[46]Producto!AJ160</f>
        <v>Tubs IC</v>
      </c>
      <c r="I206" s="114">
        <f>[46]Producto!AK160</f>
        <v>419</v>
      </c>
      <c r="J206" s="114" t="str">
        <f>[46]Producto!AL160</f>
        <v>PR07</v>
      </c>
      <c r="K206" s="114" t="str">
        <f>[46]Producto!AM160</f>
        <v>Z101</v>
      </c>
      <c r="L206" s="114" t="str">
        <f>[46]Producto!AN160</f>
        <v>PINGUINO VAINILLA GOURMET TAMB 1X10L</v>
      </c>
      <c r="M206" s="209">
        <f>[46]Producto!AO160</f>
        <v>3</v>
      </c>
      <c r="N206" s="209">
        <f>[46]Producto!AP160</f>
        <v>1</v>
      </c>
      <c r="O206" s="209">
        <f>DimProducto_Flexline[[#This Row],[GPM]]*DimProducto_Flexline[[#This Row],[UN/GP]]</f>
        <v>3</v>
      </c>
      <c r="P206" s="208">
        <f>[46]Producto!AR160</f>
        <v>10</v>
      </c>
      <c r="Q206" s="209">
        <f>[46]Producto!AS160</f>
        <v>1</v>
      </c>
      <c r="R206" s="210">
        <f>[46]Producto!AT160</f>
        <v>0.71</v>
      </c>
      <c r="S206" s="212">
        <f>IFERROR(DimProducto_Flexline[UN/MIN]*60*DimProducto_Flexline[NEW OEE (%)]/DimProducto_Flexline[UN/CAJA],0)</f>
        <v>127.8</v>
      </c>
      <c r="T206" s="212">
        <f>IFERROR(DimProducto_Flexline[UN/MIN]*60/DimProducto_Flexline[UN/CAJA],0)</f>
        <v>180</v>
      </c>
      <c r="U206" s="212">
        <f>+DimProducto_Flexline[UN/MIN]*DimProducto_Flexline[VOL/UN (L)]*60*DimProducto_Flexline[NEW OEE (%)]</f>
        <v>1278</v>
      </c>
      <c r="V206" s="212">
        <f>+DimProducto_Flexline[UN/MIN]*DimProducto_Flexline[VOL/UN (L)]*60</f>
        <v>1800</v>
      </c>
      <c r="W206" s="209">
        <f>[46]Producto!AY160</f>
        <v>1</v>
      </c>
      <c r="X206" s="209">
        <f>[46]Producto!AZ160</f>
        <v>130</v>
      </c>
      <c r="Y206" s="211">
        <f>+DimProducto_Flexline[UN/CAJA]*DimProducto_Flexline[VOL/UN (L)]</f>
        <v>10</v>
      </c>
    </row>
    <row r="207" spans="1:25">
      <c r="A207" s="114">
        <f>[46]Producto!AC161</f>
        <v>1045</v>
      </c>
      <c r="B207" s="114" t="str">
        <f>[46]Producto!AD161</f>
        <v>Activo</v>
      </c>
      <c r="C207" s="114">
        <f>[46]Producto!AE161</f>
        <v>84170862</v>
      </c>
      <c r="D207" s="114">
        <f>[46]Producto!AF161</f>
        <v>1</v>
      </c>
      <c r="E207" s="114" t="str">
        <f>CONCATENATE(DimProducto_Flexline[Código SAP],"000",DimProducto_Flexline[Versión])</f>
        <v>841708620001</v>
      </c>
      <c r="F207" s="114" t="str">
        <f>[46]Producto!AH161</f>
        <v>Flexline</v>
      </c>
      <c r="G207" s="114" t="str">
        <f>[46]Producto!AI161</f>
        <v>-</v>
      </c>
      <c r="H207" s="114" t="str">
        <f>[46]Producto!AJ161</f>
        <v>Tubs IC</v>
      </c>
      <c r="I207" s="114">
        <f>[46]Producto!AK161</f>
        <v>419</v>
      </c>
      <c r="J207" s="114" t="str">
        <f>[46]Producto!AL161</f>
        <v>PR07</v>
      </c>
      <c r="K207" s="114" t="str">
        <f>[46]Producto!AM161</f>
        <v>Z101</v>
      </c>
      <c r="L207" s="114" t="str">
        <f>[46]Producto!AN161</f>
        <v>PINGUINO CEREZAS Y VAINILLA TAMB1X10LT</v>
      </c>
      <c r="M207" s="209">
        <f>[46]Producto!AO161</f>
        <v>2.5</v>
      </c>
      <c r="N207" s="209">
        <f>[46]Producto!AP161</f>
        <v>1</v>
      </c>
      <c r="O207" s="209">
        <f>DimProducto_Flexline[[#This Row],[GPM]]*DimProducto_Flexline[[#This Row],[UN/GP]]</f>
        <v>2.5</v>
      </c>
      <c r="P207" s="208">
        <f>[46]Producto!AR161</f>
        <v>10</v>
      </c>
      <c r="Q207" s="209">
        <f>[46]Producto!AS161</f>
        <v>1</v>
      </c>
      <c r="R207" s="210">
        <f>[46]Producto!AT161</f>
        <v>0.71</v>
      </c>
      <c r="S207" s="212">
        <f>IFERROR(DimProducto_Flexline[UN/MIN]*60*DimProducto_Flexline[NEW OEE (%)]/DimProducto_Flexline[UN/CAJA],0)</f>
        <v>106.5</v>
      </c>
      <c r="T207" s="212">
        <f>IFERROR(DimProducto_Flexline[UN/MIN]*60/DimProducto_Flexline[UN/CAJA],0)</f>
        <v>150</v>
      </c>
      <c r="U207" s="212">
        <f>+DimProducto_Flexline[UN/MIN]*DimProducto_Flexline[VOL/UN (L)]*60*DimProducto_Flexline[NEW OEE (%)]</f>
        <v>1065</v>
      </c>
      <c r="V207" s="212">
        <f>+DimProducto_Flexline[UN/MIN]*DimProducto_Flexline[VOL/UN (L)]*60</f>
        <v>1500</v>
      </c>
      <c r="W207" s="209">
        <f>[46]Producto!AY161</f>
        <v>1</v>
      </c>
      <c r="X207" s="209">
        <f>[46]Producto!AZ161</f>
        <v>130</v>
      </c>
      <c r="Y207" s="211">
        <f>+DimProducto_Flexline[UN/CAJA]*DimProducto_Flexline[VOL/UN (L)]</f>
        <v>10</v>
      </c>
    </row>
    <row r="208" spans="1:25">
      <c r="A208" s="114">
        <f>[46]Producto!AC162</f>
        <v>1045</v>
      </c>
      <c r="B208" s="114" t="str">
        <f>[46]Producto!AD162</f>
        <v>Activo</v>
      </c>
      <c r="C208" s="114">
        <f>[46]Producto!AE162</f>
        <v>84170866</v>
      </c>
      <c r="D208" s="114">
        <f>[46]Producto!AF162</f>
        <v>1</v>
      </c>
      <c r="E208" s="114" t="str">
        <f>CONCATENATE(DimProducto_Flexline[Código SAP],"000",DimProducto_Flexline[Versión])</f>
        <v>841708660001</v>
      </c>
      <c r="F208" s="114" t="str">
        <f>[46]Producto!AH162</f>
        <v>Flexline</v>
      </c>
      <c r="G208" s="114" t="str">
        <f>[46]Producto!AI162</f>
        <v>-</v>
      </c>
      <c r="H208" s="114" t="str">
        <f>[46]Producto!AJ162</f>
        <v>Tubs IC</v>
      </c>
      <c r="I208" s="114">
        <f>[46]Producto!AK162</f>
        <v>419</v>
      </c>
      <c r="J208" s="114" t="str">
        <f>[46]Producto!AL162</f>
        <v>PR07</v>
      </c>
      <c r="K208" s="114" t="str">
        <f>[46]Producto!AM162</f>
        <v>Z101</v>
      </c>
      <c r="L208" s="114" t="str">
        <f>[46]Producto!AN162</f>
        <v>PINGUINO MARMOLEADO MORA TAMB1X10LT</v>
      </c>
      <c r="M208" s="209">
        <f>[46]Producto!AO162</f>
        <v>3</v>
      </c>
      <c r="N208" s="209">
        <f>[46]Producto!AP162</f>
        <v>1</v>
      </c>
      <c r="O208" s="209">
        <f>DimProducto_Flexline[[#This Row],[GPM]]*DimProducto_Flexline[[#This Row],[UN/GP]]</f>
        <v>3</v>
      </c>
      <c r="P208" s="208">
        <f>[46]Producto!AR162</f>
        <v>10</v>
      </c>
      <c r="Q208" s="209">
        <f>[46]Producto!AS162</f>
        <v>1</v>
      </c>
      <c r="R208" s="210">
        <f>[46]Producto!AT162</f>
        <v>0.71</v>
      </c>
      <c r="S208" s="212">
        <f>IFERROR(DimProducto_Flexline[UN/MIN]*60*DimProducto_Flexline[NEW OEE (%)]/DimProducto_Flexline[UN/CAJA],0)</f>
        <v>127.8</v>
      </c>
      <c r="T208" s="212">
        <f>IFERROR(DimProducto_Flexline[UN/MIN]*60/DimProducto_Flexline[UN/CAJA],0)</f>
        <v>180</v>
      </c>
      <c r="U208" s="212">
        <f>+DimProducto_Flexline[UN/MIN]*DimProducto_Flexline[VOL/UN (L)]*60*DimProducto_Flexline[NEW OEE (%)]</f>
        <v>1278</v>
      </c>
      <c r="V208" s="212">
        <f>+DimProducto_Flexline[UN/MIN]*DimProducto_Flexline[VOL/UN (L)]*60</f>
        <v>1800</v>
      </c>
      <c r="W208" s="209">
        <f>[46]Producto!AY162</f>
        <v>1</v>
      </c>
      <c r="X208" s="209">
        <f>[46]Producto!AZ162</f>
        <v>130</v>
      </c>
      <c r="Y208" s="211">
        <f>+DimProducto_Flexline[UN/CAJA]*DimProducto_Flexline[VOL/UN (L)]</f>
        <v>10</v>
      </c>
    </row>
    <row r="209" spans="1:25">
      <c r="A209" s="114">
        <f>[46]Producto!AC163</f>
        <v>1045</v>
      </c>
      <c r="B209" s="114" t="str">
        <f>[46]Producto!AD163</f>
        <v>Innovación</v>
      </c>
      <c r="C209" s="114" t="str">
        <f>[46]Producto!AE163</f>
        <v>84170861</v>
      </c>
      <c r="D209" s="114">
        <f>[46]Producto!AF163</f>
        <v>1</v>
      </c>
      <c r="E209" s="114" t="str">
        <f>CONCATENATE(DimProducto_Flexline[Código SAP],"000",DimProducto_Flexline[Versión])</f>
        <v>841708610001</v>
      </c>
      <c r="F209" s="114" t="str">
        <f>[46]Producto!AH163</f>
        <v>Flexline</v>
      </c>
      <c r="G209" s="114" t="str">
        <f>[46]Producto!AI163</f>
        <v>-</v>
      </c>
      <c r="H209" s="114" t="str">
        <f>[46]Producto!AJ163</f>
        <v>Tubs IC</v>
      </c>
      <c r="I209" s="114">
        <f>[46]Producto!AK163</f>
        <v>419</v>
      </c>
      <c r="J209" s="114" t="str">
        <f>[46]Producto!AL163</f>
        <v>PR07</v>
      </c>
      <c r="K209" s="114" t="str">
        <f>[46]Producto!AM163</f>
        <v>Z101</v>
      </c>
      <c r="L209" s="114" t="str">
        <f>[46]Producto!AN163</f>
        <v>PINGUINO BUBBALOO 10L</v>
      </c>
      <c r="M209" s="209">
        <f>[46]Producto!AO163</f>
        <v>3</v>
      </c>
      <c r="N209" s="209">
        <f>[46]Producto!AP163</f>
        <v>1</v>
      </c>
      <c r="O209" s="209">
        <f>DimProducto_Flexline[[#This Row],[GPM]]*DimProducto_Flexline[[#This Row],[UN/GP]]</f>
        <v>3</v>
      </c>
      <c r="P209" s="208">
        <f>[46]Producto!AR163</f>
        <v>10</v>
      </c>
      <c r="Q209" s="209">
        <f>[46]Producto!AS163</f>
        <v>1</v>
      </c>
      <c r="R209" s="210">
        <f>[46]Producto!AT163</f>
        <v>0.71</v>
      </c>
      <c r="S209" s="212">
        <f>IFERROR(DimProducto_Flexline[UN/MIN]*60*DimProducto_Flexline[NEW OEE (%)]/DimProducto_Flexline[UN/CAJA],0)</f>
        <v>127.8</v>
      </c>
      <c r="T209" s="212">
        <f>IFERROR(DimProducto_Flexline[UN/MIN]*60/DimProducto_Flexline[UN/CAJA],0)</f>
        <v>180</v>
      </c>
      <c r="U209" s="212">
        <f>+DimProducto_Flexline[UN/MIN]*DimProducto_Flexline[VOL/UN (L)]*60*DimProducto_Flexline[NEW OEE (%)]</f>
        <v>1278</v>
      </c>
      <c r="V209" s="212">
        <f>+DimProducto_Flexline[UN/MIN]*DimProducto_Flexline[VOL/UN (L)]*60</f>
        <v>1800</v>
      </c>
      <c r="W209" s="209">
        <f>[46]Producto!AY163</f>
        <v>0</v>
      </c>
      <c r="X209" s="209">
        <f>[46]Producto!AZ163</f>
        <v>880</v>
      </c>
      <c r="Y209" s="211">
        <f>+DimProducto_Flexline[UN/CAJA]*DimProducto_Flexline[VOL/UN (L)]</f>
        <v>10</v>
      </c>
    </row>
    <row r="210" spans="1:25">
      <c r="A210" s="114">
        <f>[46]Producto!AC164</f>
        <v>1045</v>
      </c>
      <c r="B210" s="114" t="str">
        <f>[46]Producto!AD164</f>
        <v>Activo</v>
      </c>
      <c r="C210" s="114" t="str">
        <f>[46]Producto!AE164</f>
        <v>84170864</v>
      </c>
      <c r="D210" s="114">
        <f>[46]Producto!AF164</f>
        <v>1</v>
      </c>
      <c r="E210" s="114" t="str">
        <f>CONCATENATE(DimProducto_Flexline[Código SAP],"000",DimProducto_Flexline[Versión])</f>
        <v>841708640001</v>
      </c>
      <c r="F210" s="114" t="str">
        <f>[46]Producto!AH164</f>
        <v>Flexline</v>
      </c>
      <c r="G210" s="114" t="str">
        <f>[46]Producto!AI164</f>
        <v>-</v>
      </c>
      <c r="H210" s="114" t="str">
        <f>[46]Producto!AJ164</f>
        <v>Tubs IC</v>
      </c>
      <c r="I210" s="114">
        <f>[46]Producto!AK164</f>
        <v>419</v>
      </c>
      <c r="J210" s="114" t="str">
        <f>[46]Producto!AL164</f>
        <v>PR07</v>
      </c>
      <c r="K210" s="114" t="str">
        <f>[46]Producto!AM164</f>
        <v>Z101</v>
      </c>
      <c r="L210" s="114" t="str">
        <f>[46]Producto!AN164</f>
        <v>MANICHO TAMB 1X10L</v>
      </c>
      <c r="M210" s="209">
        <f>[46]Producto!AO164</f>
        <v>3</v>
      </c>
      <c r="N210" s="209">
        <f>[46]Producto!AP164</f>
        <v>1</v>
      </c>
      <c r="O210" s="209">
        <f>DimProducto_Flexline[[#This Row],[GPM]]*DimProducto_Flexline[[#This Row],[UN/GP]]</f>
        <v>3</v>
      </c>
      <c r="P210" s="208">
        <f>[46]Producto!AR164</f>
        <v>10</v>
      </c>
      <c r="Q210" s="209">
        <f>[46]Producto!AS164</f>
        <v>1</v>
      </c>
      <c r="R210" s="210">
        <f>[46]Producto!AT164</f>
        <v>0.71</v>
      </c>
      <c r="S210" s="212">
        <f>IFERROR(DimProducto_Flexline[UN/MIN]*60*DimProducto_Flexline[NEW OEE (%)]/DimProducto_Flexline[UN/CAJA],0)</f>
        <v>127.8</v>
      </c>
      <c r="T210" s="212">
        <f>IFERROR(DimProducto_Flexline[UN/MIN]*60/DimProducto_Flexline[UN/CAJA],0)</f>
        <v>180</v>
      </c>
      <c r="U210" s="212">
        <f>+DimProducto_Flexline[UN/MIN]*DimProducto_Flexline[VOL/UN (L)]*60*DimProducto_Flexline[NEW OEE (%)]</f>
        <v>1278</v>
      </c>
      <c r="V210" s="212">
        <f>+DimProducto_Flexline[UN/MIN]*DimProducto_Flexline[VOL/UN (L)]*60</f>
        <v>1800</v>
      </c>
      <c r="W210" s="209">
        <f>[46]Producto!AY164</f>
        <v>1</v>
      </c>
      <c r="X210" s="209">
        <f>[46]Producto!AZ164</f>
        <v>130</v>
      </c>
      <c r="Y210" s="211">
        <f>+DimProducto_Flexline[UN/CAJA]*DimProducto_Flexline[VOL/UN (L)]</f>
        <v>10</v>
      </c>
    </row>
    <row r="211" spans="1:25">
      <c r="A211" s="114">
        <f>[46]Producto!AC165</f>
        <v>1045</v>
      </c>
      <c r="B211" s="114" t="str">
        <f>[46]Producto!AD165</f>
        <v>Activo</v>
      </c>
      <c r="C211" s="114">
        <f>[46]Producto!AE165</f>
        <v>67313702</v>
      </c>
      <c r="D211" s="114">
        <f>[46]Producto!AF165</f>
        <v>1</v>
      </c>
      <c r="E211" s="114" t="str">
        <f>CONCATENATE(DimProducto_Flexline[Código SAP],"000",DimProducto_Flexline[Versión])</f>
        <v>673137020001</v>
      </c>
      <c r="F211" s="114" t="str">
        <f>[46]Producto!AH165</f>
        <v>Flexline</v>
      </c>
      <c r="G211" s="114" t="str">
        <f>[46]Producto!AI165</f>
        <v>-</v>
      </c>
      <c r="H211" s="114" t="str">
        <f>[46]Producto!AJ165</f>
        <v>Tubs IC</v>
      </c>
      <c r="I211" s="114">
        <f>[46]Producto!AK165</f>
        <v>419</v>
      </c>
      <c r="J211" s="114" t="str">
        <f>[46]Producto!AL165</f>
        <v>PR07</v>
      </c>
      <c r="K211" s="114" t="str">
        <f>[46]Producto!AM165</f>
        <v>Z101</v>
      </c>
      <c r="L211" s="114" t="str">
        <f>[46]Producto!AN165</f>
        <v>PINGUINO RECETAS TRES LECHES 10L</v>
      </c>
      <c r="M211" s="209">
        <f>[46]Producto!AO165</f>
        <v>3</v>
      </c>
      <c r="N211" s="209">
        <f>[46]Producto!AP165</f>
        <v>1</v>
      </c>
      <c r="O211" s="209">
        <f>DimProducto_Flexline[[#This Row],[GPM]]*DimProducto_Flexline[[#This Row],[UN/GP]]</f>
        <v>3</v>
      </c>
      <c r="P211" s="208">
        <f>[46]Producto!AR165</f>
        <v>10</v>
      </c>
      <c r="Q211" s="209">
        <f>[46]Producto!AS165</f>
        <v>1</v>
      </c>
      <c r="R211" s="210">
        <f>[46]Producto!AT165</f>
        <v>0.71</v>
      </c>
      <c r="S211" s="212">
        <f>IFERROR(DimProducto_Flexline[UN/MIN]*60*DimProducto_Flexline[NEW OEE (%)]/DimProducto_Flexline[UN/CAJA],0)</f>
        <v>127.8</v>
      </c>
      <c r="T211" s="212">
        <f>IFERROR(DimProducto_Flexline[UN/MIN]*60/DimProducto_Flexline[UN/CAJA],0)</f>
        <v>180</v>
      </c>
      <c r="U211" s="212">
        <f>+DimProducto_Flexline[UN/MIN]*DimProducto_Flexline[VOL/UN (L)]*60*DimProducto_Flexline[NEW OEE (%)]</f>
        <v>1278</v>
      </c>
      <c r="V211" s="212">
        <f>+DimProducto_Flexline[UN/MIN]*DimProducto_Flexline[VOL/UN (L)]*60</f>
        <v>1800</v>
      </c>
      <c r="W211" s="209">
        <f>[46]Producto!AY165</f>
        <v>3</v>
      </c>
      <c r="X211" s="209">
        <f>[46]Producto!AZ165</f>
        <v>130</v>
      </c>
      <c r="Y211" s="211">
        <f>+DimProducto_Flexline[UN/CAJA]*DimProducto_Flexline[VOL/UN (L)]</f>
        <v>10</v>
      </c>
    </row>
    <row r="212" spans="1:25">
      <c r="A212" s="114">
        <f>[46]Producto!AC166</f>
        <v>1045</v>
      </c>
      <c r="B212" s="114" t="str">
        <f>[46]Producto!AD166</f>
        <v>Activo</v>
      </c>
      <c r="C212" s="114">
        <f>[46]Producto!AE166</f>
        <v>84170779</v>
      </c>
      <c r="D212" s="114">
        <f>[46]Producto!AF166</f>
        <v>1</v>
      </c>
      <c r="E212" s="114" t="str">
        <f>CONCATENATE(DimProducto_Flexline[Código SAP],"000",DimProducto_Flexline[Versión])</f>
        <v>841707790001</v>
      </c>
      <c r="F212" s="114" t="str">
        <f>[46]Producto!AH166</f>
        <v>Flexline</v>
      </c>
      <c r="G212" s="114" t="str">
        <f>[46]Producto!AI166</f>
        <v>-</v>
      </c>
      <c r="H212" s="114" t="str">
        <f>[46]Producto!AJ166</f>
        <v>Tubs IC</v>
      </c>
      <c r="I212" s="114">
        <f>[46]Producto!AK166</f>
        <v>419</v>
      </c>
      <c r="J212" s="114" t="str">
        <f>[46]Producto!AL166</f>
        <v>PR07</v>
      </c>
      <c r="K212" s="114" t="str">
        <f>[46]Producto!AM166</f>
        <v>Z101</v>
      </c>
      <c r="L212" s="114" t="str">
        <f>[46]Producto!AN166</f>
        <v>PINGUINO CHOCOLATE C/GALLETA 900ML</v>
      </c>
      <c r="M212" s="209">
        <f>[46]Producto!AO166</f>
        <v>17</v>
      </c>
      <c r="N212" s="209">
        <f>[46]Producto!AP166</f>
        <v>2</v>
      </c>
      <c r="O212" s="209">
        <f>DimProducto_Flexline[[#This Row],[GPM]]*DimProducto_Flexline[[#This Row],[UN/GP]]</f>
        <v>34</v>
      </c>
      <c r="P212" s="208">
        <f>[46]Producto!AR166</f>
        <v>0.9</v>
      </c>
      <c r="Q212" s="209">
        <f>[46]Producto!AS166</f>
        <v>1</v>
      </c>
      <c r="R212" s="210">
        <f>[46]Producto!AT166</f>
        <v>0.71</v>
      </c>
      <c r="S212" s="212">
        <f>IFERROR(DimProducto_Flexline[UN/MIN]*60*DimProducto_Flexline[NEW OEE (%)]/DimProducto_Flexline[UN/CAJA],0)</f>
        <v>1448.3999999999999</v>
      </c>
      <c r="T212" s="212">
        <f>IFERROR(DimProducto_Flexline[UN/MIN]*60/DimProducto_Flexline[UN/CAJA],0)</f>
        <v>2040</v>
      </c>
      <c r="U212" s="212">
        <f>+DimProducto_Flexline[UN/MIN]*DimProducto_Flexline[VOL/UN (L)]*60*DimProducto_Flexline[NEW OEE (%)]</f>
        <v>1303.56</v>
      </c>
      <c r="V212" s="212">
        <f>+DimProducto_Flexline[UN/MIN]*DimProducto_Flexline[VOL/UN (L)]*60</f>
        <v>1836</v>
      </c>
      <c r="W212" s="209">
        <f>[46]Producto!AY166</f>
        <v>1</v>
      </c>
      <c r="X212" s="209">
        <f>[46]Producto!AZ166</f>
        <v>880</v>
      </c>
      <c r="Y212" s="211">
        <f>+DimProducto_Flexline[UN/CAJA]*DimProducto_Flexline[VOL/UN (L)]</f>
        <v>0.9</v>
      </c>
    </row>
    <row r="213" spans="1:25">
      <c r="A213" s="114">
        <f>[46]Producto!AC167</f>
        <v>1045</v>
      </c>
      <c r="B213" s="114" t="str">
        <f>[46]Producto!AD167</f>
        <v>Activo</v>
      </c>
      <c r="C213" s="114">
        <f>[46]Producto!AE167</f>
        <v>84170871</v>
      </c>
      <c r="D213" s="114">
        <f>[46]Producto!AF167</f>
        <v>1</v>
      </c>
      <c r="E213" s="114" t="str">
        <f>CONCATENATE(DimProducto_Flexline[Código SAP],"000",DimProducto_Flexline[Versión])</f>
        <v>841708710001</v>
      </c>
      <c r="F213" s="114" t="str">
        <f>[46]Producto!AH167</f>
        <v>Flexline</v>
      </c>
      <c r="G213" s="114" t="str">
        <f>[46]Producto!AI167</f>
        <v>-</v>
      </c>
      <c r="H213" s="114" t="str">
        <f>[46]Producto!AJ167</f>
        <v>Tubs IC</v>
      </c>
      <c r="I213" s="114">
        <f>[46]Producto!AK167</f>
        <v>419</v>
      </c>
      <c r="J213" s="114" t="str">
        <f>[46]Producto!AL167</f>
        <v>PR07</v>
      </c>
      <c r="K213" s="114" t="str">
        <f>[46]Producto!AM167</f>
        <v>Z101</v>
      </c>
      <c r="L213" s="114" t="str">
        <f>[46]Producto!AN167</f>
        <v>PINGUINO OREO CHOCOLATE TAMB 1X10L</v>
      </c>
      <c r="M213" s="209">
        <f>[46]Producto!AO167</f>
        <v>3</v>
      </c>
      <c r="N213" s="209">
        <f>[46]Producto!AP167</f>
        <v>1</v>
      </c>
      <c r="O213" s="209">
        <f>DimProducto_Flexline[[#This Row],[GPM]]*DimProducto_Flexline[[#This Row],[UN/GP]]</f>
        <v>3</v>
      </c>
      <c r="P213" s="208">
        <f>[46]Producto!AR167</f>
        <v>10</v>
      </c>
      <c r="Q213" s="209">
        <f>[46]Producto!AS167</f>
        <v>1</v>
      </c>
      <c r="R213" s="210">
        <f>[46]Producto!AT167</f>
        <v>0.71</v>
      </c>
      <c r="S213" s="212">
        <f>IFERROR(DimProducto_Flexline[UN/MIN]*60*DimProducto_Flexline[NEW OEE (%)]/DimProducto_Flexline[UN/CAJA],0)</f>
        <v>127.8</v>
      </c>
      <c r="T213" s="212">
        <f>IFERROR(DimProducto_Flexline[UN/MIN]*60/DimProducto_Flexline[UN/CAJA],0)</f>
        <v>180</v>
      </c>
      <c r="U213" s="212">
        <f>+DimProducto_Flexline[UN/MIN]*DimProducto_Flexline[VOL/UN (L)]*60*DimProducto_Flexline[NEW OEE (%)]</f>
        <v>1278</v>
      </c>
      <c r="V213" s="212">
        <f>+DimProducto_Flexline[UN/MIN]*DimProducto_Flexline[VOL/UN (L)]*60</f>
        <v>1800</v>
      </c>
      <c r="W213" s="209">
        <f>[46]Producto!AY167</f>
        <v>1</v>
      </c>
      <c r="X213" s="209">
        <f>[46]Producto!AZ167</f>
        <v>130</v>
      </c>
      <c r="Y213" s="211">
        <f>+DimProducto_Flexline[UN/CAJA]*DimProducto_Flexline[VOL/UN (L)]</f>
        <v>10</v>
      </c>
    </row>
    <row r="214" spans="1:25">
      <c r="A214" s="114">
        <f>[46]Producto!AC168</f>
        <v>1045</v>
      </c>
      <c r="B214" s="114" t="str">
        <f>[46]Producto!AD168</f>
        <v>Activo</v>
      </c>
      <c r="C214" s="114">
        <f>[46]Producto!AE168</f>
        <v>67289551</v>
      </c>
      <c r="D214" s="114">
        <f>[46]Producto!AF168</f>
        <v>1</v>
      </c>
      <c r="E214" s="114" t="str">
        <f>CONCATENATE(DimProducto_Flexline[Código SAP],"000",DimProducto_Flexline[Versión])</f>
        <v>672895510001</v>
      </c>
      <c r="F214" s="114" t="str">
        <f>[46]Producto!AH168</f>
        <v>Flexline</v>
      </c>
      <c r="G214" s="114" t="str">
        <f>[46]Producto!AI168</f>
        <v>-</v>
      </c>
      <c r="H214" s="114" t="str">
        <f>[46]Producto!AJ168</f>
        <v>Tubs IC</v>
      </c>
      <c r="I214" s="114">
        <f>[46]Producto!AK168</f>
        <v>419</v>
      </c>
      <c r="J214" s="114" t="str">
        <f>[46]Producto!AL168</f>
        <v>PR07</v>
      </c>
      <c r="K214" s="114" t="str">
        <f>[46]Producto!AM168</f>
        <v>Z101</v>
      </c>
      <c r="L214" s="114" t="str">
        <f>[46]Producto!AN168</f>
        <v>PINGUINO MANICHO 473ML</v>
      </c>
      <c r="M214" s="209">
        <f>[46]Producto!AO168</f>
        <v>17</v>
      </c>
      <c r="N214" s="209">
        <f>[46]Producto!AP168</f>
        <v>2</v>
      </c>
      <c r="O214" s="209">
        <f>DimProducto_Flexline[[#This Row],[GPM]]*DimProducto_Flexline[[#This Row],[UN/GP]]</f>
        <v>34</v>
      </c>
      <c r="P214" s="208">
        <f>[46]Producto!AR168</f>
        <v>0.47299999999999998</v>
      </c>
      <c r="Q214" s="209">
        <f>[46]Producto!AS168</f>
        <v>1</v>
      </c>
      <c r="R214" s="210">
        <f>[46]Producto!AT168</f>
        <v>0.71</v>
      </c>
      <c r="S214" s="212">
        <f>IFERROR(DimProducto_Flexline[UN/MIN]*60*DimProducto_Flexline[NEW OEE (%)]/DimProducto_Flexline[UN/CAJA],0)</f>
        <v>1448.3999999999999</v>
      </c>
      <c r="T214" s="212">
        <f>IFERROR(DimProducto_Flexline[UN/MIN]*60/DimProducto_Flexline[UN/CAJA],0)</f>
        <v>2040</v>
      </c>
      <c r="U214" s="212">
        <f>+DimProducto_Flexline[UN/MIN]*DimProducto_Flexline[VOL/UN (L)]*60*DimProducto_Flexline[NEW OEE (%)]</f>
        <v>685.09320000000002</v>
      </c>
      <c r="V214" s="212">
        <f>+DimProducto_Flexline[UN/MIN]*DimProducto_Flexline[VOL/UN (L)]*60</f>
        <v>964.92000000000007</v>
      </c>
      <c r="W214" s="209">
        <f>[46]Producto!AY168</f>
        <v>1</v>
      </c>
      <c r="X214" s="209">
        <f>[46]Producto!AZ168</f>
        <v>880</v>
      </c>
      <c r="Y214" s="211">
        <f>+DimProducto_Flexline[UN/CAJA]*DimProducto_Flexline[VOL/UN (L)]</f>
        <v>0.47299999999999998</v>
      </c>
    </row>
    <row r="215" spans="1:25">
      <c r="A215" s="114">
        <f>[46]Producto!AC169</f>
        <v>1045</v>
      </c>
      <c r="B215" s="114" t="str">
        <f>[46]Producto!AD169</f>
        <v>Activo</v>
      </c>
      <c r="C215" s="114">
        <f>[46]Producto!AE169</f>
        <v>67289553</v>
      </c>
      <c r="D215" s="114">
        <f>[46]Producto!AF169</f>
        <v>1</v>
      </c>
      <c r="E215" s="114" t="str">
        <f>CONCATENATE(DimProducto_Flexline[Código SAP],"000",DimProducto_Flexline[Versión])</f>
        <v>672895530001</v>
      </c>
      <c r="F215" s="114" t="str">
        <f>[46]Producto!AH169</f>
        <v>Flexline</v>
      </c>
      <c r="G215" s="114" t="str">
        <f>[46]Producto!AI169</f>
        <v>-</v>
      </c>
      <c r="H215" s="114" t="str">
        <f>[46]Producto!AJ169</f>
        <v>Tubs IC</v>
      </c>
      <c r="I215" s="114">
        <f>[46]Producto!AK169</f>
        <v>419</v>
      </c>
      <c r="J215" s="114" t="str">
        <f>[46]Producto!AL169</f>
        <v>PR07</v>
      </c>
      <c r="K215" s="114" t="str">
        <f>[46]Producto!AM169</f>
        <v>Z101</v>
      </c>
      <c r="L215" s="114" t="str">
        <f>[46]Producto!AN169</f>
        <v>PINGUINO OREO 473ML</v>
      </c>
      <c r="M215" s="209">
        <f>[46]Producto!AO169</f>
        <v>17</v>
      </c>
      <c r="N215" s="209">
        <f>[46]Producto!AP169</f>
        <v>2</v>
      </c>
      <c r="O215" s="209">
        <f>DimProducto_Flexline[[#This Row],[GPM]]*DimProducto_Flexline[[#This Row],[UN/GP]]</f>
        <v>34</v>
      </c>
      <c r="P215" s="208">
        <f>[46]Producto!AR169</f>
        <v>0.47299999999999998</v>
      </c>
      <c r="Q215" s="209">
        <f>[46]Producto!AS169</f>
        <v>1</v>
      </c>
      <c r="R215" s="210">
        <f>[46]Producto!AT169</f>
        <v>0.71</v>
      </c>
      <c r="S215" s="212">
        <f>IFERROR(DimProducto_Flexline[UN/MIN]*60*DimProducto_Flexline[NEW OEE (%)]/DimProducto_Flexline[UN/CAJA],0)</f>
        <v>1448.3999999999999</v>
      </c>
      <c r="T215" s="212">
        <f>IFERROR(DimProducto_Flexline[UN/MIN]*60/DimProducto_Flexline[UN/CAJA],0)</f>
        <v>2040</v>
      </c>
      <c r="U215" s="212">
        <f>+DimProducto_Flexline[UN/MIN]*DimProducto_Flexline[VOL/UN (L)]*60*DimProducto_Flexline[NEW OEE (%)]</f>
        <v>685.09320000000002</v>
      </c>
      <c r="V215" s="212">
        <f>+DimProducto_Flexline[UN/MIN]*DimProducto_Flexline[VOL/UN (L)]*60</f>
        <v>964.92000000000007</v>
      </c>
      <c r="W215" s="209">
        <f>[46]Producto!AY169</f>
        <v>1</v>
      </c>
      <c r="X215" s="209">
        <f>[46]Producto!AZ169</f>
        <v>880</v>
      </c>
      <c r="Y215" s="211">
        <f>+DimProducto_Flexline[UN/CAJA]*DimProducto_Flexline[VOL/UN (L)]</f>
        <v>0.47299999999999998</v>
      </c>
    </row>
    <row r="216" spans="1:25">
      <c r="A216" s="114"/>
      <c r="B216" s="114"/>
      <c r="C216" s="114"/>
      <c r="D216" s="114"/>
      <c r="E216" s="114"/>
      <c r="F216" s="114"/>
      <c r="G216" s="114"/>
      <c r="H216" s="114"/>
      <c r="I216" s="114"/>
      <c r="J216" s="114"/>
      <c r="K216" s="114"/>
      <c r="L216" s="114"/>
      <c r="M216" s="209"/>
      <c r="N216" s="209"/>
      <c r="O216" s="209"/>
      <c r="P216" s="208"/>
      <c r="Q216" s="209"/>
      <c r="R216" s="210"/>
      <c r="S216" s="212"/>
      <c r="T216" s="212"/>
      <c r="U216" s="212"/>
      <c r="V216" s="212"/>
      <c r="W216" s="209"/>
      <c r="X216" s="209"/>
      <c r="Y216" s="211"/>
    </row>
    <row r="217" spans="1:25">
      <c r="A217" s="114"/>
      <c r="B217" s="114"/>
      <c r="C217" s="114"/>
      <c r="D217" s="114"/>
      <c r="E217" s="114"/>
      <c r="F217" s="114"/>
      <c r="G217" s="114"/>
      <c r="H217" s="114"/>
      <c r="I217" s="114"/>
      <c r="J217" s="114"/>
      <c r="K217" s="114"/>
      <c r="L217" s="114"/>
      <c r="M217" s="209"/>
      <c r="N217" s="209"/>
      <c r="O217" s="209"/>
      <c r="P217" s="208"/>
      <c r="Q217" s="209"/>
      <c r="R217" s="210"/>
      <c r="S217" s="212"/>
      <c r="T217" s="212"/>
      <c r="U217" s="212"/>
      <c r="V217" s="212"/>
      <c r="W217" s="209"/>
      <c r="X217" s="209"/>
      <c r="Y217" s="211"/>
    </row>
    <row r="220" spans="1:25" ht="25.5">
      <c r="A220" s="112" t="s">
        <v>95</v>
      </c>
      <c r="B220" s="112" t="s">
        <v>96</v>
      </c>
      <c r="C220" s="112" t="s">
        <v>97</v>
      </c>
      <c r="D220" s="138" t="s">
        <v>98</v>
      </c>
      <c r="E220" s="112" t="s">
        <v>99</v>
      </c>
      <c r="F220" s="112" t="s">
        <v>100</v>
      </c>
      <c r="G220" s="112" t="s">
        <v>101</v>
      </c>
      <c r="H220" s="112" t="s">
        <v>102</v>
      </c>
      <c r="I220" s="112" t="s">
        <v>103</v>
      </c>
      <c r="J220" s="112" t="s">
        <v>104</v>
      </c>
      <c r="K220" s="112" t="s">
        <v>105</v>
      </c>
      <c r="L220" s="112" t="s">
        <v>106</v>
      </c>
      <c r="M220" s="161" t="s">
        <v>107</v>
      </c>
      <c r="N220" s="161" t="s">
        <v>108</v>
      </c>
      <c r="O220" s="161" t="s">
        <v>109</v>
      </c>
      <c r="P220" s="139" t="s">
        <v>110</v>
      </c>
      <c r="Q220" s="161" t="s">
        <v>111</v>
      </c>
      <c r="R220" s="140" t="s">
        <v>717</v>
      </c>
      <c r="S220" s="122" t="s">
        <v>716</v>
      </c>
      <c r="T220" s="122" t="s">
        <v>715</v>
      </c>
      <c r="U220" s="122" t="s">
        <v>112</v>
      </c>
      <c r="V220" s="122" t="s">
        <v>113</v>
      </c>
      <c r="W220" s="161" t="s">
        <v>114</v>
      </c>
      <c r="X220" s="161" t="s">
        <v>115</v>
      </c>
      <c r="Y220" s="121" t="s">
        <v>116</v>
      </c>
    </row>
    <row r="221" spans="1:25">
      <c r="A221" s="113">
        <f>[46]Producto!AC170</f>
        <v>5074</v>
      </c>
      <c r="B221" s="113" t="str">
        <f>[46]Producto!AD170</f>
        <v>Activo</v>
      </c>
      <c r="C221" s="113">
        <f>[46]Producto!AE170</f>
        <v>155678</v>
      </c>
      <c r="D221" s="113">
        <f>[46]Producto!AF170</f>
        <v>4</v>
      </c>
      <c r="E221" s="113" t="str">
        <f>CONCATENATE(DimProducto_Benhill[Código SAP],"000",DimProducto_Benhill[Versión])</f>
        <v>1556780004</v>
      </c>
      <c r="F221" s="113" t="str">
        <f>[46]Producto!AH170</f>
        <v>Benhill</v>
      </c>
      <c r="G221" s="113">
        <f>[46]Producto!AI170</f>
        <v>33</v>
      </c>
      <c r="H221" s="113" t="str">
        <f>[46]Producto!AJ170</f>
        <v>Tubs SP</v>
      </c>
      <c r="I221" s="113">
        <f>[46]Producto!AK170</f>
        <v>504</v>
      </c>
      <c r="J221" s="113" t="str">
        <f>[46]Producto!AL170</f>
        <v>PR01</v>
      </c>
      <c r="K221" s="113" t="str">
        <f>[46]Producto!AM170</f>
        <v>Z101</v>
      </c>
      <c r="L221" s="113" t="str">
        <f>[46]Producto!AN170</f>
        <v>BONELLA MARG VITAL 4X3KG</v>
      </c>
      <c r="M221" s="156">
        <f>[46]Producto!AO170</f>
        <v>7</v>
      </c>
      <c r="N221" s="156">
        <f>[46]Producto!AP170</f>
        <v>1</v>
      </c>
      <c r="O221" s="157">
        <f>DimProducto_Benhill[[#This Row],[GPM]]*DimProducto_Benhill[[#This Row],[UN/GP]]</f>
        <v>7</v>
      </c>
      <c r="P221" s="113">
        <f>[46]Producto!AR170</f>
        <v>3</v>
      </c>
      <c r="Q221" s="156">
        <f>[46]Producto!AS170</f>
        <v>4</v>
      </c>
      <c r="R221" s="167">
        <f>[46]Producto!AT170</f>
        <v>0.82</v>
      </c>
      <c r="S221" s="124">
        <f>IFERROR(DimProducto_Benhill[UN/MIN]*60*DimProducto_Benhill[NEW OEE (%)]/DimProducto_Benhill[UN/CAJA],0)</f>
        <v>86.1</v>
      </c>
      <c r="T221" s="124">
        <f>IFERROR(DimProducto_Benhill[UN/MIN]*60/DimProducto_Benhill[UN/CAJA],0)</f>
        <v>105</v>
      </c>
      <c r="U221" s="124">
        <f>+DimProducto_Benhill[UN/MIN]*DimProducto_Benhill[VOL/UN (L)]*60*DimProducto_Benhill[NEW OEE (%)]</f>
        <v>1033.2</v>
      </c>
      <c r="V221" s="124">
        <f>+DimProducto_Benhill[UN/MIN]*DimProducto_Benhill[VOL/UN (L)]*60</f>
        <v>1260</v>
      </c>
      <c r="W221" s="156">
        <f>[46]Producto!AY170</f>
        <v>1</v>
      </c>
      <c r="X221" s="156">
        <f>[46]Producto!AZ170</f>
        <v>20</v>
      </c>
      <c r="Y221" s="123">
        <f>+DimProducto_Benhill[UN/CAJA]*DimProducto_Benhill[VOL/UN (L)]</f>
        <v>12</v>
      </c>
    </row>
    <row r="222" spans="1:25">
      <c r="A222" s="113">
        <f>[46]Producto!AC171</f>
        <v>5074</v>
      </c>
      <c r="B222" s="113" t="str">
        <f>[46]Producto!AD171</f>
        <v>Activo</v>
      </c>
      <c r="C222" s="113">
        <f>[46]Producto!AE171</f>
        <v>167869</v>
      </c>
      <c r="D222" s="114">
        <f>[46]Producto!AF171</f>
        <v>2</v>
      </c>
      <c r="E222" s="113" t="str">
        <f>CONCATENATE(DimProducto_Benhill[Código SAP],"000",DimProducto_Benhill[Versión])</f>
        <v>1678690002</v>
      </c>
      <c r="F222" s="114" t="str">
        <f>[46]Producto!AH171</f>
        <v>Benhill</v>
      </c>
      <c r="G222" s="113">
        <f>[46]Producto!AI171</f>
        <v>33</v>
      </c>
      <c r="H222" s="113" t="str">
        <f>[46]Producto!AJ171</f>
        <v>Tubs SP</v>
      </c>
      <c r="I222" s="113">
        <f>[46]Producto!AK171</f>
        <v>504</v>
      </c>
      <c r="J222" s="113" t="str">
        <f>[46]Producto!AL171</f>
        <v>PR01</v>
      </c>
      <c r="K222" s="113" t="str">
        <f>[46]Producto!AM171</f>
        <v>Z101</v>
      </c>
      <c r="L222" s="113" t="str">
        <f>[46]Producto!AN171</f>
        <v>BONELLA MARG VITAL 36X250G</v>
      </c>
      <c r="M222" s="157">
        <f>[46]Producto!AO171</f>
        <v>51</v>
      </c>
      <c r="N222" s="157">
        <f>[46]Producto!AP171</f>
        <v>2</v>
      </c>
      <c r="O222" s="157">
        <f>DimProducto_Benhill[[#This Row],[GPM]]*DimProducto_Benhill[[#This Row],[UN/GP]]</f>
        <v>102</v>
      </c>
      <c r="P222" s="141">
        <f>[46]Producto!AR171</f>
        <v>0.25</v>
      </c>
      <c r="Q222" s="157">
        <f>[46]Producto!AS171</f>
        <v>36</v>
      </c>
      <c r="R222" s="142">
        <f>[46]Producto!AT171</f>
        <v>0.82</v>
      </c>
      <c r="S222" s="124">
        <f>IFERROR(DimProducto_Benhill[UN/MIN]*60*DimProducto_Benhill[NEW OEE (%)]/DimProducto_Benhill[UN/CAJA],0)</f>
        <v>139.39999999999998</v>
      </c>
      <c r="T222" s="124">
        <f>IFERROR(DimProducto_Benhill[UN/MIN]*60/DimProducto_Benhill[UN/CAJA],0)</f>
        <v>170</v>
      </c>
      <c r="U222" s="124">
        <f>+DimProducto_Benhill[UN/MIN]*DimProducto_Benhill[VOL/UN (L)]*60*DimProducto_Benhill[NEW OEE (%)]</f>
        <v>1254.5999999999999</v>
      </c>
      <c r="V222" s="124">
        <f>+DimProducto_Benhill[UN/MIN]*DimProducto_Benhill[VOL/UN (L)]*60</f>
        <v>1530</v>
      </c>
      <c r="W222" s="157">
        <f>[46]Producto!AY171</f>
        <v>1</v>
      </c>
      <c r="X222" s="157">
        <f>[46]Producto!AZ171</f>
        <v>36</v>
      </c>
      <c r="Y222" s="123">
        <f>+DimProducto_Benhill[UN/CAJA]*DimProducto_Benhill[VOL/UN (L)]</f>
        <v>9</v>
      </c>
    </row>
    <row r="223" spans="1:25">
      <c r="A223" s="113">
        <f>[46]Producto!AC172</f>
        <v>5074</v>
      </c>
      <c r="B223" s="113" t="str">
        <f>[46]Producto!AD172</f>
        <v>Activo</v>
      </c>
      <c r="C223" s="113">
        <f>[46]Producto!AE172</f>
        <v>167871</v>
      </c>
      <c r="D223" s="114">
        <f>[46]Producto!AF172</f>
        <v>5</v>
      </c>
      <c r="E223" s="113" t="str">
        <f>CONCATENATE(DimProducto_Benhill[Código SAP],"000",DimProducto_Benhill[Versión])</f>
        <v>1678710005</v>
      </c>
      <c r="F223" s="114" t="str">
        <f>[46]Producto!AH172</f>
        <v>Benhill</v>
      </c>
      <c r="G223" s="113">
        <f>[46]Producto!AI172</f>
        <v>33</v>
      </c>
      <c r="H223" s="113" t="str">
        <f>[46]Producto!AJ172</f>
        <v>Tubs SP</v>
      </c>
      <c r="I223" s="113">
        <f>[46]Producto!AK172</f>
        <v>504</v>
      </c>
      <c r="J223" s="113" t="str">
        <f>[46]Producto!AL172</f>
        <v>PR01</v>
      </c>
      <c r="K223" s="113" t="str">
        <f>[46]Producto!AM172</f>
        <v>Z101</v>
      </c>
      <c r="L223" s="113" t="str">
        <f>[46]Producto!AN172</f>
        <v>BONELLA MARG VITAL 24X500G</v>
      </c>
      <c r="M223" s="157">
        <f>[46]Producto!AO172</f>
        <v>30</v>
      </c>
      <c r="N223" s="157">
        <f>[46]Producto!AP172</f>
        <v>2</v>
      </c>
      <c r="O223" s="157">
        <f>DimProducto_Benhill[[#This Row],[GPM]]*DimProducto_Benhill[[#This Row],[UN/GP]]</f>
        <v>60</v>
      </c>
      <c r="P223" s="141">
        <f>[46]Producto!AR172</f>
        <v>0.5</v>
      </c>
      <c r="Q223" s="157">
        <f>[46]Producto!AS172</f>
        <v>24</v>
      </c>
      <c r="R223" s="142">
        <f>[46]Producto!AT172</f>
        <v>0.82</v>
      </c>
      <c r="S223" s="124">
        <f>IFERROR(DimProducto_Benhill[UN/MIN]*60*DimProducto_Benhill[NEW OEE (%)]/DimProducto_Benhill[UN/CAJA],0)</f>
        <v>123</v>
      </c>
      <c r="T223" s="124">
        <f>IFERROR(DimProducto_Benhill[UN/MIN]*60/DimProducto_Benhill[UN/CAJA],0)</f>
        <v>150</v>
      </c>
      <c r="U223" s="124">
        <f>+DimProducto_Benhill[UN/MIN]*DimProducto_Benhill[VOL/UN (L)]*60*DimProducto_Benhill[NEW OEE (%)]</f>
        <v>1476</v>
      </c>
      <c r="V223" s="124">
        <f>+DimProducto_Benhill[UN/MIN]*DimProducto_Benhill[VOL/UN (L)]*60</f>
        <v>1800</v>
      </c>
      <c r="W223" s="157">
        <f>[46]Producto!AY172</f>
        <v>1</v>
      </c>
      <c r="X223" s="157">
        <f>[46]Producto!AZ172</f>
        <v>32</v>
      </c>
      <c r="Y223" s="123">
        <f>+DimProducto_Benhill[UN/CAJA]*DimProducto_Benhill[VOL/UN (L)]</f>
        <v>12</v>
      </c>
    </row>
    <row r="224" spans="1:25">
      <c r="A224" s="113">
        <f>[46]Producto!AC173</f>
        <v>5074</v>
      </c>
      <c r="B224" s="113" t="str">
        <f>[46]Producto!AD173</f>
        <v>Activo</v>
      </c>
      <c r="C224" s="113">
        <f>[46]Producto!AE173</f>
        <v>168029</v>
      </c>
      <c r="D224" s="114">
        <f>[46]Producto!AF173</f>
        <v>3</v>
      </c>
      <c r="E224" s="113" t="str">
        <f>CONCATENATE(DimProducto_Benhill[Código SAP],"000",DimProducto_Benhill[Versión])</f>
        <v>1680290003</v>
      </c>
      <c r="F224" s="114" t="str">
        <f>[46]Producto!AH173</f>
        <v>Benhill</v>
      </c>
      <c r="G224" s="113">
        <f>[46]Producto!AI173</f>
        <v>33</v>
      </c>
      <c r="H224" s="113" t="str">
        <f>[46]Producto!AJ173</f>
        <v>Tubs SP</v>
      </c>
      <c r="I224" s="113">
        <f>[46]Producto!AK173</f>
        <v>504</v>
      </c>
      <c r="J224" s="113" t="str">
        <f>[46]Producto!AL173</f>
        <v>PR01</v>
      </c>
      <c r="K224" s="113" t="str">
        <f>[46]Producto!AM173</f>
        <v>Z101</v>
      </c>
      <c r="L224" s="113" t="str">
        <f>[46]Producto!AN173</f>
        <v>BONELLA MARG LIGHT 24X500G</v>
      </c>
      <c r="M224" s="157">
        <f>[46]Producto!AO173</f>
        <v>30</v>
      </c>
      <c r="N224" s="157">
        <f>[46]Producto!AP173</f>
        <v>2</v>
      </c>
      <c r="O224" s="157">
        <f>DimProducto_Benhill[[#This Row],[GPM]]*DimProducto_Benhill[[#This Row],[UN/GP]]</f>
        <v>60</v>
      </c>
      <c r="P224" s="141">
        <f>[46]Producto!AR173</f>
        <v>0.5</v>
      </c>
      <c r="Q224" s="157">
        <f>[46]Producto!AS173</f>
        <v>24</v>
      </c>
      <c r="R224" s="142">
        <f>[46]Producto!AT173</f>
        <v>0.82</v>
      </c>
      <c r="S224" s="124">
        <f>IFERROR(DimProducto_Benhill[UN/MIN]*60*DimProducto_Benhill[NEW OEE (%)]/DimProducto_Benhill[UN/CAJA],0)</f>
        <v>123</v>
      </c>
      <c r="T224" s="124">
        <f>IFERROR(DimProducto_Benhill[UN/MIN]*60/DimProducto_Benhill[UN/CAJA],0)</f>
        <v>150</v>
      </c>
      <c r="U224" s="124">
        <f>+DimProducto_Benhill[UN/MIN]*DimProducto_Benhill[VOL/UN (L)]*60*DimProducto_Benhill[NEW OEE (%)]</f>
        <v>1476</v>
      </c>
      <c r="V224" s="124">
        <f>+DimProducto_Benhill[UN/MIN]*DimProducto_Benhill[VOL/UN (L)]*60</f>
        <v>1800</v>
      </c>
      <c r="W224" s="157">
        <f>[46]Producto!AY173</f>
        <v>1</v>
      </c>
      <c r="X224" s="157">
        <f>[46]Producto!AZ173</f>
        <v>32</v>
      </c>
      <c r="Y224" s="123">
        <f>+DimProducto_Benhill[UN/CAJA]*DimProducto_Benhill[VOL/UN (L)]</f>
        <v>12</v>
      </c>
    </row>
    <row r="225" spans="1:25">
      <c r="A225" s="113">
        <f>[46]Producto!AC174</f>
        <v>5074</v>
      </c>
      <c r="B225" s="113" t="str">
        <f>[46]Producto!AD174</f>
        <v>Activo</v>
      </c>
      <c r="C225" s="113">
        <f>[46]Producto!AE174</f>
        <v>168030</v>
      </c>
      <c r="D225" s="114">
        <f>[46]Producto!AF174</f>
        <v>2</v>
      </c>
      <c r="E225" s="113" t="str">
        <f>CONCATENATE(DimProducto_Benhill[Código SAP],"000",DimProducto_Benhill[Versión])</f>
        <v>1680300002</v>
      </c>
      <c r="F225" s="114" t="str">
        <f>[46]Producto!AH174</f>
        <v>Benhill</v>
      </c>
      <c r="G225" s="113">
        <f>[46]Producto!AI174</f>
        <v>33</v>
      </c>
      <c r="H225" s="113" t="str">
        <f>[46]Producto!AJ174</f>
        <v>Tubs SP</v>
      </c>
      <c r="I225" s="113">
        <f>[46]Producto!AK174</f>
        <v>504</v>
      </c>
      <c r="J225" s="113" t="str">
        <f>[46]Producto!AL174</f>
        <v>PR01</v>
      </c>
      <c r="K225" s="113" t="str">
        <f>[46]Producto!AM174</f>
        <v>Z101</v>
      </c>
      <c r="L225" s="113" t="str">
        <f>[46]Producto!AN174</f>
        <v>BONELLA MARG LIGHT 36X250G</v>
      </c>
      <c r="M225" s="157">
        <f>[46]Producto!AO174</f>
        <v>51</v>
      </c>
      <c r="N225" s="157">
        <f>[46]Producto!AP174</f>
        <v>2</v>
      </c>
      <c r="O225" s="157">
        <f>DimProducto_Benhill[[#This Row],[GPM]]*DimProducto_Benhill[[#This Row],[UN/GP]]</f>
        <v>102</v>
      </c>
      <c r="P225" s="141">
        <f>[46]Producto!AR174</f>
        <v>0.25</v>
      </c>
      <c r="Q225" s="157">
        <f>[46]Producto!AS174</f>
        <v>36</v>
      </c>
      <c r="R225" s="142">
        <f>[46]Producto!AT174</f>
        <v>0.82</v>
      </c>
      <c r="S225" s="124">
        <f>IFERROR(DimProducto_Benhill[UN/MIN]*60*DimProducto_Benhill[NEW OEE (%)]/DimProducto_Benhill[UN/CAJA],0)</f>
        <v>139.39999999999998</v>
      </c>
      <c r="T225" s="124">
        <f>IFERROR(DimProducto_Benhill[UN/MIN]*60/DimProducto_Benhill[UN/CAJA],0)</f>
        <v>170</v>
      </c>
      <c r="U225" s="124">
        <f>+DimProducto_Benhill[UN/MIN]*DimProducto_Benhill[VOL/UN (L)]*60*DimProducto_Benhill[NEW OEE (%)]</f>
        <v>1254.5999999999999</v>
      </c>
      <c r="V225" s="124">
        <f>+DimProducto_Benhill[UN/MIN]*DimProducto_Benhill[VOL/UN (L)]*60</f>
        <v>1530</v>
      </c>
      <c r="W225" s="157">
        <f>[46]Producto!AY174</f>
        <v>1</v>
      </c>
      <c r="X225" s="157">
        <f>[46]Producto!AZ174</f>
        <v>36</v>
      </c>
      <c r="Y225" s="123">
        <f>+DimProducto_Benhill[UN/CAJA]*DimProducto_Benhill[VOL/UN (L)]</f>
        <v>9</v>
      </c>
    </row>
    <row r="226" spans="1:25">
      <c r="A226" s="113">
        <f>[46]Producto!AC175</f>
        <v>5074</v>
      </c>
      <c r="B226" s="113" t="str">
        <f>[46]Producto!AD175</f>
        <v>Activo</v>
      </c>
      <c r="C226" s="113">
        <f>[46]Producto!AE175</f>
        <v>168037</v>
      </c>
      <c r="D226" s="114">
        <f>[46]Producto!AF175</f>
        <v>4</v>
      </c>
      <c r="E226" s="113" t="str">
        <f>CONCATENATE(DimProducto_Benhill[Código SAP],"000",DimProducto_Benhill[Versión])</f>
        <v>1680370004</v>
      </c>
      <c r="F226" s="114" t="str">
        <f>[46]Producto!AH175</f>
        <v>Benhill</v>
      </c>
      <c r="G226" s="113">
        <f>[46]Producto!AI175</f>
        <v>33</v>
      </c>
      <c r="H226" s="113" t="str">
        <f>[46]Producto!AJ175</f>
        <v>Tubs SP</v>
      </c>
      <c r="I226" s="113">
        <f>[46]Producto!AK175</f>
        <v>504</v>
      </c>
      <c r="J226" s="113" t="str">
        <f>[46]Producto!AL175</f>
        <v>PR01</v>
      </c>
      <c r="K226" s="113" t="str">
        <f>[46]Producto!AM175</f>
        <v>Z101</v>
      </c>
      <c r="L226" s="113" t="str">
        <f>[46]Producto!AN175</f>
        <v>DORINA MARG 36X250GR</v>
      </c>
      <c r="M226" s="157">
        <f>[46]Producto!AO175</f>
        <v>51</v>
      </c>
      <c r="N226" s="157">
        <f>[46]Producto!AP175</f>
        <v>2</v>
      </c>
      <c r="O226" s="157">
        <f>DimProducto_Benhill[[#This Row],[GPM]]*DimProducto_Benhill[[#This Row],[UN/GP]]</f>
        <v>102</v>
      </c>
      <c r="P226" s="141">
        <f>[46]Producto!AR175</f>
        <v>0.25</v>
      </c>
      <c r="Q226" s="157">
        <f>[46]Producto!AS175</f>
        <v>36</v>
      </c>
      <c r="R226" s="142">
        <f>[46]Producto!AT175</f>
        <v>0.82</v>
      </c>
      <c r="S226" s="124">
        <f>IFERROR(DimProducto_Benhill[UN/MIN]*60*DimProducto_Benhill[NEW OEE (%)]/DimProducto_Benhill[UN/CAJA],0)</f>
        <v>139.39999999999998</v>
      </c>
      <c r="T226" s="124">
        <f>IFERROR(DimProducto_Benhill[UN/MIN]*60/DimProducto_Benhill[UN/CAJA],0)</f>
        <v>170</v>
      </c>
      <c r="U226" s="124">
        <f>+DimProducto_Benhill[UN/MIN]*DimProducto_Benhill[VOL/UN (L)]*60*DimProducto_Benhill[NEW OEE (%)]</f>
        <v>1254.5999999999999</v>
      </c>
      <c r="V226" s="124">
        <f>+DimProducto_Benhill[UN/MIN]*DimProducto_Benhill[VOL/UN (L)]*60</f>
        <v>1530</v>
      </c>
      <c r="W226" s="157">
        <f>[46]Producto!AY175</f>
        <v>1</v>
      </c>
      <c r="X226" s="157">
        <f>[46]Producto!AZ175</f>
        <v>36</v>
      </c>
      <c r="Y226" s="123">
        <f>+DimProducto_Benhill[UN/CAJA]*DimProducto_Benhill[VOL/UN (L)]</f>
        <v>9</v>
      </c>
    </row>
    <row r="227" spans="1:25">
      <c r="A227" s="113">
        <f>[46]Producto!AC176</f>
        <v>5074</v>
      </c>
      <c r="B227" s="113" t="str">
        <f>[46]Producto!AD176</f>
        <v>Activo</v>
      </c>
      <c r="C227" s="113">
        <f>[46]Producto!AE176</f>
        <v>168038</v>
      </c>
      <c r="D227" s="114">
        <f>[46]Producto!AF176</f>
        <v>4</v>
      </c>
      <c r="E227" s="113" t="str">
        <f>CONCATENATE(DimProducto_Benhill[Código SAP],"000",DimProducto_Benhill[Versión])</f>
        <v>1680380004</v>
      </c>
      <c r="F227" s="114" t="str">
        <f>[46]Producto!AH176</f>
        <v>Benhill</v>
      </c>
      <c r="G227" s="113">
        <f>[46]Producto!AI176</f>
        <v>33</v>
      </c>
      <c r="H227" s="113" t="str">
        <f>[46]Producto!AJ176</f>
        <v>Tubs SP</v>
      </c>
      <c r="I227" s="113">
        <f>[46]Producto!AK176</f>
        <v>504</v>
      </c>
      <c r="J227" s="113" t="str">
        <f>[46]Producto!AL176</f>
        <v>PR01</v>
      </c>
      <c r="K227" s="113" t="str">
        <f>[46]Producto!AM176</f>
        <v>Z101</v>
      </c>
      <c r="L227" s="113" t="str">
        <f>[46]Producto!AN176</f>
        <v>DORINA MARG 24X500G</v>
      </c>
      <c r="M227" s="157">
        <f>[46]Producto!AO176</f>
        <v>28</v>
      </c>
      <c r="N227" s="157">
        <f>[46]Producto!AP176</f>
        <v>2</v>
      </c>
      <c r="O227" s="157">
        <f>DimProducto_Benhill[[#This Row],[GPM]]*DimProducto_Benhill[[#This Row],[UN/GP]]</f>
        <v>56</v>
      </c>
      <c r="P227" s="141">
        <f>[46]Producto!AR176</f>
        <v>0.5</v>
      </c>
      <c r="Q227" s="157">
        <f>[46]Producto!AS176</f>
        <v>24</v>
      </c>
      <c r="R227" s="142">
        <f>[46]Producto!AT176</f>
        <v>0.82</v>
      </c>
      <c r="S227" s="124">
        <f>IFERROR(DimProducto_Benhill[UN/MIN]*60*DimProducto_Benhill[NEW OEE (%)]/DimProducto_Benhill[UN/CAJA],0)</f>
        <v>114.8</v>
      </c>
      <c r="T227" s="124">
        <f>IFERROR(DimProducto_Benhill[UN/MIN]*60/DimProducto_Benhill[UN/CAJA],0)</f>
        <v>140</v>
      </c>
      <c r="U227" s="124">
        <f>+DimProducto_Benhill[UN/MIN]*DimProducto_Benhill[VOL/UN (L)]*60*DimProducto_Benhill[NEW OEE (%)]</f>
        <v>1377.6</v>
      </c>
      <c r="V227" s="124">
        <f>+DimProducto_Benhill[UN/MIN]*DimProducto_Benhill[VOL/UN (L)]*60</f>
        <v>1680</v>
      </c>
      <c r="W227" s="157">
        <f>[46]Producto!AY176</f>
        <v>1</v>
      </c>
      <c r="X227" s="157">
        <f>[46]Producto!AZ176</f>
        <v>32</v>
      </c>
      <c r="Y227" s="123">
        <f>+DimProducto_Benhill[UN/CAJA]*DimProducto_Benhill[VOL/UN (L)]</f>
        <v>12</v>
      </c>
    </row>
    <row r="228" spans="1:25">
      <c r="A228" s="113">
        <f>[46]Producto!AC177</f>
        <v>5074</v>
      </c>
      <c r="B228" s="113" t="str">
        <f>[46]Producto!AD177</f>
        <v>Activo</v>
      </c>
      <c r="C228" s="113">
        <f>[46]Producto!AE177</f>
        <v>168039</v>
      </c>
      <c r="D228" s="114">
        <f>[46]Producto!AF177</f>
        <v>4</v>
      </c>
      <c r="E228" s="113" t="str">
        <f>CONCATENATE(DimProducto_Benhill[Código SAP],"000",DimProducto_Benhill[Versión])</f>
        <v>1680390004</v>
      </c>
      <c r="F228" s="114" t="str">
        <f>[46]Producto!AH177</f>
        <v>Benhill</v>
      </c>
      <c r="G228" s="113">
        <f>[46]Producto!AI177</f>
        <v>33</v>
      </c>
      <c r="H228" s="113" t="str">
        <f>[46]Producto!AJ177</f>
        <v>Tubs SP</v>
      </c>
      <c r="I228" s="113">
        <f>[46]Producto!AK177</f>
        <v>504</v>
      </c>
      <c r="J228" s="113" t="str">
        <f>[46]Producto!AL177</f>
        <v>PR01</v>
      </c>
      <c r="K228" s="113" t="str">
        <f>[46]Producto!AM177</f>
        <v>Z101</v>
      </c>
      <c r="L228" s="113" t="str">
        <f>[46]Producto!AN177</f>
        <v>DORINA MARG LIGHT 24X500G</v>
      </c>
      <c r="M228" s="157">
        <f>[46]Producto!AO177</f>
        <v>28</v>
      </c>
      <c r="N228" s="157">
        <f>[46]Producto!AP177</f>
        <v>2</v>
      </c>
      <c r="O228" s="157">
        <f>DimProducto_Benhill[[#This Row],[GPM]]*DimProducto_Benhill[[#This Row],[UN/GP]]</f>
        <v>56</v>
      </c>
      <c r="P228" s="141">
        <f>[46]Producto!AR177</f>
        <v>0.5</v>
      </c>
      <c r="Q228" s="157">
        <f>[46]Producto!AS177</f>
        <v>24</v>
      </c>
      <c r="R228" s="142">
        <f>[46]Producto!AT177</f>
        <v>0.82</v>
      </c>
      <c r="S228" s="124">
        <f>IFERROR(DimProducto_Benhill[UN/MIN]*60*DimProducto_Benhill[NEW OEE (%)]/DimProducto_Benhill[UN/CAJA],0)</f>
        <v>114.8</v>
      </c>
      <c r="T228" s="124">
        <f>IFERROR(DimProducto_Benhill[UN/MIN]*60/DimProducto_Benhill[UN/CAJA],0)</f>
        <v>140</v>
      </c>
      <c r="U228" s="124">
        <f>+DimProducto_Benhill[UN/MIN]*DimProducto_Benhill[VOL/UN (L)]*60*DimProducto_Benhill[NEW OEE (%)]</f>
        <v>1377.6</v>
      </c>
      <c r="V228" s="124">
        <f>+DimProducto_Benhill[UN/MIN]*DimProducto_Benhill[VOL/UN (L)]*60</f>
        <v>1680</v>
      </c>
      <c r="W228" s="157">
        <f>[46]Producto!AY177</f>
        <v>1</v>
      </c>
      <c r="X228" s="157">
        <f>[46]Producto!AZ177</f>
        <v>32</v>
      </c>
      <c r="Y228" s="123">
        <f>+DimProducto_Benhill[UN/CAJA]*DimProducto_Benhill[VOL/UN (L)]</f>
        <v>12</v>
      </c>
    </row>
    <row r="229" spans="1:25">
      <c r="A229" s="113">
        <f>[46]Producto!AC178</f>
        <v>5074</v>
      </c>
      <c r="B229" s="113" t="str">
        <f>[46]Producto!AD178</f>
        <v>Activo</v>
      </c>
      <c r="C229" s="113">
        <f>[46]Producto!AE178</f>
        <v>168040</v>
      </c>
      <c r="D229" s="114">
        <f>[46]Producto!AF178</f>
        <v>4</v>
      </c>
      <c r="E229" s="113" t="str">
        <f>CONCATENATE(DimProducto_Benhill[Código SAP],"000",DimProducto_Benhill[Versión])</f>
        <v>1680400004</v>
      </c>
      <c r="F229" s="114" t="str">
        <f>[46]Producto!AH178</f>
        <v>Benhill</v>
      </c>
      <c r="G229" s="113">
        <f>[46]Producto!AI178</f>
        <v>33</v>
      </c>
      <c r="H229" s="113" t="str">
        <f>[46]Producto!AJ178</f>
        <v>Tubs SP</v>
      </c>
      <c r="I229" s="113">
        <f>[46]Producto!AK178</f>
        <v>504</v>
      </c>
      <c r="J229" s="113" t="str">
        <f>[46]Producto!AL178</f>
        <v>PR01</v>
      </c>
      <c r="K229" s="113" t="str">
        <f>[46]Producto!AM178</f>
        <v>Z101</v>
      </c>
      <c r="L229" s="113" t="str">
        <f>[46]Producto!AN178</f>
        <v>DORINA MARG LIGHT 36X250GR</v>
      </c>
      <c r="M229" s="157">
        <f>[46]Producto!AO178</f>
        <v>51</v>
      </c>
      <c r="N229" s="157">
        <f>[46]Producto!AP178</f>
        <v>2</v>
      </c>
      <c r="O229" s="157">
        <f>DimProducto_Benhill[[#This Row],[GPM]]*DimProducto_Benhill[[#This Row],[UN/GP]]</f>
        <v>102</v>
      </c>
      <c r="P229" s="141">
        <f>[46]Producto!AR178</f>
        <v>0.25</v>
      </c>
      <c r="Q229" s="157">
        <f>[46]Producto!AS178</f>
        <v>36</v>
      </c>
      <c r="R229" s="142">
        <f>[46]Producto!AT178</f>
        <v>0.82</v>
      </c>
      <c r="S229" s="124">
        <f>IFERROR(DimProducto_Benhill[UN/MIN]*60*DimProducto_Benhill[NEW OEE (%)]/DimProducto_Benhill[UN/CAJA],0)</f>
        <v>139.39999999999998</v>
      </c>
      <c r="T229" s="124">
        <f>IFERROR(DimProducto_Benhill[UN/MIN]*60/DimProducto_Benhill[UN/CAJA],0)</f>
        <v>170</v>
      </c>
      <c r="U229" s="124">
        <f>+DimProducto_Benhill[UN/MIN]*DimProducto_Benhill[VOL/UN (L)]*60*DimProducto_Benhill[NEW OEE (%)]</f>
        <v>1254.5999999999999</v>
      </c>
      <c r="V229" s="124">
        <f>+DimProducto_Benhill[UN/MIN]*DimProducto_Benhill[VOL/UN (L)]*60</f>
        <v>1530</v>
      </c>
      <c r="W229" s="157">
        <f>[46]Producto!AY178</f>
        <v>1</v>
      </c>
      <c r="X229" s="157">
        <f>[46]Producto!AZ178</f>
        <v>36</v>
      </c>
      <c r="Y229" s="123">
        <f>+DimProducto_Benhill[UN/CAJA]*DimProducto_Benhill[VOL/UN (L)]</f>
        <v>9</v>
      </c>
    </row>
    <row r="230" spans="1:25">
      <c r="A230" s="113">
        <f>[46]Producto!AC179</f>
        <v>5074</v>
      </c>
      <c r="B230" s="113" t="str">
        <f>[46]Producto!AD179</f>
        <v>Activo</v>
      </c>
      <c r="C230" s="113">
        <f>[46]Producto!AE179</f>
        <v>558307</v>
      </c>
      <c r="D230" s="114">
        <f>[46]Producto!AF179</f>
        <v>1</v>
      </c>
      <c r="E230" s="113" t="str">
        <f>CONCATENATE(DimProducto_Benhill[Código SAP],"000",DimProducto_Benhill[Versión])</f>
        <v>5583070001</v>
      </c>
      <c r="F230" s="114" t="str">
        <f>[46]Producto!AH179</f>
        <v>Benhill</v>
      </c>
      <c r="G230" s="113">
        <f>[46]Producto!AI179</f>
        <v>33</v>
      </c>
      <c r="H230" s="113" t="str">
        <f>[46]Producto!AJ179</f>
        <v>Tubs SP</v>
      </c>
      <c r="I230" s="113">
        <f>[46]Producto!AK179</f>
        <v>504</v>
      </c>
      <c r="J230" s="113" t="str">
        <f>[46]Producto!AL179</f>
        <v>PR01</v>
      </c>
      <c r="K230" s="113" t="str">
        <f>[46]Producto!AM179</f>
        <v>Z101</v>
      </c>
      <c r="L230" s="113" t="str">
        <f>[46]Producto!AN179</f>
        <v>BONELLA MARG VITAL 36X250G PRM 250GX200G</v>
      </c>
      <c r="M230" s="157">
        <f>[46]Producto!AO179</f>
        <v>51</v>
      </c>
      <c r="N230" s="157">
        <f>[46]Producto!AP179</f>
        <v>2</v>
      </c>
      <c r="O230" s="157">
        <f>DimProducto_Benhill[[#This Row],[GPM]]*DimProducto_Benhill[[#This Row],[UN/GP]]</f>
        <v>102</v>
      </c>
      <c r="P230" s="141">
        <f>[46]Producto!AR179</f>
        <v>0.25</v>
      </c>
      <c r="Q230" s="157">
        <f>[46]Producto!AS179</f>
        <v>36</v>
      </c>
      <c r="R230" s="142">
        <f>[46]Producto!AT179</f>
        <v>0.82</v>
      </c>
      <c r="S230" s="124">
        <f>IFERROR(DimProducto_Benhill[UN/MIN]*60*DimProducto_Benhill[NEW OEE (%)]/DimProducto_Benhill[UN/CAJA],0)</f>
        <v>139.39999999999998</v>
      </c>
      <c r="T230" s="124">
        <f>IFERROR(DimProducto_Benhill[UN/MIN]*60/DimProducto_Benhill[UN/CAJA],0)</f>
        <v>170</v>
      </c>
      <c r="U230" s="124">
        <f>+DimProducto_Benhill[UN/MIN]*DimProducto_Benhill[VOL/UN (L)]*60*DimProducto_Benhill[NEW OEE (%)]</f>
        <v>1254.5999999999999</v>
      </c>
      <c r="V230" s="124">
        <f>+DimProducto_Benhill[UN/MIN]*DimProducto_Benhill[VOL/UN (L)]*60</f>
        <v>1530</v>
      </c>
      <c r="W230" s="157">
        <f>[46]Producto!AY179</f>
        <v>1</v>
      </c>
      <c r="X230" s="157">
        <f>[46]Producto!AZ179</f>
        <v>36</v>
      </c>
      <c r="Y230" s="123">
        <f>+DimProducto_Benhill[UN/CAJA]*DimProducto_Benhill[VOL/UN (L)]</f>
        <v>9</v>
      </c>
    </row>
    <row r="231" spans="1:25">
      <c r="A231" s="113">
        <f>[46]Producto!AC180</f>
        <v>5074</v>
      </c>
      <c r="B231" s="113" t="str">
        <f>[46]Producto!AD180</f>
        <v>Activo</v>
      </c>
      <c r="C231" s="113">
        <f>[46]Producto!AE180</f>
        <v>558308</v>
      </c>
      <c r="D231" s="114">
        <f>[46]Producto!AF180</f>
        <v>1</v>
      </c>
      <c r="E231" s="113" t="str">
        <f>CONCATENATE(DimProducto_Benhill[Código SAP],"000",DimProducto_Benhill[Versión])</f>
        <v>5583080001</v>
      </c>
      <c r="F231" s="114" t="str">
        <f>[46]Producto!AH180</f>
        <v>Benhill</v>
      </c>
      <c r="G231" s="113">
        <f>[46]Producto!AI180</f>
        <v>33</v>
      </c>
      <c r="H231" s="113" t="str">
        <f>[46]Producto!AJ180</f>
        <v>Tubs SP</v>
      </c>
      <c r="I231" s="113">
        <f>[46]Producto!AK180</f>
        <v>504</v>
      </c>
      <c r="J231" s="113" t="str">
        <f>[46]Producto!AL180</f>
        <v>PR01</v>
      </c>
      <c r="K231" s="113" t="str">
        <f>[46]Producto!AM180</f>
        <v>Z101</v>
      </c>
      <c r="L231" s="113" t="str">
        <f>[46]Producto!AN180</f>
        <v>BONELLA MARG VITAL 24X500G PRM 500GX400G</v>
      </c>
      <c r="M231" s="157">
        <f>[46]Producto!AO180</f>
        <v>30</v>
      </c>
      <c r="N231" s="157">
        <f>[46]Producto!AP180</f>
        <v>2</v>
      </c>
      <c r="O231" s="157">
        <f>DimProducto_Benhill[[#This Row],[GPM]]*DimProducto_Benhill[[#This Row],[UN/GP]]</f>
        <v>60</v>
      </c>
      <c r="P231" s="141">
        <f>[46]Producto!AR180</f>
        <v>0.5</v>
      </c>
      <c r="Q231" s="157">
        <f>[46]Producto!AS180</f>
        <v>24</v>
      </c>
      <c r="R231" s="142">
        <f>[46]Producto!AT180</f>
        <v>0.82</v>
      </c>
      <c r="S231" s="124">
        <f>IFERROR(DimProducto_Benhill[UN/MIN]*60*DimProducto_Benhill[NEW OEE (%)]/DimProducto_Benhill[UN/CAJA],0)</f>
        <v>123</v>
      </c>
      <c r="T231" s="124">
        <f>IFERROR(DimProducto_Benhill[UN/MIN]*60/DimProducto_Benhill[UN/CAJA],0)</f>
        <v>150</v>
      </c>
      <c r="U231" s="124">
        <f>+DimProducto_Benhill[UN/MIN]*DimProducto_Benhill[VOL/UN (L)]*60*DimProducto_Benhill[NEW OEE (%)]</f>
        <v>1476</v>
      </c>
      <c r="V231" s="124">
        <f>+DimProducto_Benhill[UN/MIN]*DimProducto_Benhill[VOL/UN (L)]*60</f>
        <v>1800</v>
      </c>
      <c r="W231" s="157">
        <f>[46]Producto!AY180</f>
        <v>1</v>
      </c>
      <c r="X231" s="157">
        <f>[46]Producto!AZ180</f>
        <v>32</v>
      </c>
      <c r="Y231" s="123">
        <f>+DimProducto_Benhill[UN/CAJA]*DimProducto_Benhill[VOL/UN (L)]</f>
        <v>12</v>
      </c>
    </row>
    <row r="232" spans="1:25">
      <c r="A232" s="113">
        <f>[46]Producto!AC181</f>
        <v>5074</v>
      </c>
      <c r="B232" s="113" t="str">
        <f>[46]Producto!AD181</f>
        <v>Activo</v>
      </c>
      <c r="C232" s="113">
        <f>[46]Producto!AE181</f>
        <v>929302</v>
      </c>
      <c r="D232" s="114">
        <f>[46]Producto!AF181</f>
        <v>1</v>
      </c>
      <c r="E232" s="113" t="str">
        <f>CONCATENATE(DimProducto_Benhill[Código SAP],"000",DimProducto_Benhill[Versión])</f>
        <v>9293020001</v>
      </c>
      <c r="F232" s="114" t="str">
        <f>[46]Producto!AH181</f>
        <v>Benhill</v>
      </c>
      <c r="G232" s="113">
        <f>[46]Producto!AI181</f>
        <v>33</v>
      </c>
      <c r="H232" s="113" t="str">
        <f>[46]Producto!AJ181</f>
        <v>Tubs SP</v>
      </c>
      <c r="I232" s="113">
        <f>[46]Producto!AK181</f>
        <v>504</v>
      </c>
      <c r="J232" s="113" t="str">
        <f>[46]Producto!AL181</f>
        <v>PR01</v>
      </c>
      <c r="K232" s="113" t="str">
        <f>[46]Producto!AM181</f>
        <v>Z101</v>
      </c>
      <c r="L232" s="113" t="str">
        <f>[46]Producto!AN181</f>
        <v>BONELLA MARG VITAL 16X600G PRM 600X500G</v>
      </c>
      <c r="M232" s="157">
        <f>[46]Producto!AO181</f>
        <v>30</v>
      </c>
      <c r="N232" s="157">
        <f>[46]Producto!AP181</f>
        <v>2</v>
      </c>
      <c r="O232" s="157">
        <f>DimProducto_Benhill[[#This Row],[GPM]]*DimProducto_Benhill[[#This Row],[UN/GP]]</f>
        <v>60</v>
      </c>
      <c r="P232" s="141">
        <f>[46]Producto!AR181</f>
        <v>0.6</v>
      </c>
      <c r="Q232" s="157">
        <f>[46]Producto!AS181</f>
        <v>24</v>
      </c>
      <c r="R232" s="142">
        <f>[46]Producto!AT181</f>
        <v>0.82</v>
      </c>
      <c r="S232" s="124">
        <f>IFERROR(DimProducto_Benhill[UN/MIN]*60*DimProducto_Benhill[NEW OEE (%)]/DimProducto_Benhill[UN/CAJA],0)</f>
        <v>123</v>
      </c>
      <c r="T232" s="124">
        <f>IFERROR(DimProducto_Benhill[UN/MIN]*60/DimProducto_Benhill[UN/CAJA],0)</f>
        <v>150</v>
      </c>
      <c r="U232" s="124">
        <f>+DimProducto_Benhill[UN/MIN]*DimProducto_Benhill[VOL/UN (L)]*60*DimProducto_Benhill[NEW OEE (%)]</f>
        <v>1771.1999999999998</v>
      </c>
      <c r="V232" s="124">
        <f>+DimProducto_Benhill[UN/MIN]*DimProducto_Benhill[VOL/UN (L)]*60</f>
        <v>2160</v>
      </c>
      <c r="W232" s="157">
        <f>[46]Producto!AY181</f>
        <v>1</v>
      </c>
      <c r="X232" s="157">
        <f>[46]Producto!AZ181</f>
        <v>0</v>
      </c>
      <c r="Y232" s="123">
        <f>+DimProducto_Benhill[UN/CAJA]*DimProducto_Benhill[VOL/UN (L)]</f>
        <v>14.399999999999999</v>
      </c>
    </row>
    <row r="233" spans="1:25">
      <c r="A233" s="113">
        <f>[46]Producto!AC182</f>
        <v>5074</v>
      </c>
      <c r="B233" s="113" t="str">
        <f>[46]Producto!AD182</f>
        <v>Activo</v>
      </c>
      <c r="C233" s="113">
        <f>[46]Producto!AE182</f>
        <v>972834</v>
      </c>
      <c r="D233" s="114">
        <f>[46]Producto!AF182</f>
        <v>1</v>
      </c>
      <c r="E233" s="113" t="str">
        <f>CONCATENATE(DimProducto_Benhill[Código SAP],"000",DimProducto_Benhill[Versión])</f>
        <v>9728340001</v>
      </c>
      <c r="F233" s="114" t="str">
        <f>[46]Producto!AH182</f>
        <v>Benhill</v>
      </c>
      <c r="G233" s="113">
        <f>[46]Producto!AI182</f>
        <v>33</v>
      </c>
      <c r="H233" s="113" t="str">
        <f>[46]Producto!AJ182</f>
        <v>Tubs SP</v>
      </c>
      <c r="I233" s="113">
        <f>[46]Producto!AK182</f>
        <v>504</v>
      </c>
      <c r="J233" s="113" t="str">
        <f>[46]Producto!AL182</f>
        <v>PR01</v>
      </c>
      <c r="K233" s="113" t="str">
        <f>[46]Producto!AM182</f>
        <v>Z101</v>
      </c>
      <c r="L233" s="113" t="str">
        <f>[46]Producto!AN182</f>
        <v>DORINA MARG 36X225G</v>
      </c>
      <c r="M233" s="157">
        <f>[46]Producto!AO182</f>
        <v>51</v>
      </c>
      <c r="N233" s="157">
        <f>[46]Producto!AP182</f>
        <v>2</v>
      </c>
      <c r="O233" s="157">
        <f>DimProducto_Benhill[[#This Row],[GPM]]*DimProducto_Benhill[[#This Row],[UN/GP]]</f>
        <v>102</v>
      </c>
      <c r="P233" s="141">
        <f>[46]Producto!AR182</f>
        <v>0.22500000000000001</v>
      </c>
      <c r="Q233" s="157">
        <f>[46]Producto!AS182</f>
        <v>36</v>
      </c>
      <c r="R233" s="142">
        <f>[46]Producto!AT182</f>
        <v>0.82</v>
      </c>
      <c r="S233" s="124">
        <f>IFERROR(DimProducto_Benhill[UN/MIN]*60*DimProducto_Benhill[NEW OEE (%)]/DimProducto_Benhill[UN/CAJA],0)</f>
        <v>139.39999999999998</v>
      </c>
      <c r="T233" s="124">
        <f>IFERROR(DimProducto_Benhill[UN/MIN]*60/DimProducto_Benhill[UN/CAJA],0)</f>
        <v>170</v>
      </c>
      <c r="U233" s="124">
        <f>+DimProducto_Benhill[UN/MIN]*DimProducto_Benhill[VOL/UN (L)]*60*DimProducto_Benhill[NEW OEE (%)]</f>
        <v>1129.1399999999999</v>
      </c>
      <c r="V233" s="124">
        <f>+DimProducto_Benhill[UN/MIN]*DimProducto_Benhill[VOL/UN (L)]*60</f>
        <v>1377</v>
      </c>
      <c r="W233" s="157">
        <f>[46]Producto!AY182</f>
        <v>1</v>
      </c>
      <c r="X233" s="157">
        <f>[46]Producto!AZ182</f>
        <v>36</v>
      </c>
      <c r="Y233" s="123">
        <f>+DimProducto_Benhill[UN/CAJA]*DimProducto_Benhill[VOL/UN (L)]</f>
        <v>8.1</v>
      </c>
    </row>
    <row r="234" spans="1:25">
      <c r="A234" s="113">
        <f>[46]Producto!AC183</f>
        <v>5074</v>
      </c>
      <c r="B234" s="113" t="str">
        <f>[46]Producto!AD183</f>
        <v>Activo</v>
      </c>
      <c r="C234" s="113">
        <f>[46]Producto!AE183</f>
        <v>972845</v>
      </c>
      <c r="D234" s="114">
        <f>[46]Producto!AF183</f>
        <v>1</v>
      </c>
      <c r="E234" s="113" t="str">
        <f>CONCATENATE(DimProducto_Benhill[Código SAP],"000",DimProducto_Benhill[Versión])</f>
        <v>9728450001</v>
      </c>
      <c r="F234" s="114" t="str">
        <f>[46]Producto!AH183</f>
        <v>Benhill</v>
      </c>
      <c r="G234" s="113">
        <f>[46]Producto!AI183</f>
        <v>33</v>
      </c>
      <c r="H234" s="113" t="str">
        <f>[46]Producto!AJ183</f>
        <v>Tubs SP</v>
      </c>
      <c r="I234" s="113">
        <f>[46]Producto!AK183</f>
        <v>504</v>
      </c>
      <c r="J234" s="113" t="str">
        <f>[46]Producto!AL183</f>
        <v>PR01</v>
      </c>
      <c r="K234" s="113" t="str">
        <f>[46]Producto!AM183</f>
        <v>Z101</v>
      </c>
      <c r="L234" s="113" t="str">
        <f>[46]Producto!AN183</f>
        <v>DORINA MARG 24X450G</v>
      </c>
      <c r="M234" s="157">
        <f>[46]Producto!AO183</f>
        <v>28</v>
      </c>
      <c r="N234" s="157">
        <f>[46]Producto!AP183</f>
        <v>2</v>
      </c>
      <c r="O234" s="157">
        <f>DimProducto_Benhill[[#This Row],[GPM]]*DimProducto_Benhill[[#This Row],[UN/GP]]</f>
        <v>56</v>
      </c>
      <c r="P234" s="141">
        <f>[46]Producto!AR183</f>
        <v>0.45</v>
      </c>
      <c r="Q234" s="157">
        <f>[46]Producto!AS183</f>
        <v>24</v>
      </c>
      <c r="R234" s="142">
        <f>[46]Producto!AT183</f>
        <v>0.82</v>
      </c>
      <c r="S234" s="124">
        <f>IFERROR(DimProducto_Benhill[UN/MIN]*60*DimProducto_Benhill[NEW OEE (%)]/DimProducto_Benhill[UN/CAJA],0)</f>
        <v>114.8</v>
      </c>
      <c r="T234" s="124">
        <f>IFERROR(DimProducto_Benhill[UN/MIN]*60/DimProducto_Benhill[UN/CAJA],0)</f>
        <v>140</v>
      </c>
      <c r="U234" s="124">
        <f>+DimProducto_Benhill[UN/MIN]*DimProducto_Benhill[VOL/UN (L)]*60*DimProducto_Benhill[NEW OEE (%)]</f>
        <v>1239.8399999999999</v>
      </c>
      <c r="V234" s="124">
        <f>+DimProducto_Benhill[UN/MIN]*DimProducto_Benhill[VOL/UN (L)]*60</f>
        <v>1512</v>
      </c>
      <c r="W234" s="157">
        <f>[46]Producto!AY183</f>
        <v>1</v>
      </c>
      <c r="X234" s="157">
        <f>[46]Producto!AZ183</f>
        <v>32</v>
      </c>
      <c r="Y234" s="123">
        <f>+DimProducto_Benhill[UN/CAJA]*DimProducto_Benhill[VOL/UN (L)]</f>
        <v>10.8</v>
      </c>
    </row>
    <row r="235" spans="1:25">
      <c r="M235" s="160"/>
      <c r="N235" s="160"/>
      <c r="O235" s="160"/>
      <c r="P235" s="131"/>
      <c r="Q235" s="160"/>
      <c r="R235" s="166"/>
      <c r="S235" s="158"/>
      <c r="T235" s="158"/>
      <c r="U235" s="158"/>
      <c r="V235" s="158"/>
      <c r="W235" s="160"/>
      <c r="X235" s="160"/>
      <c r="Y235" s="131"/>
    </row>
    <row r="238" spans="1:25">
      <c r="A238" s="113"/>
      <c r="B238" s="113"/>
      <c r="C238" s="113"/>
      <c r="D238" s="130"/>
      <c r="E238" s="114"/>
      <c r="F238" s="113"/>
      <c r="G238" s="113"/>
      <c r="H238" s="113"/>
      <c r="I238" s="113"/>
      <c r="J238" s="113"/>
      <c r="K238" s="113"/>
      <c r="L238" s="113"/>
      <c r="M238" s="157"/>
      <c r="N238" s="157"/>
      <c r="O238" s="157"/>
      <c r="P238" s="123"/>
      <c r="Q238" s="157"/>
      <c r="R238" s="142"/>
      <c r="S238" s="124"/>
      <c r="T238" s="124"/>
      <c r="U238" s="124"/>
      <c r="V238" s="124"/>
      <c r="W238" s="157"/>
      <c r="X238" s="157"/>
      <c r="Y238" s="123"/>
    </row>
    <row r="239" spans="1:25" ht="25.5">
      <c r="A239" s="112" t="s">
        <v>95</v>
      </c>
      <c r="B239" s="112" t="s">
        <v>96</v>
      </c>
      <c r="C239" s="112" t="s">
        <v>97</v>
      </c>
      <c r="D239" s="138" t="s">
        <v>98</v>
      </c>
      <c r="E239" s="112" t="s">
        <v>99</v>
      </c>
      <c r="F239" s="112" t="s">
        <v>100</v>
      </c>
      <c r="G239" s="112" t="s">
        <v>101</v>
      </c>
      <c r="H239" s="112" t="s">
        <v>102</v>
      </c>
      <c r="I239" s="112" t="s">
        <v>103</v>
      </c>
      <c r="J239" s="112" t="s">
        <v>104</v>
      </c>
      <c r="K239" s="112" t="s">
        <v>105</v>
      </c>
      <c r="L239" s="112" t="s">
        <v>106</v>
      </c>
      <c r="M239" s="161" t="s">
        <v>107</v>
      </c>
      <c r="N239" s="161" t="s">
        <v>108</v>
      </c>
      <c r="O239" s="161" t="s">
        <v>109</v>
      </c>
      <c r="P239" s="139" t="s">
        <v>110</v>
      </c>
      <c r="Q239" s="161" t="s">
        <v>111</v>
      </c>
      <c r="R239" s="140" t="s">
        <v>717</v>
      </c>
      <c r="S239" s="122" t="s">
        <v>716</v>
      </c>
      <c r="T239" s="122" t="s">
        <v>715</v>
      </c>
      <c r="U239" s="122" t="s">
        <v>112</v>
      </c>
      <c r="V239" s="122" t="s">
        <v>113</v>
      </c>
      <c r="W239" s="161" t="s">
        <v>114</v>
      </c>
      <c r="X239" s="161" t="s">
        <v>115</v>
      </c>
      <c r="Y239" s="121" t="s">
        <v>116</v>
      </c>
    </row>
    <row r="240" spans="1:25">
      <c r="A240" s="113">
        <f>[46]Producto!AC184</f>
        <v>5074</v>
      </c>
      <c r="B240" s="113" t="str">
        <f>[46]Producto!AD184</f>
        <v>Activo</v>
      </c>
      <c r="C240" s="113">
        <f>[46]Producto!AE184</f>
        <v>86620</v>
      </c>
      <c r="D240" s="114">
        <f>[46]Producto!AF184</f>
        <v>2</v>
      </c>
      <c r="E240" s="113" t="str">
        <f>CONCATENATE(DimProducto_Emzo[Código SAP],"000",DimProducto_Emzo[Versión])</f>
        <v>866200002</v>
      </c>
      <c r="F240" s="114" t="str">
        <f>[46]Producto!AH184</f>
        <v>Emzo</v>
      </c>
      <c r="G240" s="113" t="str">
        <f>[46]Producto!AI184</f>
        <v>-</v>
      </c>
      <c r="H240" s="113" t="str">
        <f>[46]Producto!AJ184</f>
        <v>Others</v>
      </c>
      <c r="I240" s="113">
        <f>[46]Producto!AK184</f>
        <v>505</v>
      </c>
      <c r="J240" s="113" t="str">
        <f>[46]Producto!AL184</f>
        <v>PR03</v>
      </c>
      <c r="K240" s="113" t="str">
        <f>[46]Producto!AM184</f>
        <v>Z101</v>
      </c>
      <c r="L240" s="113" t="str">
        <f>[46]Producto!AN184</f>
        <v>BONELLA MARG VITAL SCH 6X20X50G</v>
      </c>
      <c r="M240" s="157">
        <f>[46]Producto!AO184</f>
        <v>56</v>
      </c>
      <c r="N240" s="157">
        <f>[46]Producto!AP184</f>
        <v>4</v>
      </c>
      <c r="O240" s="157">
        <f>DimProducto_Emzo[[#This Row],[GPM]]*DimProducto_Emzo[[#This Row],[UN/GP]]</f>
        <v>224</v>
      </c>
      <c r="P240" s="141">
        <f>[46]Producto!AR184</f>
        <v>0.05</v>
      </c>
      <c r="Q240" s="157">
        <f>[46]Producto!AS184</f>
        <v>120</v>
      </c>
      <c r="R240" s="142">
        <f>[46]Producto!AT184</f>
        <v>0.8</v>
      </c>
      <c r="S240" s="124">
        <f>IFERROR(DimProducto_Emzo[UN/MIN]*60*DimProducto_Emzo[NEW OEE (%)]/DimProducto_Emzo[UN/CAJA],0)</f>
        <v>89.6</v>
      </c>
      <c r="T240" s="124">
        <f>IFERROR(DimProducto_Emzo[UN/MIN]*60/DimProducto_Emzo[UN/CAJA],0)</f>
        <v>112</v>
      </c>
      <c r="U240" s="124">
        <f>+DimProducto_Emzo[UN/MIN]*DimProducto_Emzo[VOL/UN (L)]*60*DimProducto_Emzo[NEW OEE (%)]</f>
        <v>537.60000000000014</v>
      </c>
      <c r="V240" s="124">
        <f>+DimProducto_Emzo[UN/MIN]*DimProducto_Emzo[VOL/UN (L)]*60</f>
        <v>672.00000000000011</v>
      </c>
      <c r="W240" s="157">
        <f>[46]Producto!AY184</f>
        <v>1</v>
      </c>
      <c r="X240" s="157">
        <f>[46]Producto!AZ184</f>
        <v>72</v>
      </c>
      <c r="Y240" s="123">
        <f>+DimProducto_Emzo[UN/CAJA]*DimProducto_Emzo[VOL/UN (L)]</f>
        <v>6</v>
      </c>
    </row>
    <row r="241" spans="1:25">
      <c r="A241" s="113">
        <f>[46]Producto!AC185</f>
        <v>5074</v>
      </c>
      <c r="B241" s="113" t="str">
        <f>[46]Producto!AD185</f>
        <v>Activo</v>
      </c>
      <c r="C241" s="113">
        <f>[46]Producto!AE185</f>
        <v>557342</v>
      </c>
      <c r="D241" s="114">
        <f>[46]Producto!AF185</f>
        <v>1</v>
      </c>
      <c r="E241" s="113" t="str">
        <f>CONCATENATE(DimProducto_Emzo[Código SAP],"000",DimProducto_Emzo[Versión])</f>
        <v>5573420001</v>
      </c>
      <c r="F241" s="114" t="str">
        <f>[46]Producto!AH185</f>
        <v>Emzo</v>
      </c>
      <c r="G241" s="113" t="str">
        <f>[46]Producto!AI185</f>
        <v>-</v>
      </c>
      <c r="H241" s="113" t="str">
        <f>[46]Producto!AJ185</f>
        <v>Others</v>
      </c>
      <c r="I241" s="113">
        <f>[46]Producto!AK185</f>
        <v>505</v>
      </c>
      <c r="J241" s="113" t="str">
        <f>[46]Producto!AL185</f>
        <v>PR03</v>
      </c>
      <c r="K241" s="113" t="str">
        <f>[46]Producto!AM185</f>
        <v>Z101</v>
      </c>
      <c r="L241" s="113" t="str">
        <f>[46]Producto!AN185</f>
        <v>BONELLA MARG VITAL SCH 6X24X50G</v>
      </c>
      <c r="M241" s="157">
        <f>[46]Producto!AO185</f>
        <v>56</v>
      </c>
      <c r="N241" s="157">
        <f>[46]Producto!AP185</f>
        <v>4</v>
      </c>
      <c r="O241" s="157">
        <f>DimProducto_Emzo[[#This Row],[GPM]]*DimProducto_Emzo[[#This Row],[UN/GP]]</f>
        <v>224</v>
      </c>
      <c r="P241" s="141">
        <f>[46]Producto!AR185</f>
        <v>0.05</v>
      </c>
      <c r="Q241" s="157">
        <f>[46]Producto!AS185</f>
        <v>144</v>
      </c>
      <c r="R241" s="142">
        <f>[46]Producto!AT185</f>
        <v>0.8</v>
      </c>
      <c r="S241" s="124">
        <f>IFERROR(DimProducto_Emzo[UN/MIN]*60*DimProducto_Emzo[NEW OEE (%)]/DimProducto_Emzo[UN/CAJA],0)</f>
        <v>74.666666666666671</v>
      </c>
      <c r="T241" s="124">
        <f>IFERROR(DimProducto_Emzo[UN/MIN]*60/DimProducto_Emzo[UN/CAJA],0)</f>
        <v>93.333333333333329</v>
      </c>
      <c r="U241" s="124">
        <f>+DimProducto_Emzo[UN/MIN]*DimProducto_Emzo[VOL/UN (L)]*60*DimProducto_Emzo[NEW OEE (%)]</f>
        <v>537.60000000000014</v>
      </c>
      <c r="V241" s="124">
        <f>+DimProducto_Emzo[UN/MIN]*DimProducto_Emzo[VOL/UN (L)]*60</f>
        <v>672.00000000000011</v>
      </c>
      <c r="W241" s="157">
        <f>[46]Producto!AY185</f>
        <v>1</v>
      </c>
      <c r="X241" s="157">
        <f>[46]Producto!AZ185</f>
        <v>60</v>
      </c>
      <c r="Y241" s="123">
        <f>+DimProducto_Emzo[UN/CAJA]*DimProducto_Emzo[VOL/UN (L)]</f>
        <v>7.2</v>
      </c>
    </row>
    <row r="242" spans="1:25">
      <c r="A242" s="113">
        <f>[46]Producto!AC186</f>
        <v>5074</v>
      </c>
      <c r="B242" s="113" t="str">
        <f>[46]Producto!AD186</f>
        <v>Activo</v>
      </c>
      <c r="C242" s="113">
        <f>[46]Producto!AE186</f>
        <v>974006</v>
      </c>
      <c r="D242" s="114">
        <f>[46]Producto!AF186</f>
        <v>1</v>
      </c>
      <c r="E242" s="113" t="str">
        <f>CONCATENATE(DimProducto_Emzo[Código SAP],"000",DimProducto_Emzo[Versión])</f>
        <v>9740060001</v>
      </c>
      <c r="F242" s="114" t="str">
        <f>[46]Producto!AH186</f>
        <v>Emzo</v>
      </c>
      <c r="G242" s="113" t="str">
        <f>[46]Producto!AI186</f>
        <v>-</v>
      </c>
      <c r="H242" s="113" t="str">
        <f>[46]Producto!AJ186</f>
        <v>Others</v>
      </c>
      <c r="I242" s="113">
        <f>[46]Producto!AK186</f>
        <v>505</v>
      </c>
      <c r="J242" s="113" t="str">
        <f>[46]Producto!AL186</f>
        <v>PR03</v>
      </c>
      <c r="K242" s="113" t="str">
        <f>[46]Producto!AM186</f>
        <v>Z101</v>
      </c>
      <c r="L242" s="113" t="str">
        <f>[46]Producto!AN186</f>
        <v>DORINA MARG 6X20X50G</v>
      </c>
      <c r="M242" s="157">
        <f>[46]Producto!AO186</f>
        <v>56</v>
      </c>
      <c r="N242" s="157">
        <f>[46]Producto!AP186</f>
        <v>4</v>
      </c>
      <c r="O242" s="157">
        <f>DimProducto_Emzo[[#This Row],[GPM]]*DimProducto_Emzo[[#This Row],[UN/GP]]</f>
        <v>224</v>
      </c>
      <c r="P242" s="141">
        <f>[46]Producto!AR186</f>
        <v>0.06</v>
      </c>
      <c r="Q242" s="157">
        <f>[46]Producto!AS186</f>
        <v>120</v>
      </c>
      <c r="R242" s="142">
        <f>[46]Producto!AT186</f>
        <v>0.8</v>
      </c>
      <c r="S242" s="124">
        <f>IFERROR(DimProducto_Emzo[UN/MIN]*60*DimProducto_Emzo[NEW OEE (%)]/DimProducto_Emzo[UN/CAJA],0)</f>
        <v>89.6</v>
      </c>
      <c r="T242" s="124">
        <f>IFERROR(DimProducto_Emzo[UN/MIN]*60/DimProducto_Emzo[UN/CAJA],0)</f>
        <v>112</v>
      </c>
      <c r="U242" s="124">
        <f>+DimProducto_Emzo[UN/MIN]*DimProducto_Emzo[VOL/UN (L)]*60*DimProducto_Emzo[NEW OEE (%)]</f>
        <v>645.12</v>
      </c>
      <c r="V242" s="124">
        <f>+DimProducto_Emzo[UN/MIN]*DimProducto_Emzo[VOL/UN (L)]*60</f>
        <v>806.4</v>
      </c>
      <c r="W242" s="157">
        <f>[46]Producto!AY186</f>
        <v>1</v>
      </c>
      <c r="X242" s="157">
        <f>[46]Producto!AZ186</f>
        <v>50</v>
      </c>
      <c r="Y242" s="123">
        <f>+DimProducto_Emzo[UN/CAJA]*DimProducto_Emzo[VOL/UN (L)]</f>
        <v>7.1999999999999993</v>
      </c>
    </row>
    <row r="243" spans="1:25">
      <c r="A243" s="113">
        <f>[46]Producto!AC187</f>
        <v>5074</v>
      </c>
      <c r="B243" s="113" t="str">
        <f>[46]Producto!AD187</f>
        <v>Activo</v>
      </c>
      <c r="C243" s="113">
        <f>[46]Producto!AE187</f>
        <v>560637</v>
      </c>
      <c r="D243" s="114">
        <f>[46]Producto!AF187</f>
        <v>1</v>
      </c>
      <c r="E243" s="113" t="str">
        <f>CONCATENATE(DimProducto_Emzo[Código SAP],"000",DimProducto_Emzo[Versión])</f>
        <v>5606370001</v>
      </c>
      <c r="F243" s="114" t="str">
        <f>[46]Producto!AH187</f>
        <v>Emzo</v>
      </c>
      <c r="G243" s="113" t="str">
        <f>[46]Producto!AI187</f>
        <v>-</v>
      </c>
      <c r="H243" s="113" t="str">
        <f>[46]Producto!AJ187</f>
        <v>Others</v>
      </c>
      <c r="I243" s="113">
        <f>[46]Producto!AK187</f>
        <v>505</v>
      </c>
      <c r="J243" s="113" t="str">
        <f>[46]Producto!AL187</f>
        <v>PR03</v>
      </c>
      <c r="K243" s="113" t="str">
        <f>[46]Producto!AM187</f>
        <v>Z101</v>
      </c>
      <c r="L243" s="113" t="str">
        <f>[46]Producto!AN187</f>
        <v>BONELLA MARG VITAL SCH 6X20X60G</v>
      </c>
      <c r="M243" s="157">
        <f>[46]Producto!AO187</f>
        <v>52</v>
      </c>
      <c r="N243" s="157">
        <f>[46]Producto!AP187</f>
        <v>4</v>
      </c>
      <c r="O243" s="157">
        <f>DimProducto_Emzo[[#This Row],[GPM]]*DimProducto_Emzo[[#This Row],[UN/GP]]</f>
        <v>208</v>
      </c>
      <c r="P243" s="141">
        <f>[46]Producto!AR187</f>
        <v>9.0277777777777776E-2</v>
      </c>
      <c r="Q243" s="157">
        <f>[46]Producto!AS187</f>
        <v>72</v>
      </c>
      <c r="R243" s="142">
        <f>[46]Producto!AT187</f>
        <v>0.8</v>
      </c>
      <c r="S243" s="124">
        <f>IFERROR(DimProducto_Emzo[UN/MIN]*60*DimProducto_Emzo[NEW OEE (%)]/DimProducto_Emzo[UN/CAJA],0)</f>
        <v>138.66666666666666</v>
      </c>
      <c r="T243" s="124">
        <f>IFERROR(DimProducto_Emzo[UN/MIN]*60/DimProducto_Emzo[UN/CAJA],0)</f>
        <v>173.33333333333334</v>
      </c>
      <c r="U243" s="124">
        <f>+DimProducto_Emzo[UN/MIN]*DimProducto_Emzo[VOL/UN (L)]*60*DimProducto_Emzo[NEW OEE (%)]</f>
        <v>901.33333333333348</v>
      </c>
      <c r="V243" s="124">
        <f>+DimProducto_Emzo[UN/MIN]*DimProducto_Emzo[VOL/UN (L)]*60</f>
        <v>1126.6666666666667</v>
      </c>
      <c r="W243" s="157">
        <f>[46]Producto!AY187</f>
        <v>1</v>
      </c>
      <c r="X243" s="157">
        <f>[46]Producto!AZ187</f>
        <v>63</v>
      </c>
      <c r="Y243" s="123">
        <f>+DimProducto_Emzo[UN/CAJA]*DimProducto_Emzo[VOL/UN (L)]</f>
        <v>6.5</v>
      </c>
    </row>
    <row r="244" spans="1:25">
      <c r="A244" s="113">
        <f>[46]Producto!AC188</f>
        <v>5074</v>
      </c>
      <c r="B244" s="113" t="str">
        <f>[46]Producto!AD188</f>
        <v>Activo</v>
      </c>
      <c r="C244" s="113">
        <f>[46]Producto!AE188</f>
        <v>560648</v>
      </c>
      <c r="D244" s="114">
        <f>[46]Producto!AF188</f>
        <v>1</v>
      </c>
      <c r="E244" s="113" t="str">
        <f>CONCATENATE(DimProducto_Emzo[Código SAP],"000",DimProducto_Emzo[Versión])</f>
        <v>5606480001</v>
      </c>
      <c r="F244" s="114" t="str">
        <f>[46]Producto!AH188</f>
        <v>Emzo</v>
      </c>
      <c r="G244" s="113" t="str">
        <f>[46]Producto!AI188</f>
        <v>-</v>
      </c>
      <c r="H244" s="113" t="str">
        <f>[46]Producto!AJ188</f>
        <v>Others</v>
      </c>
      <c r="I244" s="113">
        <f>[46]Producto!AK188</f>
        <v>505</v>
      </c>
      <c r="J244" s="113" t="str">
        <f>[46]Producto!AL188</f>
        <v>PR03</v>
      </c>
      <c r="K244" s="113" t="str">
        <f>[46]Producto!AM188</f>
        <v>Z101</v>
      </c>
      <c r="L244" s="113" t="str">
        <f>[46]Producto!AN188</f>
        <v>BONELLA MARG VITAL SCH 6X12X90G</v>
      </c>
      <c r="M244" s="157">
        <f>[46]Producto!AO188</f>
        <v>33</v>
      </c>
      <c r="N244" s="157">
        <f>[46]Producto!AP188</f>
        <v>4</v>
      </c>
      <c r="O244" s="157">
        <f>DimProducto_Emzo[[#This Row],[GPM]]*DimProducto_Emzo[[#This Row],[UN/GP]]</f>
        <v>132</v>
      </c>
      <c r="P244" s="141">
        <f>[46]Producto!AR188</f>
        <v>0.06</v>
      </c>
      <c r="Q244" s="157">
        <f>[46]Producto!AS188</f>
        <v>120</v>
      </c>
      <c r="R244" s="142">
        <f>[46]Producto!AT188</f>
        <v>0.8</v>
      </c>
      <c r="S244" s="124">
        <f>IFERROR(DimProducto_Emzo[UN/MIN]*60*DimProducto_Emzo[NEW OEE (%)]/DimProducto_Emzo[UN/CAJA],0)</f>
        <v>52.8</v>
      </c>
      <c r="T244" s="124">
        <f>IFERROR(DimProducto_Emzo[UN/MIN]*60/DimProducto_Emzo[UN/CAJA],0)</f>
        <v>66</v>
      </c>
      <c r="U244" s="124">
        <f>+DimProducto_Emzo[UN/MIN]*DimProducto_Emzo[VOL/UN (L)]*60*DimProducto_Emzo[NEW OEE (%)]</f>
        <v>380.16</v>
      </c>
      <c r="V244" s="124">
        <f>+DimProducto_Emzo[UN/MIN]*DimProducto_Emzo[VOL/UN (L)]*60</f>
        <v>475.2</v>
      </c>
      <c r="W244" s="157">
        <f>[46]Producto!AY188</f>
        <v>1</v>
      </c>
      <c r="X244" s="157">
        <f>[46]Producto!AZ188</f>
        <v>50</v>
      </c>
      <c r="Y244" s="123">
        <f>+DimProducto_Emzo[UN/CAJA]*DimProducto_Emzo[VOL/UN (L)]</f>
        <v>7.1999999999999993</v>
      </c>
    </row>
    <row r="246" spans="1:25" ht="25.5">
      <c r="A246" s="115" t="s">
        <v>95</v>
      </c>
      <c r="B246" s="115" t="s">
        <v>96</v>
      </c>
      <c r="C246" s="115" t="s">
        <v>97</v>
      </c>
      <c r="D246" s="152" t="s">
        <v>98</v>
      </c>
      <c r="E246" s="115" t="s">
        <v>99</v>
      </c>
      <c r="F246" s="115" t="s">
        <v>100</v>
      </c>
      <c r="G246" s="115" t="s">
        <v>101</v>
      </c>
      <c r="H246" s="115" t="s">
        <v>102</v>
      </c>
      <c r="I246" s="115" t="s">
        <v>103</v>
      </c>
      <c r="J246" s="115" t="s">
        <v>104</v>
      </c>
      <c r="K246" s="115" t="s">
        <v>105</v>
      </c>
      <c r="L246" s="115" t="s">
        <v>106</v>
      </c>
      <c r="M246" s="163" t="s">
        <v>107</v>
      </c>
      <c r="N246" s="163" t="s">
        <v>108</v>
      </c>
      <c r="O246" s="163" t="s">
        <v>109</v>
      </c>
      <c r="P246" s="153" t="s">
        <v>110</v>
      </c>
      <c r="Q246" s="163" t="s">
        <v>111</v>
      </c>
      <c r="R246" s="140" t="s">
        <v>717</v>
      </c>
      <c r="S246" s="122" t="s">
        <v>716</v>
      </c>
      <c r="T246" s="122" t="s">
        <v>715</v>
      </c>
      <c r="U246" s="126" t="s">
        <v>112</v>
      </c>
      <c r="V246" s="126" t="s">
        <v>113</v>
      </c>
      <c r="W246" s="163" t="s">
        <v>114</v>
      </c>
      <c r="X246" s="163" t="s">
        <v>115</v>
      </c>
      <c r="Y246" s="125" t="s">
        <v>116</v>
      </c>
    </row>
    <row r="247" spans="1:25">
      <c r="A247" s="116">
        <f>[46]Producto!AC189</f>
        <v>5074</v>
      </c>
      <c r="B247" s="116" t="str">
        <f>[46]Producto!AD189</f>
        <v>Activo</v>
      </c>
      <c r="C247" s="116">
        <f>[46]Producto!AE189</f>
        <v>167871</v>
      </c>
      <c r="D247" s="120">
        <f>[46]Producto!AF189</f>
        <v>4</v>
      </c>
      <c r="E247" s="116" t="str">
        <f>CONCATENATE(DimProducto_Hutamaki[Código SAP],"000",DimProducto_Hutamaki[Versión])</f>
        <v>1678710004</v>
      </c>
      <c r="F247" s="120" t="str">
        <f>[46]Producto!AH189</f>
        <v>Hutamaki</v>
      </c>
      <c r="G247" s="116">
        <f>[46]Producto!AI189</f>
        <v>12</v>
      </c>
      <c r="H247" s="116" t="str">
        <f>[46]Producto!AJ189</f>
        <v>Tubs SP</v>
      </c>
      <c r="I247" s="116">
        <f>[46]Producto!AK189</f>
        <v>509</v>
      </c>
      <c r="J247" s="116" t="str">
        <f>[46]Producto!AL189</f>
        <v>PR02</v>
      </c>
      <c r="K247" s="116" t="str">
        <f>[46]Producto!AM189</f>
        <v>Z101</v>
      </c>
      <c r="L247" s="116" t="str">
        <f>[46]Producto!AN189</f>
        <v>BONELLA MARG VITAL 24X500G</v>
      </c>
      <c r="M247" s="164">
        <f>[46]Producto!AO189</f>
        <v>43</v>
      </c>
      <c r="N247" s="164">
        <f>[46]Producto!AP189</f>
        <v>1</v>
      </c>
      <c r="O247" s="164">
        <f>DimProducto_Hutamaki[[#This Row],[GPM]]*DimProducto_Hutamaki[[#This Row],[UN/GP]]</f>
        <v>43</v>
      </c>
      <c r="P247" s="154">
        <f>[46]Producto!AR189</f>
        <v>0.5</v>
      </c>
      <c r="Q247" s="164">
        <f>[46]Producto!AS189</f>
        <v>24</v>
      </c>
      <c r="R247" s="155">
        <f>[46]Producto!AT189</f>
        <v>0.81</v>
      </c>
      <c r="S247" s="128">
        <f>IFERROR(DimProducto_Hutamaki[UN/MIN]*60*DimProducto_Hutamaki[NEW OEE (%)]/DimProducto_Hutamaki[UN/CAJA],0)</f>
        <v>87.075000000000003</v>
      </c>
      <c r="T247" s="128">
        <f>IFERROR(DimProducto_Hutamaki[UN/MIN]*60/DimProducto_Hutamaki[UN/CAJA],0)</f>
        <v>107.5</v>
      </c>
      <c r="U247" s="128">
        <f>+DimProducto_Hutamaki[UN/MIN]*DimProducto_Hutamaki[VOL/UN (L)]*60*DimProducto_Hutamaki[NEW OEE (%)]</f>
        <v>1044.9000000000001</v>
      </c>
      <c r="V247" s="128">
        <f>+DimProducto_Hutamaki[UN/MIN]*DimProducto_Hutamaki[VOL/UN (L)]*60</f>
        <v>1290</v>
      </c>
      <c r="W247" s="164">
        <f>[46]Producto!AY189</f>
        <v>1</v>
      </c>
      <c r="X247" s="164">
        <f>[46]Producto!AZ189</f>
        <v>32</v>
      </c>
      <c r="Y247" s="127">
        <f>+DimProducto_Hutamaki[UN/CAJA]*DimProducto_Hutamaki[VOL/UN (L)]</f>
        <v>12</v>
      </c>
    </row>
    <row r="248" spans="1:25">
      <c r="A248" s="116">
        <f>[46]Producto!AC190</f>
        <v>5074</v>
      </c>
      <c r="B248" s="116" t="str">
        <f>[46]Producto!AD190</f>
        <v>Activo</v>
      </c>
      <c r="C248" s="116">
        <f>[46]Producto!AE190</f>
        <v>167873</v>
      </c>
      <c r="D248" s="120">
        <f>[46]Producto!AF190</f>
        <v>2</v>
      </c>
      <c r="E248" s="116" t="str">
        <f>CONCATENATE(DimProducto_Hutamaki[Código SAP],"000",DimProducto_Hutamaki[Versión])</f>
        <v>1678730002</v>
      </c>
      <c r="F248" s="120" t="str">
        <f>[46]Producto!AH190</f>
        <v>Hutamaki</v>
      </c>
      <c r="G248" s="116">
        <f>[46]Producto!AI190</f>
        <v>12</v>
      </c>
      <c r="H248" s="116" t="str">
        <f>[46]Producto!AJ190</f>
        <v>Tubs SP</v>
      </c>
      <c r="I248" s="116">
        <f>[46]Producto!AK190</f>
        <v>509</v>
      </c>
      <c r="J248" s="116" t="str">
        <f>[46]Producto!AL190</f>
        <v>PR02</v>
      </c>
      <c r="K248" s="116" t="str">
        <f>[46]Producto!AM190</f>
        <v>Z101</v>
      </c>
      <c r="L248" s="116" t="str">
        <f>[46]Producto!AN190</f>
        <v>BONELLA MARG VITAL 12X1KG</v>
      </c>
      <c r="M248" s="164">
        <f>[46]Producto!AO190</f>
        <v>22</v>
      </c>
      <c r="N248" s="164">
        <f>[46]Producto!AP190</f>
        <v>1</v>
      </c>
      <c r="O248" s="164">
        <f>DimProducto_Hutamaki[[#This Row],[GPM]]*DimProducto_Hutamaki[[#This Row],[UN/GP]]</f>
        <v>22</v>
      </c>
      <c r="P248" s="154">
        <f>[46]Producto!AR190</f>
        <v>1</v>
      </c>
      <c r="Q248" s="164">
        <f>[46]Producto!AS190</f>
        <v>12</v>
      </c>
      <c r="R248" s="155">
        <f>[46]Producto!AT190</f>
        <v>0.81</v>
      </c>
      <c r="S248" s="128">
        <f>IFERROR(DimProducto_Hutamaki[UN/MIN]*60*DimProducto_Hutamaki[NEW OEE (%)]/DimProducto_Hutamaki[UN/CAJA],0)</f>
        <v>89.100000000000009</v>
      </c>
      <c r="T248" s="128">
        <f>IFERROR(DimProducto_Hutamaki[UN/MIN]*60/DimProducto_Hutamaki[UN/CAJA],0)</f>
        <v>110</v>
      </c>
      <c r="U248" s="128">
        <f>+DimProducto_Hutamaki[UN/MIN]*DimProducto_Hutamaki[VOL/UN (L)]*60*DimProducto_Hutamaki[NEW OEE (%)]</f>
        <v>1069.2</v>
      </c>
      <c r="V248" s="128">
        <f>+DimProducto_Hutamaki[UN/MIN]*DimProducto_Hutamaki[VOL/UN (L)]*60</f>
        <v>1320</v>
      </c>
      <c r="W248" s="164">
        <f>[46]Producto!AY190</f>
        <v>1</v>
      </c>
      <c r="X248" s="164">
        <f>[46]Producto!AZ190</f>
        <v>32</v>
      </c>
      <c r="Y248" s="127">
        <f>+DimProducto_Hutamaki[UN/CAJA]*DimProducto_Hutamaki[VOL/UN (L)]</f>
        <v>12</v>
      </c>
    </row>
    <row r="249" spans="1:25">
      <c r="A249" s="116">
        <f>[46]Producto!AC191</f>
        <v>5074</v>
      </c>
      <c r="B249" s="116" t="str">
        <f>[46]Producto!AD191</f>
        <v>Activo</v>
      </c>
      <c r="C249" s="116">
        <f>[46]Producto!AE191</f>
        <v>168036</v>
      </c>
      <c r="D249" s="120">
        <f>[46]Producto!AF191</f>
        <v>3</v>
      </c>
      <c r="E249" s="116" t="str">
        <f>CONCATENATE(DimProducto_Hutamaki[Código SAP],"000",DimProducto_Hutamaki[Versión])</f>
        <v>1680360003</v>
      </c>
      <c r="F249" s="120" t="str">
        <f>[46]Producto!AH191</f>
        <v>Hutamaki</v>
      </c>
      <c r="G249" s="116">
        <f>[46]Producto!AI191</f>
        <v>12</v>
      </c>
      <c r="H249" s="116" t="str">
        <f>[46]Producto!AJ191</f>
        <v>Tubs SP</v>
      </c>
      <c r="I249" s="116">
        <f>[46]Producto!AK191</f>
        <v>509</v>
      </c>
      <c r="J249" s="116" t="str">
        <f>[46]Producto!AL191</f>
        <v>PR02</v>
      </c>
      <c r="K249" s="116" t="str">
        <f>[46]Producto!AM191</f>
        <v>Z101</v>
      </c>
      <c r="L249" s="116" t="str">
        <f>[46]Producto!AN191</f>
        <v>DORINA MARG 12X1KG</v>
      </c>
      <c r="M249" s="164">
        <f>[46]Producto!AO191</f>
        <v>20</v>
      </c>
      <c r="N249" s="164">
        <f>[46]Producto!AP191</f>
        <v>1</v>
      </c>
      <c r="O249" s="164">
        <f>DimProducto_Hutamaki[[#This Row],[GPM]]*DimProducto_Hutamaki[[#This Row],[UN/GP]]</f>
        <v>20</v>
      </c>
      <c r="P249" s="154">
        <f>[46]Producto!AR191</f>
        <v>1</v>
      </c>
      <c r="Q249" s="164">
        <f>[46]Producto!AS191</f>
        <v>12</v>
      </c>
      <c r="R249" s="155">
        <f>[46]Producto!AT191</f>
        <v>0.81</v>
      </c>
      <c r="S249" s="128">
        <f>IFERROR(DimProducto_Hutamaki[UN/MIN]*60*DimProducto_Hutamaki[NEW OEE (%)]/DimProducto_Hutamaki[UN/CAJA],0)</f>
        <v>81.000000000000014</v>
      </c>
      <c r="T249" s="128">
        <f>IFERROR(DimProducto_Hutamaki[UN/MIN]*60/DimProducto_Hutamaki[UN/CAJA],0)</f>
        <v>100</v>
      </c>
      <c r="U249" s="128">
        <f>+DimProducto_Hutamaki[UN/MIN]*DimProducto_Hutamaki[VOL/UN (L)]*60*DimProducto_Hutamaki[NEW OEE (%)]</f>
        <v>972.00000000000011</v>
      </c>
      <c r="V249" s="128">
        <f>+DimProducto_Hutamaki[UN/MIN]*DimProducto_Hutamaki[VOL/UN (L)]*60</f>
        <v>1200</v>
      </c>
      <c r="W249" s="164">
        <f>[46]Producto!AY191</f>
        <v>1</v>
      </c>
      <c r="X249" s="164">
        <f>[46]Producto!AZ191</f>
        <v>32</v>
      </c>
      <c r="Y249" s="127">
        <f>+DimProducto_Hutamaki[UN/CAJA]*DimProducto_Hutamaki[VOL/UN (L)]</f>
        <v>12</v>
      </c>
    </row>
    <row r="250" spans="1:25">
      <c r="A250" s="116">
        <f>[46]Producto!AC192</f>
        <v>5074</v>
      </c>
      <c r="B250" s="116" t="str">
        <f>[46]Producto!AD192</f>
        <v>Activo</v>
      </c>
      <c r="C250" s="116">
        <f>[46]Producto!AE192</f>
        <v>558308</v>
      </c>
      <c r="D250" s="120">
        <f>[46]Producto!AF192</f>
        <v>2</v>
      </c>
      <c r="E250" s="116" t="str">
        <f>CONCATENATE(DimProducto_Hutamaki[Código SAP],"000",DimProducto_Hutamaki[Versión])</f>
        <v>5583080002</v>
      </c>
      <c r="F250" s="120" t="str">
        <f>[46]Producto!AH192</f>
        <v>Hutamaki</v>
      </c>
      <c r="G250" s="116">
        <f>[46]Producto!AI192</f>
        <v>12</v>
      </c>
      <c r="H250" s="116" t="str">
        <f>[46]Producto!AJ192</f>
        <v>Tubs SP</v>
      </c>
      <c r="I250" s="116">
        <f>[46]Producto!AK192</f>
        <v>509</v>
      </c>
      <c r="J250" s="116" t="str">
        <f>[46]Producto!AL192</f>
        <v>PR02</v>
      </c>
      <c r="K250" s="116" t="str">
        <f>[46]Producto!AM192</f>
        <v>Z101</v>
      </c>
      <c r="L250" s="116" t="str">
        <f>[46]Producto!AN192</f>
        <v>BONELLA MARG VITAL 24X500G PRM 500GX400G</v>
      </c>
      <c r="M250" s="164">
        <f>[46]Producto!AO192</f>
        <v>43</v>
      </c>
      <c r="N250" s="164">
        <f>[46]Producto!AP192</f>
        <v>1</v>
      </c>
      <c r="O250" s="164">
        <f>DimProducto_Hutamaki[[#This Row],[GPM]]*DimProducto_Hutamaki[[#This Row],[UN/GP]]</f>
        <v>43</v>
      </c>
      <c r="P250" s="154">
        <f>[46]Producto!AR192</f>
        <v>0.5</v>
      </c>
      <c r="Q250" s="164">
        <f>[46]Producto!AS192</f>
        <v>24</v>
      </c>
      <c r="R250" s="155">
        <f>[46]Producto!AT192</f>
        <v>0.81</v>
      </c>
      <c r="S250" s="128">
        <f>IFERROR(DimProducto_Hutamaki[UN/MIN]*60*DimProducto_Hutamaki[NEW OEE (%)]/DimProducto_Hutamaki[UN/CAJA],0)</f>
        <v>87.075000000000003</v>
      </c>
      <c r="T250" s="128">
        <f>IFERROR(DimProducto_Hutamaki[UN/MIN]*60/DimProducto_Hutamaki[UN/CAJA],0)</f>
        <v>107.5</v>
      </c>
      <c r="U250" s="128">
        <f>+DimProducto_Hutamaki[UN/MIN]*DimProducto_Hutamaki[VOL/UN (L)]*60*DimProducto_Hutamaki[NEW OEE (%)]</f>
        <v>1044.9000000000001</v>
      </c>
      <c r="V250" s="128">
        <f>+DimProducto_Hutamaki[UN/MIN]*DimProducto_Hutamaki[VOL/UN (L)]*60</f>
        <v>1290</v>
      </c>
      <c r="W250" s="164">
        <f>[46]Producto!AY192</f>
        <v>1</v>
      </c>
      <c r="X250" s="164">
        <f>[46]Producto!AZ192</f>
        <v>32</v>
      </c>
      <c r="Y250" s="127">
        <f>+DimProducto_Hutamaki[UN/CAJA]*DimProducto_Hutamaki[VOL/UN (L)]</f>
        <v>12</v>
      </c>
    </row>
    <row r="251" spans="1:25">
      <c r="A251" s="116">
        <f>[46]Producto!AC193</f>
        <v>5074</v>
      </c>
      <c r="B251" s="116" t="str">
        <f>[46]Producto!AD193</f>
        <v>Activo</v>
      </c>
      <c r="C251" s="116">
        <f>[46]Producto!AE193</f>
        <v>558309</v>
      </c>
      <c r="D251" s="120">
        <f>[46]Producto!AF193</f>
        <v>1</v>
      </c>
      <c r="E251" s="116" t="str">
        <f>CONCATENATE(DimProducto_Hutamaki[Código SAP],"000",DimProducto_Hutamaki[Versión])</f>
        <v>5583090001</v>
      </c>
      <c r="F251" s="120" t="str">
        <f>[46]Producto!AH193</f>
        <v>Hutamaki</v>
      </c>
      <c r="G251" s="116">
        <f>[46]Producto!AI193</f>
        <v>12</v>
      </c>
      <c r="H251" s="116" t="str">
        <f>[46]Producto!AJ193</f>
        <v>Tubs SP</v>
      </c>
      <c r="I251" s="116">
        <f>[46]Producto!AK193</f>
        <v>509</v>
      </c>
      <c r="J251" s="116" t="str">
        <f>[46]Producto!AL193</f>
        <v>PR02</v>
      </c>
      <c r="K251" s="116" t="str">
        <f>[46]Producto!AM193</f>
        <v>Z101</v>
      </c>
      <c r="L251" s="116" t="str">
        <f>[46]Producto!AN193</f>
        <v>BONELLA MARG VITAL 12X1KG PRM 1KGX800G</v>
      </c>
      <c r="M251" s="164">
        <f>[46]Producto!AO193</f>
        <v>22</v>
      </c>
      <c r="N251" s="164">
        <f>[46]Producto!AP193</f>
        <v>1</v>
      </c>
      <c r="O251" s="164">
        <f>DimProducto_Hutamaki[[#This Row],[GPM]]*DimProducto_Hutamaki[[#This Row],[UN/GP]]</f>
        <v>22</v>
      </c>
      <c r="P251" s="154">
        <f>[46]Producto!AR193</f>
        <v>1</v>
      </c>
      <c r="Q251" s="164">
        <f>[46]Producto!AS193</f>
        <v>12</v>
      </c>
      <c r="R251" s="155">
        <f>[46]Producto!AT193</f>
        <v>0.81</v>
      </c>
      <c r="S251" s="128">
        <f>IFERROR(DimProducto_Hutamaki[UN/MIN]*60*DimProducto_Hutamaki[NEW OEE (%)]/DimProducto_Hutamaki[UN/CAJA],0)</f>
        <v>89.100000000000009</v>
      </c>
      <c r="T251" s="128">
        <f>IFERROR(DimProducto_Hutamaki[UN/MIN]*60/DimProducto_Hutamaki[UN/CAJA],0)</f>
        <v>110</v>
      </c>
      <c r="U251" s="128">
        <f>+DimProducto_Hutamaki[UN/MIN]*DimProducto_Hutamaki[VOL/UN (L)]*60*DimProducto_Hutamaki[NEW OEE (%)]</f>
        <v>1069.2</v>
      </c>
      <c r="V251" s="128">
        <f>+DimProducto_Hutamaki[UN/MIN]*DimProducto_Hutamaki[VOL/UN (L)]*60</f>
        <v>1320</v>
      </c>
      <c r="W251" s="164">
        <f>[46]Producto!AY193</f>
        <v>1</v>
      </c>
      <c r="X251" s="164">
        <f>[46]Producto!AZ193</f>
        <v>32</v>
      </c>
      <c r="Y251" s="127">
        <f>+DimProducto_Hutamaki[UN/CAJA]*DimProducto_Hutamaki[VOL/UN (L)]</f>
        <v>12</v>
      </c>
    </row>
    <row r="252" spans="1:25">
      <c r="A252" s="116">
        <f>[46]Producto!AC194</f>
        <v>5074</v>
      </c>
      <c r="B252" s="116" t="str">
        <f>[46]Producto!AD194</f>
        <v>Activo</v>
      </c>
      <c r="C252" s="116">
        <f>[46]Producto!AE194</f>
        <v>929302</v>
      </c>
      <c r="D252" s="120">
        <f>[46]Producto!AF194</f>
        <v>2</v>
      </c>
      <c r="E252" s="116" t="str">
        <f>CONCATENATE(DimProducto_Hutamaki[Código SAP],"000",DimProducto_Hutamaki[Versión])</f>
        <v>9293020002</v>
      </c>
      <c r="F252" s="120" t="str">
        <f>[46]Producto!AH194</f>
        <v>Hutamaki</v>
      </c>
      <c r="G252" s="116">
        <f>[46]Producto!AI194</f>
        <v>12</v>
      </c>
      <c r="H252" s="116" t="str">
        <f>[46]Producto!AJ194</f>
        <v>Tubs SP</v>
      </c>
      <c r="I252" s="116">
        <f>[46]Producto!AK194</f>
        <v>509</v>
      </c>
      <c r="J252" s="116" t="str">
        <f>[46]Producto!AL194</f>
        <v>PR02</v>
      </c>
      <c r="K252" s="116" t="str">
        <f>[46]Producto!AM194</f>
        <v>Z101</v>
      </c>
      <c r="L252" s="116" t="str">
        <f>[46]Producto!AN194</f>
        <v>BONELLA MARG VITAL 16X600G PRM 600X500G</v>
      </c>
      <c r="M252" s="164">
        <f>[46]Producto!AO194</f>
        <v>43</v>
      </c>
      <c r="N252" s="164">
        <f>[46]Producto!AP194</f>
        <v>1</v>
      </c>
      <c r="O252" s="164">
        <f>DimProducto_Hutamaki[[#This Row],[GPM]]*DimProducto_Hutamaki[[#This Row],[UN/GP]]</f>
        <v>43</v>
      </c>
      <c r="P252" s="154">
        <f>[46]Producto!AR194</f>
        <v>0.6</v>
      </c>
      <c r="Q252" s="164">
        <f>[46]Producto!AS194</f>
        <v>16</v>
      </c>
      <c r="R252" s="155">
        <f>[46]Producto!AT194</f>
        <v>0.81</v>
      </c>
      <c r="S252" s="128">
        <f>IFERROR(DimProducto_Hutamaki[UN/MIN]*60*DimProducto_Hutamaki[NEW OEE (%)]/DimProducto_Hutamaki[UN/CAJA],0)</f>
        <v>130.61250000000001</v>
      </c>
      <c r="T252" s="128">
        <f>IFERROR(DimProducto_Hutamaki[UN/MIN]*60/DimProducto_Hutamaki[UN/CAJA],0)</f>
        <v>161.25</v>
      </c>
      <c r="U252" s="128">
        <f>+DimProducto_Hutamaki[UN/MIN]*DimProducto_Hutamaki[VOL/UN (L)]*60*DimProducto_Hutamaki[NEW OEE (%)]</f>
        <v>1253.8800000000001</v>
      </c>
      <c r="V252" s="128">
        <f>+DimProducto_Hutamaki[UN/MIN]*DimProducto_Hutamaki[VOL/UN (L)]*60</f>
        <v>1548</v>
      </c>
      <c r="W252" s="164">
        <f>[46]Producto!AY194</f>
        <v>1</v>
      </c>
      <c r="X252" s="164">
        <f>[46]Producto!AZ194</f>
        <v>36</v>
      </c>
      <c r="Y252" s="127">
        <f>+DimProducto_Hutamaki[UN/CAJA]*DimProducto_Hutamaki[VOL/UN (L)]</f>
        <v>9.6</v>
      </c>
    </row>
    <row r="253" spans="1:25">
      <c r="A253" s="116">
        <f>[46]Producto!AC195</f>
        <v>5074</v>
      </c>
      <c r="B253" s="116" t="str">
        <f>[46]Producto!AD195</f>
        <v>Activo</v>
      </c>
      <c r="C253" s="116">
        <f>[46]Producto!AE195</f>
        <v>155678</v>
      </c>
      <c r="D253" s="120">
        <f>[46]Producto!AF195</f>
        <v>5</v>
      </c>
      <c r="E253" s="116" t="str">
        <f>CONCATENATE(DimProducto_Hutamaki[Código SAP],"000",DimProducto_Hutamaki[Versión])</f>
        <v>1556780005</v>
      </c>
      <c r="F253" s="120" t="str">
        <f>[46]Producto!AH195</f>
        <v>Hutamaki</v>
      </c>
      <c r="G253" s="116" t="str">
        <f>[46]Producto!AI195</f>
        <v>-</v>
      </c>
      <c r="H253" s="116" t="str">
        <f>[46]Producto!AJ195</f>
        <v>Tubs SP</v>
      </c>
      <c r="I253" s="116">
        <f>[46]Producto!AK195</f>
        <v>509</v>
      </c>
      <c r="J253" s="116" t="str">
        <f>[46]Producto!AL195</f>
        <v>PR04</v>
      </c>
      <c r="K253" s="116" t="str">
        <f>[46]Producto!AM195</f>
        <v>Z101</v>
      </c>
      <c r="L253" s="116" t="str">
        <f>[46]Producto!AN195</f>
        <v>BONELLA MARG VITAL 4X3KG</v>
      </c>
      <c r="M253" s="164">
        <f>[46]Producto!AO195</f>
        <v>7</v>
      </c>
      <c r="N253" s="164">
        <f>[46]Producto!AP195</f>
        <v>1</v>
      </c>
      <c r="O253" s="164">
        <f>DimProducto_Hutamaki[[#This Row],[GPM]]*DimProducto_Hutamaki[[#This Row],[UN/GP]]</f>
        <v>7</v>
      </c>
      <c r="P253" s="154">
        <f>[46]Producto!AR195</f>
        <v>3</v>
      </c>
      <c r="Q253" s="164">
        <f>[46]Producto!AS195</f>
        <v>4</v>
      </c>
      <c r="R253" s="155">
        <f>[46]Producto!AT195</f>
        <v>0.81</v>
      </c>
      <c r="S253" s="128">
        <f>IFERROR(DimProducto_Hutamaki[UN/MIN]*60*DimProducto_Hutamaki[NEW OEE (%)]/DimProducto_Hutamaki[UN/CAJA],0)</f>
        <v>85.050000000000011</v>
      </c>
      <c r="T253" s="128">
        <f>IFERROR(DimProducto_Hutamaki[UN/MIN]*60/DimProducto_Hutamaki[UN/CAJA],0)</f>
        <v>105</v>
      </c>
      <c r="U253" s="128">
        <f>+DimProducto_Hutamaki[UN/MIN]*DimProducto_Hutamaki[VOL/UN (L)]*60*DimProducto_Hutamaki[NEW OEE (%)]</f>
        <v>1020.6</v>
      </c>
      <c r="V253" s="128">
        <f>+DimProducto_Hutamaki[UN/MIN]*DimProducto_Hutamaki[VOL/UN (L)]*60</f>
        <v>1260</v>
      </c>
      <c r="W253" s="164">
        <f>[46]Producto!AY195</f>
        <v>1</v>
      </c>
      <c r="X253" s="164">
        <f>[46]Producto!AZ195</f>
        <v>20</v>
      </c>
      <c r="Y253" s="127">
        <f>+DimProducto_Hutamaki[UN/CAJA]*DimProducto_Hutamaki[VOL/UN (L)]</f>
        <v>12</v>
      </c>
    </row>
    <row r="254" spans="1:25">
      <c r="M254" s="160"/>
      <c r="N254" s="160"/>
      <c r="O254" s="160"/>
      <c r="P254" s="131"/>
      <c r="Q254" s="160"/>
      <c r="R254" s="166"/>
      <c r="S254" s="158"/>
      <c r="T254" s="158"/>
      <c r="U254" s="158"/>
      <c r="V254" s="158"/>
      <c r="W254" s="160"/>
      <c r="X254" s="160"/>
      <c r="Y254" s="131"/>
    </row>
    <row r="255" spans="1:25">
      <c r="M255" s="160"/>
      <c r="N255" s="160"/>
      <c r="O255" s="160"/>
      <c r="P255" s="131"/>
      <c r="Q255" s="160"/>
      <c r="R255" s="166"/>
      <c r="S255" s="158"/>
      <c r="T255" s="158"/>
      <c r="U255" s="158"/>
      <c r="V255" s="158"/>
      <c r="W255" s="160"/>
      <c r="X255" s="160"/>
      <c r="Y255" s="131"/>
    </row>
    <row r="256" spans="1:25">
      <c r="M256" s="160"/>
      <c r="N256" s="160"/>
      <c r="O256" s="160"/>
      <c r="P256" s="131"/>
      <c r="Q256" s="160"/>
      <c r="R256" s="166"/>
      <c r="S256" s="158"/>
      <c r="T256" s="158"/>
      <c r="U256" s="158"/>
      <c r="V256" s="158"/>
      <c r="W256" s="160"/>
      <c r="X256" s="160"/>
      <c r="Y256" s="131"/>
    </row>
    <row r="257" spans="13:25">
      <c r="M257" s="160"/>
      <c r="N257" s="160"/>
      <c r="O257" s="160"/>
      <c r="P257" s="131"/>
      <c r="Q257" s="160"/>
      <c r="R257" s="166"/>
      <c r="S257" s="158"/>
      <c r="T257" s="158"/>
      <c r="U257" s="158"/>
      <c r="V257" s="158"/>
      <c r="W257" s="160"/>
      <c r="X257" s="160"/>
      <c r="Y257" s="131"/>
    </row>
    <row r="258" spans="13:25">
      <c r="M258" s="160"/>
      <c r="N258" s="160"/>
      <c r="O258" s="160"/>
      <c r="P258" s="131"/>
      <c r="Q258" s="160"/>
      <c r="R258" s="166"/>
      <c r="S258" s="158"/>
      <c r="T258" s="158"/>
      <c r="U258" s="158"/>
      <c r="V258" s="158"/>
      <c r="W258" s="160"/>
      <c r="X258" s="160"/>
      <c r="Y258" s="131"/>
    </row>
    <row r="259" spans="13:25">
      <c r="M259" s="160"/>
      <c r="N259" s="160"/>
      <c r="O259" s="160"/>
      <c r="P259" s="131"/>
      <c r="Q259" s="160"/>
      <c r="R259" s="166"/>
      <c r="S259" s="158"/>
      <c r="T259" s="158"/>
      <c r="U259" s="158"/>
      <c r="V259" s="158"/>
      <c r="W259" s="160"/>
      <c r="X259" s="160"/>
      <c r="Y259" s="131"/>
    </row>
    <row r="260" spans="13:25">
      <c r="M260" s="160"/>
      <c r="N260" s="160"/>
      <c r="O260" s="160"/>
      <c r="P260" s="131"/>
      <c r="Q260" s="160"/>
      <c r="R260" s="166"/>
      <c r="S260" s="158"/>
      <c r="T260" s="158"/>
      <c r="U260" s="158"/>
      <c r="V260" s="158"/>
      <c r="W260" s="160"/>
      <c r="X260" s="160"/>
      <c r="Y260" s="131"/>
    </row>
    <row r="261" spans="13:25">
      <c r="M261" s="160"/>
      <c r="N261" s="160"/>
      <c r="O261" s="160"/>
      <c r="P261" s="131"/>
      <c r="Q261" s="160"/>
      <c r="R261" s="166"/>
      <c r="S261" s="158"/>
      <c r="T261" s="158"/>
      <c r="U261" s="158"/>
      <c r="V261" s="158"/>
      <c r="W261" s="160"/>
      <c r="X261" s="160"/>
      <c r="Y261" s="131"/>
    </row>
    <row r="262" spans="13:25">
      <c r="M262" s="160"/>
      <c r="N262" s="160"/>
      <c r="O262" s="160"/>
      <c r="P262" s="131"/>
      <c r="Q262" s="160"/>
      <c r="R262" s="166"/>
      <c r="S262" s="158"/>
      <c r="T262" s="158"/>
      <c r="U262" s="158"/>
      <c r="V262" s="158"/>
      <c r="W262" s="160"/>
      <c r="X262" s="160"/>
      <c r="Y262" s="131"/>
    </row>
    <row r="263" spans="13:25">
      <c r="M263" s="160"/>
      <c r="N263" s="160"/>
      <c r="O263" s="160"/>
      <c r="P263" s="131"/>
      <c r="Q263" s="160"/>
      <c r="R263" s="166"/>
      <c r="S263" s="158"/>
      <c r="T263" s="158"/>
      <c r="U263" s="158"/>
      <c r="V263" s="158"/>
      <c r="W263" s="160"/>
      <c r="X263" s="160"/>
      <c r="Y263" s="131"/>
    </row>
    <row r="264" spans="13:25">
      <c r="M264" s="160"/>
      <c r="N264" s="160"/>
      <c r="O264" s="160"/>
      <c r="P264" s="131"/>
      <c r="Q264" s="160"/>
      <c r="R264" s="166"/>
      <c r="S264" s="158"/>
      <c r="T264" s="158"/>
      <c r="U264" s="158"/>
      <c r="V264" s="158"/>
      <c r="W264" s="160"/>
      <c r="X264" s="160"/>
      <c r="Y264" s="131"/>
    </row>
    <row r="265" spans="13:25">
      <c r="M265" s="160"/>
      <c r="N265" s="160"/>
      <c r="O265" s="160"/>
      <c r="P265" s="131"/>
      <c r="Q265" s="160"/>
      <c r="R265" s="166"/>
      <c r="S265" s="158"/>
      <c r="T265" s="158"/>
      <c r="U265" s="158"/>
      <c r="V265" s="158"/>
      <c r="W265" s="160"/>
      <c r="X265" s="160"/>
      <c r="Y265" s="131"/>
    </row>
    <row r="266" spans="13:25">
      <c r="M266" s="160"/>
      <c r="N266" s="160"/>
      <c r="O266" s="160"/>
      <c r="P266" s="131"/>
      <c r="Q266" s="160"/>
      <c r="R266" s="166"/>
      <c r="S266" s="158"/>
      <c r="T266" s="158"/>
      <c r="U266" s="158"/>
      <c r="V266" s="158"/>
      <c r="W266" s="160"/>
      <c r="X266" s="160"/>
      <c r="Y266" s="131"/>
    </row>
    <row r="267" spans="13:25">
      <c r="M267" s="160"/>
      <c r="N267" s="160"/>
      <c r="O267" s="160"/>
      <c r="P267" s="131"/>
      <c r="Q267" s="160"/>
      <c r="R267" s="166"/>
      <c r="S267" s="158"/>
      <c r="T267" s="158"/>
      <c r="U267" s="158"/>
      <c r="V267" s="158"/>
      <c r="W267" s="160"/>
      <c r="X267" s="160"/>
      <c r="Y267" s="131"/>
    </row>
    <row r="268" spans="13:25">
      <c r="M268" s="160"/>
      <c r="N268" s="160"/>
      <c r="O268" s="160"/>
      <c r="P268" s="131"/>
      <c r="Q268" s="160"/>
      <c r="R268" s="166"/>
      <c r="S268" s="158"/>
      <c r="T268" s="158"/>
      <c r="U268" s="158"/>
      <c r="V268" s="158"/>
      <c r="W268" s="160"/>
      <c r="X268" s="160"/>
      <c r="Y268" s="131"/>
    </row>
    <row r="269" spans="13:25">
      <c r="M269" s="160"/>
      <c r="N269" s="160"/>
      <c r="O269" s="160"/>
      <c r="P269" s="131"/>
      <c r="Q269" s="160"/>
      <c r="R269" s="166"/>
      <c r="S269" s="158"/>
      <c r="T269" s="158"/>
      <c r="U269" s="158"/>
      <c r="V269" s="158"/>
      <c r="W269" s="160"/>
      <c r="X269" s="160"/>
      <c r="Y269" s="131"/>
    </row>
    <row r="270" spans="13:25">
      <c r="M270" s="160"/>
      <c r="N270" s="160"/>
      <c r="O270" s="160"/>
      <c r="P270" s="131"/>
      <c r="Q270" s="160"/>
      <c r="R270" s="166"/>
      <c r="S270" s="158"/>
      <c r="T270" s="158"/>
      <c r="U270" s="158"/>
      <c r="V270" s="158"/>
      <c r="W270" s="160"/>
      <c r="X270" s="160"/>
      <c r="Y270" s="131"/>
    </row>
    <row r="271" spans="13:25">
      <c r="M271" s="160"/>
      <c r="N271" s="160"/>
      <c r="O271" s="160"/>
      <c r="P271" s="131"/>
      <c r="Q271" s="160"/>
      <c r="R271" s="166"/>
      <c r="S271" s="158"/>
      <c r="T271" s="158"/>
      <c r="U271" s="158"/>
      <c r="V271" s="158"/>
      <c r="W271" s="160"/>
      <c r="X271" s="160"/>
      <c r="Y271" s="131"/>
    </row>
    <row r="272" spans="13:25">
      <c r="M272" s="160"/>
      <c r="N272" s="160"/>
      <c r="O272" s="160"/>
      <c r="P272" s="131"/>
      <c r="Q272" s="160"/>
      <c r="R272" s="166"/>
      <c r="S272" s="158"/>
      <c r="T272" s="158"/>
      <c r="U272" s="158"/>
      <c r="V272" s="158"/>
      <c r="W272" s="160"/>
      <c r="X272" s="160"/>
      <c r="Y272" s="131"/>
    </row>
    <row r="273" spans="13:25">
      <c r="M273" s="160"/>
      <c r="N273" s="160"/>
      <c r="O273" s="160"/>
      <c r="P273" s="131"/>
      <c r="Q273" s="160"/>
      <c r="R273" s="166"/>
      <c r="S273" s="158"/>
      <c r="T273" s="158"/>
      <c r="U273" s="158"/>
      <c r="V273" s="158"/>
      <c r="W273" s="160"/>
      <c r="X273" s="160"/>
      <c r="Y273" s="131"/>
    </row>
    <row r="274" spans="13:25">
      <c r="M274" s="160"/>
      <c r="N274" s="160"/>
      <c r="O274" s="160"/>
      <c r="P274" s="131"/>
      <c r="Q274" s="160"/>
      <c r="R274" s="166"/>
      <c r="S274" s="158"/>
      <c r="T274" s="158"/>
      <c r="U274" s="158"/>
      <c r="V274" s="158"/>
      <c r="W274" s="160"/>
      <c r="X274" s="160"/>
      <c r="Y274" s="131"/>
    </row>
    <row r="275" spans="13:25">
      <c r="M275" s="160"/>
      <c r="N275" s="160"/>
      <c r="O275" s="160"/>
      <c r="P275" s="131"/>
      <c r="Q275" s="160"/>
      <c r="R275" s="166"/>
      <c r="S275" s="158"/>
      <c r="T275" s="158"/>
      <c r="U275" s="158"/>
      <c r="V275" s="158"/>
      <c r="W275" s="160"/>
      <c r="X275" s="160"/>
      <c r="Y275" s="131"/>
    </row>
    <row r="276" spans="13:25">
      <c r="M276" s="160"/>
      <c r="N276" s="160"/>
      <c r="O276" s="160"/>
      <c r="P276" s="131"/>
      <c r="Q276" s="160"/>
      <c r="R276" s="166"/>
      <c r="S276" s="158"/>
      <c r="T276" s="158"/>
      <c r="U276" s="158"/>
      <c r="V276" s="158"/>
      <c r="W276" s="160"/>
      <c r="X276" s="160"/>
      <c r="Y276" s="131"/>
    </row>
    <row r="277" spans="13:25">
      <c r="M277" s="160"/>
      <c r="N277" s="160"/>
      <c r="O277" s="160"/>
      <c r="P277" s="131"/>
      <c r="Q277" s="160"/>
      <c r="R277" s="166"/>
      <c r="S277" s="158"/>
      <c r="T277" s="158"/>
      <c r="U277" s="158"/>
      <c r="V277" s="158"/>
      <c r="W277" s="160"/>
      <c r="X277" s="160"/>
      <c r="Y277" s="131"/>
    </row>
  </sheetData>
  <mergeCells count="2">
    <mergeCell ref="D4:L5"/>
    <mergeCell ref="D2:L3"/>
  </mergeCells>
  <pageMargins left="0.7" right="0.7" top="0.75" bottom="0.75" header="0.3" footer="0.3"/>
  <pageSetup paperSize="9" orientation="portrait"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3:M56"/>
  <sheetViews>
    <sheetView showGridLines="0" zoomScale="80" zoomScaleNormal="80" workbookViewId="0">
      <selection activeCell="A11" sqref="A11"/>
    </sheetView>
  </sheetViews>
  <sheetFormatPr baseColWidth="10" defaultColWidth="11.42578125" defaultRowHeight="12.75" outlineLevelCol="1"/>
  <cols>
    <col min="1" max="1" width="19" customWidth="1" outlineLevel="1"/>
    <col min="2" max="2" width="12" customWidth="1" outlineLevel="1"/>
    <col min="3" max="3" width="20.5703125" bestFit="1" customWidth="1"/>
    <col min="4" max="4" width="49.28515625" bestFit="1" customWidth="1"/>
    <col min="5" max="5" width="50" hidden="1" customWidth="1" outlineLevel="1"/>
    <col min="6" max="6" width="37" hidden="1" customWidth="1" outlineLevel="1"/>
    <col min="7" max="7" width="43" bestFit="1" customWidth="1" collapsed="1"/>
    <col min="8" max="8" width="49.42578125" bestFit="1" customWidth="1"/>
  </cols>
  <sheetData>
    <row r="3" spans="1:13">
      <c r="A3" s="342" t="s">
        <v>718</v>
      </c>
      <c r="B3" s="342"/>
      <c r="C3" s="342"/>
      <c r="D3" s="342"/>
      <c r="E3" s="342"/>
      <c r="F3" s="342"/>
      <c r="H3" s="108"/>
      <c r="I3" s="108"/>
      <c r="J3" s="108"/>
      <c r="K3" s="108"/>
      <c r="L3" s="108"/>
      <c r="M3" s="108"/>
    </row>
    <row r="4" spans="1:13">
      <c r="A4" s="342"/>
      <c r="B4" s="342"/>
      <c r="C4" s="342"/>
      <c r="D4" s="342"/>
      <c r="E4" s="342"/>
      <c r="F4" s="342"/>
      <c r="H4" s="108"/>
      <c r="I4" s="108"/>
      <c r="J4" s="108"/>
      <c r="K4" s="108"/>
      <c r="L4" s="108"/>
      <c r="M4" s="108"/>
    </row>
    <row r="5" spans="1:13">
      <c r="A5" s="343" t="s">
        <v>720</v>
      </c>
      <c r="B5" s="343"/>
      <c r="C5" s="343"/>
      <c r="D5" s="343"/>
      <c r="E5" s="343"/>
      <c r="F5" s="343"/>
      <c r="H5" s="108"/>
      <c r="I5" s="108"/>
      <c r="J5" s="108"/>
      <c r="K5" s="108"/>
      <c r="L5" s="108"/>
      <c r="M5" s="108"/>
    </row>
    <row r="6" spans="1:13">
      <c r="A6" s="343"/>
      <c r="B6" s="343"/>
      <c r="C6" s="343"/>
      <c r="D6" s="343"/>
      <c r="E6" s="343"/>
      <c r="F6" s="343"/>
      <c r="H6" s="108"/>
      <c r="I6" s="108"/>
      <c r="J6" s="108"/>
      <c r="K6" s="108"/>
      <c r="L6" s="108"/>
      <c r="M6" s="108"/>
    </row>
    <row r="7" spans="1:13" s="92" customFormat="1">
      <c r="A7" s="94" t="s">
        <v>127</v>
      </c>
      <c r="B7" s="94" t="s">
        <v>129</v>
      </c>
      <c r="C7" s="94" t="s">
        <v>130</v>
      </c>
      <c r="D7" s="94" t="s">
        <v>131</v>
      </c>
      <c r="E7" s="94" t="s">
        <v>132</v>
      </c>
      <c r="F7" s="94" t="s">
        <v>133</v>
      </c>
      <c r="G7" s="193" t="s">
        <v>132</v>
      </c>
      <c r="H7" s="193" t="s">
        <v>131</v>
      </c>
    </row>
    <row r="8" spans="1:13">
      <c r="A8" s="175" t="str">
        <f>[46]Pérdidas!A8</f>
        <v>BREAKDOWN</v>
      </c>
      <c r="B8" s="175" t="str">
        <f>IF([46]Pérdidas!B8=0,"",[46]Pérdidas!B8)</f>
        <v/>
      </c>
      <c r="C8" s="175" t="str">
        <f t="shared" ref="C8:C39" si="0">CONCATENATE(A8,B8)</f>
        <v>BREAKDOWN</v>
      </c>
      <c r="D8" s="175" t="str">
        <f>[46]Pérdidas!D8</f>
        <v>Falla de equipos</v>
      </c>
      <c r="E8" s="175" t="str">
        <f>[46]Pérdidas!E8</f>
        <v>Falla de equipos</v>
      </c>
      <c r="F8" s="175" t="str">
        <f>[46]Pérdidas!F8</f>
        <v>Pérdidas en Desempeño de Manufactura</v>
      </c>
      <c r="G8" s="172" t="str">
        <f>[46]Pérdidas!G8</f>
        <v>Breakdown</v>
      </c>
      <c r="H8" s="172" t="str">
        <f>[46]Pérdidas!H8</f>
        <v>Falla de equipos de la línea, mayores a 10 minutos</v>
      </c>
    </row>
    <row r="9" spans="1:13" ht="12.75" customHeight="1">
      <c r="A9" s="175" t="str">
        <f>[46]Pérdidas!A9</f>
        <v>PROCESOS-</v>
      </c>
      <c r="B9" s="175">
        <f>[46]Pérdidas!B9</f>
        <v>1</v>
      </c>
      <c r="C9" s="175" t="str">
        <f t="shared" si="0"/>
        <v>PROCESOS-1</v>
      </c>
      <c r="D9" s="175" t="str">
        <f>[46]Pérdidas!D9</f>
        <v>Errores Operacionales</v>
      </c>
      <c r="E9" s="109" t="str">
        <f>[46]Pérdidas!E9</f>
        <v>Falla en área de procesos</v>
      </c>
      <c r="F9" s="109" t="str">
        <f>[46]Pérdidas!F9</f>
        <v>Pérdidas en Desempeño de Manufactura</v>
      </c>
      <c r="G9" s="168" t="str">
        <f>[46]Pérdidas!G$9</f>
        <v>Falla en área de procesos</v>
      </c>
      <c r="H9" s="172" t="str">
        <f>[46]Pérdidas!H$9</f>
        <v>Falta de utilities por temas propios de la planta, problemas con el edificio. Ejemplo: falta de agua, goteras</v>
      </c>
    </row>
    <row r="10" spans="1:13" ht="25.5">
      <c r="A10" s="175" t="str">
        <f>[46]Pérdidas!A10</f>
        <v>PROCESOS-</v>
      </c>
      <c r="B10" s="175">
        <f>[46]Pérdidas!B10</f>
        <v>2</v>
      </c>
      <c r="C10" s="175" t="str">
        <f t="shared" si="0"/>
        <v>PROCESOS-2</v>
      </c>
      <c r="D10" s="175" t="str">
        <f>[46]Pérdidas!D10</f>
        <v>Falta Aire Comprimido</v>
      </c>
      <c r="E10" s="109" t="str">
        <f>[46]Pérdidas!E10</f>
        <v>Falla en área de procesos</v>
      </c>
      <c r="F10" s="109" t="str">
        <f>[46]Pérdidas!F10</f>
        <v>Pérdidas en Desempeño de Manufactura</v>
      </c>
      <c r="G10" s="168" t="str">
        <f>[46]Pérdidas!G$9</f>
        <v>Falla en área de procesos</v>
      </c>
      <c r="H10" s="172" t="str">
        <f>[46]Pérdidas!H$9</f>
        <v>Falta de utilities por temas propios de la planta, problemas con el edificio. Ejemplo: falta de agua, goteras</v>
      </c>
    </row>
    <row r="11" spans="1:13" ht="25.5">
      <c r="A11" s="175" t="str">
        <f>[46]Pérdidas!A11</f>
        <v>PROCESOS-</v>
      </c>
      <c r="B11" s="175">
        <f>[46]Pérdidas!B11</f>
        <v>3</v>
      </c>
      <c r="C11" s="175" t="str">
        <f t="shared" si="0"/>
        <v>PROCESOS-3</v>
      </c>
      <c r="D11" s="175" t="str">
        <f>[46]Pérdidas!D11</f>
        <v>Falta de Agua (PP)</v>
      </c>
      <c r="E11" s="109" t="str">
        <f>[46]Pérdidas!E11</f>
        <v>Falla en área de procesos</v>
      </c>
      <c r="F11" s="109" t="str">
        <f>[46]Pérdidas!F11</f>
        <v>Pérdidas en Desempeño de Manufactura</v>
      </c>
      <c r="G11" s="168" t="str">
        <f>[46]Pérdidas!G$9</f>
        <v>Falla en área de procesos</v>
      </c>
      <c r="H11" s="172" t="str">
        <f>[46]Pérdidas!H$9</f>
        <v>Falta de utilities por temas propios de la planta, problemas con el edificio. Ejemplo: falta de agua, goteras</v>
      </c>
    </row>
    <row r="12" spans="1:13" ht="25.5">
      <c r="A12" s="175" t="str">
        <f>[46]Pérdidas!A12</f>
        <v>PROCESOS-</v>
      </c>
      <c r="B12" s="175">
        <f>[46]Pérdidas!B12</f>
        <v>4</v>
      </c>
      <c r="C12" s="175" t="str">
        <f t="shared" si="0"/>
        <v>PROCESOS-4</v>
      </c>
      <c r="D12" s="175" t="str">
        <f>[46]Pérdidas!D12</f>
        <v>Falta de Frío</v>
      </c>
      <c r="E12" s="109" t="str">
        <f>[46]Pérdidas!E12</f>
        <v>Falla en área de procesos</v>
      </c>
      <c r="F12" s="109" t="str">
        <f>[46]Pérdidas!F12</f>
        <v>Pérdidas en Desempeño de Manufactura</v>
      </c>
      <c r="G12" s="168" t="str">
        <f>[46]Pérdidas!G$9</f>
        <v>Falla en área de procesos</v>
      </c>
      <c r="H12" s="172" t="str">
        <f>[46]Pérdidas!H$9</f>
        <v>Falta de utilities por temas propios de la planta, problemas con el edificio. Ejemplo: falta de agua, goteras</v>
      </c>
    </row>
    <row r="13" spans="1:13" ht="25.5">
      <c r="A13" s="175" t="str">
        <f>[46]Pérdidas!A13</f>
        <v>PROCESOS-</v>
      </c>
      <c r="B13" s="175">
        <f>[46]Pérdidas!B13</f>
        <v>5</v>
      </c>
      <c r="C13" s="175" t="str">
        <f t="shared" si="0"/>
        <v>PROCESOS-5</v>
      </c>
      <c r="D13" s="175" t="str">
        <f>[46]Pérdidas!D13</f>
        <v>Falta de Electricidad</v>
      </c>
      <c r="E13" s="109" t="str">
        <f>[46]Pérdidas!E13</f>
        <v>Falla en área de procesos</v>
      </c>
      <c r="F13" s="109" t="str">
        <f>[46]Pérdidas!F13</f>
        <v>Pérdidas en Desempeño de Manufactura</v>
      </c>
      <c r="G13" s="168" t="str">
        <f>[46]Pérdidas!G$9</f>
        <v>Falla en área de procesos</v>
      </c>
      <c r="H13" s="172" t="str">
        <f>[46]Pérdidas!H$9</f>
        <v>Falta de utilities por temas propios de la planta, problemas con el edificio. Ejemplo: falta de agua, goteras</v>
      </c>
    </row>
    <row r="14" spans="1:13" ht="25.5">
      <c r="A14" s="175" t="str">
        <f>[46]Pérdidas!A14</f>
        <v>PROCESOS-</v>
      </c>
      <c r="B14" s="175">
        <f>[46]Pérdidas!B14</f>
        <v>6</v>
      </c>
      <c r="C14" s="175" t="str">
        <f t="shared" si="0"/>
        <v>PROCESOS-6</v>
      </c>
      <c r="D14" s="175" t="str">
        <f>[46]Pérdidas!D14</f>
        <v>Falta de Vapor</v>
      </c>
      <c r="E14" s="109" t="str">
        <f>[46]Pérdidas!E14</f>
        <v>Falla en área de procesos</v>
      </c>
      <c r="F14" s="109" t="str">
        <f>[46]Pérdidas!F14</f>
        <v>Pérdidas en Desempeño de Manufactura</v>
      </c>
      <c r="G14" s="168" t="str">
        <f>[46]Pérdidas!G$9</f>
        <v>Falla en área de procesos</v>
      </c>
      <c r="H14" s="172" t="str">
        <f>[46]Pérdidas!H$9</f>
        <v>Falta de utilities por temas propios de la planta, problemas con el edificio. Ejemplo: falta de agua, goteras</v>
      </c>
    </row>
    <row r="15" spans="1:13" ht="25.5">
      <c r="A15" s="175" t="str">
        <f>[46]Pérdidas!A15</f>
        <v>PROCESOS-</v>
      </c>
      <c r="B15" s="175">
        <f>[46]Pérdidas!B15</f>
        <v>7</v>
      </c>
      <c r="C15" s="175" t="str">
        <f t="shared" si="0"/>
        <v>PROCESOS-7</v>
      </c>
      <c r="D15" s="175" t="str">
        <f>[46]Pérdidas!D15</f>
        <v>Problemas en la PTAR</v>
      </c>
      <c r="E15" s="109" t="str">
        <f>[46]Pérdidas!E15</f>
        <v>Falla en área de procesos</v>
      </c>
      <c r="F15" s="109" t="str">
        <f>[46]Pérdidas!F15</f>
        <v>Pérdidas en Desempeño de Manufactura</v>
      </c>
      <c r="G15" s="168" t="str">
        <f>[46]Pérdidas!G$9</f>
        <v>Falla en área de procesos</v>
      </c>
      <c r="H15" s="172" t="str">
        <f>[46]Pérdidas!H$9</f>
        <v>Falta de utilities por temas propios de la planta, problemas con el edificio. Ejemplo: falta de agua, goteras</v>
      </c>
    </row>
    <row r="16" spans="1:13" ht="25.5">
      <c r="A16" s="175" t="str">
        <f>[46]Pérdidas!A16</f>
        <v>PROCESOS-</v>
      </c>
      <c r="B16" s="175">
        <f>[46]Pérdidas!B16</f>
        <v>8</v>
      </c>
      <c r="C16" s="175" t="str">
        <f t="shared" si="0"/>
        <v>PROCESOS-8</v>
      </c>
      <c r="D16" s="175" t="str">
        <f>[46]Pérdidas!D16</f>
        <v>Problemas en área general/ Edificio</v>
      </c>
      <c r="E16" s="109" t="str">
        <f>[46]Pérdidas!E16</f>
        <v>Falla en área de procesos</v>
      </c>
      <c r="F16" s="109" t="str">
        <f>[46]Pérdidas!F16</f>
        <v>Pérdidas en Desempeño de Manufactura</v>
      </c>
      <c r="G16" s="168" t="str">
        <f>[46]Pérdidas!G$9</f>
        <v>Falla en área de procesos</v>
      </c>
      <c r="H16" s="172" t="str">
        <f>[46]Pérdidas!H$9</f>
        <v>Falta de utilities por temas propios de la planta, problemas con el edificio. Ejemplo: falta de agua, goteras</v>
      </c>
    </row>
    <row r="17" spans="1:8" ht="12.75" customHeight="1">
      <c r="A17" s="175" t="str">
        <f>[46]Pérdidas!A17</f>
        <v>FALTA-</v>
      </c>
      <c r="B17" s="175">
        <f>[46]Pérdidas!B17</f>
        <v>1</v>
      </c>
      <c r="C17" s="175" t="str">
        <f t="shared" si="0"/>
        <v>FALTA-1</v>
      </c>
      <c r="D17" s="175" t="str">
        <f>[46]Pérdidas!D17</f>
        <v>Falta Inesperada de operadores</v>
      </c>
      <c r="E17" s="109" t="str">
        <f>[46]Pérdidas!E17</f>
        <v>Falta de Operadores</v>
      </c>
      <c r="F17" s="109" t="str">
        <f>[46]Pérdidas!F17</f>
        <v>Pérdidas en Desempeño de Manufactura</v>
      </c>
      <c r="G17" s="168" t="str">
        <f>[46]Pérdidas!G$17</f>
        <v>Falta Inesperada de operadores</v>
      </c>
      <c r="H17" s="172" t="str">
        <f>[46]Pérdidas!H$17</f>
        <v>Parada porque no hay operadores en la línea (puede ser por falta, o movimiento a otras líneas)</v>
      </c>
    </row>
    <row r="18" spans="1:8" ht="25.5">
      <c r="A18" s="175" t="str">
        <f>[46]Pérdidas!A18</f>
        <v>FALTA-</v>
      </c>
      <c r="B18" s="175">
        <f>[46]Pérdidas!B18</f>
        <v>2</v>
      </c>
      <c r="C18" s="175" t="str">
        <f t="shared" si="0"/>
        <v>FALTA-2</v>
      </c>
      <c r="D18" s="175" t="str">
        <f>[46]Pérdidas!D18</f>
        <v>Movimiento de operadores a otras líneas/ Actividades</v>
      </c>
      <c r="E18" s="109" t="str">
        <f>[46]Pérdidas!E18</f>
        <v>Falta de Operadores</v>
      </c>
      <c r="F18" s="109" t="str">
        <f>[46]Pérdidas!F18</f>
        <v>Pérdidas en Desempeño de Manufactura</v>
      </c>
      <c r="G18" s="168" t="str">
        <f>[46]Pérdidas!G$17</f>
        <v>Falta Inesperada de operadores</v>
      </c>
      <c r="H18" s="172" t="str">
        <f>[46]Pérdidas!H$17</f>
        <v>Parada porque no hay operadores en la línea (puede ser por falta, o movimiento a otras líneas)</v>
      </c>
    </row>
    <row r="19" spans="1:8" ht="25.5">
      <c r="A19" s="175" t="str">
        <f>[46]Pérdidas!A19</f>
        <v>FALTA-</v>
      </c>
      <c r="B19" s="175">
        <f>[46]Pérdidas!B19</f>
        <v>3</v>
      </c>
      <c r="C19" s="175" t="str">
        <f t="shared" si="0"/>
        <v>FALTA-3</v>
      </c>
      <c r="D19" s="175" t="str">
        <f>[46]Pérdidas!D19</f>
        <v>Fallas en la Organización del personal</v>
      </c>
      <c r="E19" s="109" t="str">
        <f>[46]Pérdidas!E19</f>
        <v>Falta de Operadores</v>
      </c>
      <c r="F19" s="109" t="str">
        <f>[46]Pérdidas!F19</f>
        <v>Pérdidas en Desempeño de Manufactura</v>
      </c>
      <c r="G19" s="168" t="str">
        <f>[46]Pérdidas!G$17</f>
        <v>Falta Inesperada de operadores</v>
      </c>
      <c r="H19" s="172" t="str">
        <f>[46]Pérdidas!H$17</f>
        <v>Parada porque no hay operadores en la línea (puede ser por falta, o movimiento a otras líneas)</v>
      </c>
    </row>
    <row r="20" spans="1:8" ht="25.5">
      <c r="A20" s="175" t="str">
        <f>[46]Pérdidas!A20</f>
        <v>FALTA-</v>
      </c>
      <c r="B20" s="175">
        <f>[46]Pérdidas!B20</f>
        <v>4</v>
      </c>
      <c r="C20" s="175" t="str">
        <f t="shared" si="0"/>
        <v>FALTA-4</v>
      </c>
      <c r="D20" s="175" t="str">
        <f>[46]Pérdidas!D20</f>
        <v>Accidentes</v>
      </c>
      <c r="E20" s="109" t="str">
        <f>[46]Pérdidas!E20</f>
        <v>Falta de Operadores</v>
      </c>
      <c r="F20" s="109" t="str">
        <f>[46]Pérdidas!F20</f>
        <v>Pérdidas en Desempeño de Manufactura</v>
      </c>
      <c r="G20" s="168" t="str">
        <f>[46]Pérdidas!G$17</f>
        <v>Falta Inesperada de operadores</v>
      </c>
      <c r="H20" s="172" t="str">
        <f>[46]Pérdidas!H$17</f>
        <v>Parada porque no hay operadores en la línea (puede ser por falta, o movimiento a otras líneas)</v>
      </c>
    </row>
    <row r="21" spans="1:8" ht="12.75" customHeight="1">
      <c r="A21" s="175" t="str">
        <f>[46]Pérdidas!A21</f>
        <v>MATERIALES-</v>
      </c>
      <c r="B21" s="175">
        <f>[46]Pérdidas!B21</f>
        <v>1</v>
      </c>
      <c r="C21" s="175" t="str">
        <f t="shared" si="0"/>
        <v>MATERIALES-1</v>
      </c>
      <c r="D21" s="175" t="str">
        <f>[46]Pérdidas!D21</f>
        <v>Falta de material en la línea</v>
      </c>
      <c r="E21" s="109" t="str">
        <f>[46]Pérdidas!E21</f>
        <v>Disponibilidad de Materiales en la Línea/Site</v>
      </c>
      <c r="F21" s="109" t="str">
        <f>[46]Pérdidas!F21</f>
        <v>Pérdidas en Desempeño de Manufactura</v>
      </c>
      <c r="G21" s="168" t="str">
        <f>[46]Pérdidas!G$21</f>
        <v>Falta de material en la línea</v>
      </c>
      <c r="H21" s="172" t="str">
        <f>[46]Pérdidas!H$21</f>
        <v>No hay material en la línea para producir, o el que no hay no es de buena calidad. Ejemplo: falta de crema</v>
      </c>
    </row>
    <row r="22" spans="1:8" ht="25.5">
      <c r="A22" s="175" t="str">
        <f>[46]Pérdidas!A22</f>
        <v>MATERIALES-</v>
      </c>
      <c r="B22" s="175">
        <f>[46]Pérdidas!B22</f>
        <v>2</v>
      </c>
      <c r="C22" s="175" t="str">
        <f t="shared" si="0"/>
        <v>MATERIALES-2</v>
      </c>
      <c r="D22" s="175" t="str">
        <f>[46]Pérdidas!D22</f>
        <v>Falta de producto del área de procesos</v>
      </c>
      <c r="E22" s="109" t="str">
        <f>[46]Pérdidas!E22</f>
        <v>Disponibilidad de Materiales en la Línea/Site</v>
      </c>
      <c r="F22" s="109" t="str">
        <f>[46]Pérdidas!F22</f>
        <v>Pérdidas en Desempeño de Manufactura</v>
      </c>
      <c r="G22" s="168" t="str">
        <f>[46]Pérdidas!G$21</f>
        <v>Falta de material en la línea</v>
      </c>
      <c r="H22" s="172" t="str">
        <f>[46]Pérdidas!H$21</f>
        <v>No hay material en la línea para producir, o el que no hay no es de buena calidad. Ejemplo: falta de crema</v>
      </c>
    </row>
    <row r="23" spans="1:8" ht="25.5">
      <c r="A23" s="175" t="str">
        <f>[46]Pérdidas!A23</f>
        <v>MATERIALES-</v>
      </c>
      <c r="B23" s="175">
        <f>[46]Pérdidas!B23</f>
        <v>3</v>
      </c>
      <c r="C23" s="175" t="str">
        <f t="shared" si="0"/>
        <v>MATERIALES-3</v>
      </c>
      <c r="D23" s="175" t="str">
        <f>[46]Pérdidas!D23</f>
        <v>Problemas de calidad con empaque/ materias primas</v>
      </c>
      <c r="E23" s="109" t="str">
        <f>[46]Pérdidas!E23</f>
        <v>Disponibilidad de Materiales en la Línea/Site</v>
      </c>
      <c r="F23" s="109" t="str">
        <f>[46]Pérdidas!F23</f>
        <v>Pérdidas en Desempeño de Manufactura</v>
      </c>
      <c r="G23" s="168" t="str">
        <f>[46]Pérdidas!G$21</f>
        <v>Falta de material en la línea</v>
      </c>
      <c r="H23" s="172" t="str">
        <f>[46]Pérdidas!H$21</f>
        <v>No hay material en la línea para producir, o el que no hay no es de buena calidad. Ejemplo: falta de crema</v>
      </c>
    </row>
    <row r="24" spans="1:8" ht="25.5">
      <c r="A24" s="175" t="str">
        <f>[46]Pérdidas!A24</f>
        <v>MATERIALES-</v>
      </c>
      <c r="B24" s="175">
        <f>[46]Pérdidas!B24</f>
        <v>4</v>
      </c>
      <c r="C24" s="175" t="str">
        <f t="shared" si="0"/>
        <v>MATERIALES-4</v>
      </c>
      <c r="D24" s="175" t="str">
        <f>[46]Pérdidas!D24</f>
        <v>Problemas en retiro de productos terminados</v>
      </c>
      <c r="E24" s="109" t="str">
        <f>[46]Pérdidas!E24</f>
        <v>Disponibilidad de Materiales en la Línea/Site</v>
      </c>
      <c r="F24" s="109" t="str">
        <f>[46]Pérdidas!F24</f>
        <v>Pérdidas en Desempeño de Manufactura</v>
      </c>
      <c r="G24" s="168" t="str">
        <f>[46]Pérdidas!G$21</f>
        <v>Falta de material en la línea</v>
      </c>
      <c r="H24" s="172" t="str">
        <f>[46]Pérdidas!H$21</f>
        <v>No hay material en la línea para producir, o el que no hay no es de buena calidad. Ejemplo: falta de crema</v>
      </c>
    </row>
    <row r="25" spans="1:8" ht="25.5" customHeight="1">
      <c r="A25" s="175" t="str">
        <f>[46]Pérdidas!A25</f>
        <v>PIEZAS-</v>
      </c>
      <c r="B25" s="175">
        <f>[46]Pérdidas!B25</f>
        <v>1</v>
      </c>
      <c r="C25" s="175" t="str">
        <f t="shared" si="0"/>
        <v>PIEZAS-1</v>
      </c>
      <c r="D25" s="175" t="str">
        <f>[46]Pérdidas!D25</f>
        <v>Substitución de herramientas / piezas (desgaste normal - final de vida útil)</v>
      </c>
      <c r="E25" s="109" t="str">
        <f>[46]Pérdidas!E25</f>
        <v>Cambio de Piezas</v>
      </c>
      <c r="F25" s="109" t="str">
        <f>[46]Pérdidas!F25</f>
        <v>Pérdidas en Desempeño de Manufactura</v>
      </c>
      <c r="G25" s="168" t="str">
        <f>[46]Pérdidas!G$25</f>
        <v>Substitución de herramientas / piezas (desgaste normal - final de vida útil)</v>
      </c>
      <c r="H25" s="172" t="str">
        <f>[46]Pérdidas!H$25</f>
        <v>Reemplazo de partes por vida útil o por operación.
Ejemplo: cambio de láminas, cambio de uñas.</v>
      </c>
    </row>
    <row r="26" spans="1:8" ht="12.75" customHeight="1">
      <c r="A26" s="175" t="str">
        <f>[46]Pérdidas!A26</f>
        <v>PIEZAS-</v>
      </c>
      <c r="B26" s="175">
        <f>[46]Pérdidas!B26</f>
        <v>2</v>
      </c>
      <c r="C26" s="175" t="str">
        <f t="shared" si="0"/>
        <v>PIEZAS-2</v>
      </c>
      <c r="D26" s="175" t="str">
        <f>[46]Pérdidas!D26</f>
        <v>Cambio de tanque</v>
      </c>
      <c r="E26" s="109" t="str">
        <f>[46]Pérdidas!E26</f>
        <v>Cambio de Piezas</v>
      </c>
      <c r="F26" s="109" t="str">
        <f>[46]Pérdidas!F26</f>
        <v>Pérdidas en Desempeño de Manufactura</v>
      </c>
      <c r="G26" s="168" t="str">
        <f>[46]Pérdidas!G$25</f>
        <v>Substitución de herramientas / piezas (desgaste normal - final de vida útil)</v>
      </c>
      <c r="H26" s="172" t="str">
        <f>[46]Pérdidas!H$25</f>
        <v>Reemplazo de partes por vida útil o por operación.
Ejemplo: cambio de láminas, cambio de uñas.</v>
      </c>
    </row>
    <row r="27" spans="1:8" ht="12.75" customHeight="1">
      <c r="A27" s="175" t="str">
        <f>[46]Pérdidas!A27</f>
        <v>PIEZAS-</v>
      </c>
      <c r="B27" s="175">
        <f>[46]Pérdidas!B27</f>
        <v>3</v>
      </c>
      <c r="C27" s="175" t="str">
        <f t="shared" si="0"/>
        <v>PIEZAS-3</v>
      </c>
      <c r="D27" s="175" t="str">
        <f>[46]Pérdidas!D27</f>
        <v>Cambio de lámina</v>
      </c>
      <c r="E27" s="109" t="str">
        <f>[46]Pérdidas!E27</f>
        <v>Cambio de Piezas</v>
      </c>
      <c r="F27" s="109" t="str">
        <f>[46]Pérdidas!F27</f>
        <v>Pérdidas en Desempeño de Manufactura</v>
      </c>
      <c r="G27" s="168" t="str">
        <f>[46]Pérdidas!G$25</f>
        <v>Substitución de herramientas / piezas (desgaste normal - final de vida útil)</v>
      </c>
      <c r="H27" s="172" t="str">
        <f>[46]Pérdidas!H$25</f>
        <v>Reemplazo de partes por vida útil o por operación.
Ejemplo: cambio de láminas, cambio de uñas.</v>
      </c>
    </row>
    <row r="28" spans="1:8" ht="12.75" customHeight="1">
      <c r="A28" s="175" t="str">
        <f>[46]Pérdidas!A28</f>
        <v>PIEZAS-</v>
      </c>
      <c r="B28" s="175">
        <f>[46]Pérdidas!B28</f>
        <v>4</v>
      </c>
      <c r="C28" s="175" t="str">
        <f t="shared" si="0"/>
        <v>PIEZAS-4</v>
      </c>
      <c r="D28" s="175" t="str">
        <f>[46]Pérdidas!D28</f>
        <v>Cambio de uñas</v>
      </c>
      <c r="E28" s="109" t="str">
        <f>[46]Pérdidas!E28</f>
        <v>Cambio de Piezas</v>
      </c>
      <c r="F28" s="109" t="str">
        <f>[46]Pérdidas!F28</f>
        <v>Pérdidas en Desempeño de Manufactura</v>
      </c>
      <c r="G28" s="168" t="str">
        <f>[46]Pérdidas!G$25</f>
        <v>Substitución de herramientas / piezas (desgaste normal - final de vida útil)</v>
      </c>
      <c r="H28" s="172" t="str">
        <f>[46]Pérdidas!H$25</f>
        <v>Reemplazo de partes por vida útil o por operación.
Ejemplo: cambio de láminas, cambio de uñas.</v>
      </c>
    </row>
    <row r="29" spans="1:8" ht="12.75" customHeight="1">
      <c r="A29" s="175" t="str">
        <f>[46]Pérdidas!A29</f>
        <v>PIEZAS-</v>
      </c>
      <c r="B29" s="175">
        <f>[46]Pérdidas!B29</f>
        <v>5</v>
      </c>
      <c r="C29" s="175" t="str">
        <f t="shared" si="0"/>
        <v>PIEZAS-5</v>
      </c>
      <c r="D29" s="175" t="str">
        <f>[46]Pérdidas!D29</f>
        <v>Cambio de resortes</v>
      </c>
      <c r="E29" s="109" t="str">
        <f>[46]Pérdidas!E29</f>
        <v>Cambio de Piezas</v>
      </c>
      <c r="F29" s="109" t="str">
        <f>[46]Pérdidas!F29</f>
        <v>Pérdidas en Desempeño de Manufactura</v>
      </c>
      <c r="G29" s="168" t="str">
        <f>[46]Pérdidas!G$25</f>
        <v>Substitución de herramientas / piezas (desgaste normal - final de vida útil)</v>
      </c>
      <c r="H29" s="172" t="str">
        <f>[46]Pérdidas!H$25</f>
        <v>Reemplazo de partes por vida útil o por operación.
Ejemplo: cambio de láminas, cambio de uñas.</v>
      </c>
    </row>
    <row r="30" spans="1:8" ht="12.75" customHeight="1">
      <c r="A30" s="175" t="str">
        <f>[46]Pérdidas!A30</f>
        <v>PIEZAS-</v>
      </c>
      <c r="B30" s="175">
        <f>[46]Pérdidas!B30</f>
        <v>6</v>
      </c>
      <c r="C30" s="175" t="str">
        <f t="shared" si="0"/>
        <v>PIEZAS-6</v>
      </c>
      <c r="D30" s="175" t="str">
        <f>[46]Pérdidas!D30</f>
        <v>Cambio de empaques/pistones</v>
      </c>
      <c r="E30" s="109" t="str">
        <f>[46]Pérdidas!E30</f>
        <v>Cambio de Piezas</v>
      </c>
      <c r="F30" s="109" t="str">
        <f>[46]Pérdidas!F30</f>
        <v>Pérdidas en Desempeño de Manufactura</v>
      </c>
      <c r="G30" s="168" t="str">
        <f>[46]Pérdidas!G$25</f>
        <v>Substitución de herramientas / piezas (desgaste normal - final de vida útil)</v>
      </c>
      <c r="H30" s="172" t="str">
        <f>[46]Pérdidas!H$25</f>
        <v>Reemplazo de partes por vida útil o por operación.
Ejemplo: cambio de láminas, cambio de uñas.</v>
      </c>
    </row>
    <row r="31" spans="1:8" ht="25.5">
      <c r="A31" s="175" t="str">
        <f>[46]Pérdidas!A31</f>
        <v>CHOKOTEI</v>
      </c>
      <c r="B31" s="175"/>
      <c r="C31" s="175" t="str">
        <f t="shared" si="0"/>
        <v>CHOKOTEI</v>
      </c>
      <c r="D31" s="175" t="str">
        <f>[46]Pérdidas!D31</f>
        <v>Paros menores / Pequeñas paradas (&lt;=10min)</v>
      </c>
      <c r="E31" s="109" t="str">
        <f>[46]Pérdidas!E31</f>
        <v>Pequeñas Paradas</v>
      </c>
      <c r="F31" s="109" t="str">
        <f>[46]Pérdidas!F31</f>
        <v>Pérdidas en Desempeño de Manufactura</v>
      </c>
      <c r="G31" s="172" t="str">
        <f>[46]Pérdidas!G31</f>
        <v>Paros menores / Pequeñas paradas (&lt;=10min)</v>
      </c>
      <c r="H31" s="172" t="str">
        <f>[46]Pérdidas!H31</f>
        <v>Paradas menores a 10 min. Ejempo: limpieza menor a 10 minutos</v>
      </c>
    </row>
    <row r="32" spans="1:8" ht="12.75" customHeight="1">
      <c r="A32" s="175" t="str">
        <f>[46]Pérdidas!A32</f>
        <v>VELOCIDAD-</v>
      </c>
      <c r="B32" s="175">
        <f>[46]Pérdidas!B32</f>
        <v>1</v>
      </c>
      <c r="C32" s="175" t="str">
        <f t="shared" si="0"/>
        <v>VELOCIDAD-1</v>
      </c>
      <c r="D32" s="175" t="str">
        <f>[46]Pérdidas!D32</f>
        <v>Velocidad Reducida por relevos</v>
      </c>
      <c r="E32" s="109" t="str">
        <f>[46]Pérdidas!E32</f>
        <v>Reducciones de Velocidad</v>
      </c>
      <c r="F32" s="109" t="str">
        <f>[46]Pérdidas!F32</f>
        <v>Pérdidas en Desempeño de Manufactura</v>
      </c>
      <c r="G32" s="168" t="str">
        <f>[46]Pérdidas!G$32</f>
        <v>Velocidad Reducida por relevos</v>
      </c>
      <c r="H32" s="172" t="str">
        <f>[46]Pérdidas!H$32</f>
        <v>Reducción de velocidad nominal de la línea</v>
      </c>
    </row>
    <row r="33" spans="1:8">
      <c r="A33" s="175" t="str">
        <f>[46]Pérdidas!A33</f>
        <v>VELOCIDAD-</v>
      </c>
      <c r="B33" s="175">
        <f>[46]Pérdidas!B33</f>
        <v>2</v>
      </c>
      <c r="C33" s="175" t="str">
        <f t="shared" si="0"/>
        <v>VELOCIDAD-2</v>
      </c>
      <c r="D33" s="175" t="str">
        <f>[46]Pérdidas!D33</f>
        <v>Velocidad Reducida por problemas de calidad</v>
      </c>
      <c r="E33" s="109" t="str">
        <f>[46]Pérdidas!E33</f>
        <v>Reducciones de Velocidad</v>
      </c>
      <c r="F33" s="109" t="str">
        <f>[46]Pérdidas!F33</f>
        <v>Pérdidas en Desempeño de Manufactura</v>
      </c>
      <c r="G33" s="168" t="str">
        <f>[46]Pérdidas!G$32</f>
        <v>Velocidad Reducida por relevos</v>
      </c>
      <c r="H33" s="172" t="str">
        <f>[46]Pérdidas!H$32</f>
        <v>Reducción de velocidad nominal de la línea</v>
      </c>
    </row>
    <row r="34" spans="1:8">
      <c r="A34" s="175" t="str">
        <f>[46]Pérdidas!A34</f>
        <v>VELOCIDAD-</v>
      </c>
      <c r="B34" s="175">
        <f>[46]Pérdidas!B34</f>
        <v>3</v>
      </c>
      <c r="C34" s="175" t="str">
        <f t="shared" si="0"/>
        <v>VELOCIDAD-3</v>
      </c>
      <c r="D34" s="175" t="str">
        <f>[46]Pérdidas!D34</f>
        <v>Velocidad Reducida por falta de personal</v>
      </c>
      <c r="E34" s="109" t="str">
        <f>[46]Pérdidas!E34</f>
        <v>Reducciones de Velocidad</v>
      </c>
      <c r="F34" s="109" t="str">
        <f>[46]Pérdidas!F34</f>
        <v>Pérdidas en Desempeño de Manufactura</v>
      </c>
      <c r="G34" s="168" t="str">
        <f>[46]Pérdidas!G$32</f>
        <v>Velocidad Reducida por relevos</v>
      </c>
      <c r="H34" s="172" t="str">
        <f>[46]Pérdidas!H$32</f>
        <v>Reducción de velocidad nominal de la línea</v>
      </c>
    </row>
    <row r="35" spans="1:8" ht="12.75" customHeight="1">
      <c r="A35" s="175" t="str">
        <f>[46]Pérdidas!A35</f>
        <v>DEFECTOSCALIDAD-</v>
      </c>
      <c r="B35" s="175">
        <f>[46]Pérdidas!B35</f>
        <v>1</v>
      </c>
      <c r="C35" s="175" t="str">
        <f t="shared" si="0"/>
        <v>DEFECTOSCALIDAD-1</v>
      </c>
      <c r="D35" s="175" t="str">
        <f>[46]Pérdidas!D35</f>
        <v>Desperdicio o Mermas de productos</v>
      </c>
      <c r="E35" s="109" t="str">
        <f>[46]Pérdidas!E35</f>
        <v>Defectos de Calidad</v>
      </c>
      <c r="F35" s="109" t="str">
        <f>[46]Pérdidas!F35</f>
        <v>Pérdidas en Desempeño de Manufactura</v>
      </c>
      <c r="G35" s="168" t="str">
        <f>[46]Pérdidas!G$35</f>
        <v>Desperdicio o Mermas de productos</v>
      </c>
      <c r="H35" s="168" t="str">
        <f>[46]Pérdidas!H$35</f>
        <v>Tiempo que la línea produjo pero el producto no es de calidad, incidente D, reprocesar producto</v>
      </c>
    </row>
    <row r="36" spans="1:8" ht="25.5">
      <c r="A36" s="175" t="str">
        <f>[46]Pérdidas!A36</f>
        <v>DEFECTOSCALIDAD-</v>
      </c>
      <c r="B36" s="175">
        <f>[46]Pérdidas!B36</f>
        <v>2</v>
      </c>
      <c r="C36" s="175" t="str">
        <f t="shared" si="0"/>
        <v>DEFECTOSCALIDAD-2</v>
      </c>
      <c r="D36" s="175" t="str">
        <f>[46]Pérdidas!D36</f>
        <v>Problemas de calidad con/del producto</v>
      </c>
      <c r="E36" s="109" t="str">
        <f>[46]Pérdidas!E36</f>
        <v>Defectos de Calidad</v>
      </c>
      <c r="F36" s="109" t="str">
        <f>[46]Pérdidas!F36</f>
        <v>Pérdidas en Desempeño de Manufactura</v>
      </c>
      <c r="G36" s="168" t="str">
        <f>[46]Pérdidas!G$35</f>
        <v>Desperdicio o Mermas de productos</v>
      </c>
      <c r="H36" s="168" t="str">
        <f>[46]Pérdidas!H$35</f>
        <v>Tiempo que la línea produjo pero el producto no es de calidad, incidente D, reprocesar producto</v>
      </c>
    </row>
    <row r="37" spans="1:8" ht="25.5">
      <c r="A37" s="175" t="str">
        <f>[46]Pérdidas!A37</f>
        <v>MEDICIÓNYAJUSTE</v>
      </c>
      <c r="B37" s="175"/>
      <c r="C37" s="175" t="str">
        <f t="shared" si="0"/>
        <v>MEDICIÓNYAJUSTE</v>
      </c>
      <c r="D37" s="175" t="str">
        <f>[46]Pérdidas!D37</f>
        <v>Medición y ajuste por calidad</v>
      </c>
      <c r="E37" s="109" t="str">
        <f>[46]Pérdidas!E37</f>
        <v>Medición y Ajuste</v>
      </c>
      <c r="F37" s="109" t="str">
        <f>[46]Pérdidas!F37</f>
        <v>Pérdidas en Desempeño de Manufactura</v>
      </c>
      <c r="G37" s="178" t="str">
        <f>[46]Pérdidas!G37</f>
        <v>Medición y ajuste por calidad</v>
      </c>
      <c r="H37" s="172" t="str">
        <f>[46]Pérdidas!H37</f>
        <v>Ajustes y calibraciones para asegurar la calidad del producto</v>
      </c>
    </row>
    <row r="38" spans="1:8">
      <c r="A38" s="177" t="str">
        <f>[46]Pérdidas!A38</f>
        <v>MANPLAN-</v>
      </c>
      <c r="B38" s="177">
        <f>[46]Pérdidas!B38</f>
        <v>1</v>
      </c>
      <c r="C38" s="176" t="str">
        <f t="shared" si="0"/>
        <v>MANPLAN-1</v>
      </c>
      <c r="D38" s="177" t="str">
        <f>[46]Pérdidas!D38</f>
        <v>Mantenimiento Preventivo Planeado</v>
      </c>
      <c r="E38" s="110" t="str">
        <f>[46]Pérdidas!E38</f>
        <v>Mantenimiento Planeado</v>
      </c>
      <c r="F38" s="110" t="str">
        <f>[46]Pérdidas!F38</f>
        <v>Pérdidas en Procesos</v>
      </c>
      <c r="G38" s="174" t="str">
        <f>[46]Pérdidas!D$38</f>
        <v>Mantenimiento Preventivo Planeado</v>
      </c>
      <c r="H38" s="174" t="str">
        <f>[46]Pérdidas!E$38</f>
        <v>Mantenimiento Planeado</v>
      </c>
    </row>
    <row r="39" spans="1:8">
      <c r="A39" s="177" t="str">
        <f>[46]Pérdidas!A39</f>
        <v>MANPLAN-</v>
      </c>
      <c r="B39" s="177">
        <f>[46]Pérdidas!B39</f>
        <v>2</v>
      </c>
      <c r="C39" s="176" t="str">
        <f t="shared" si="0"/>
        <v>MANPLAN-2</v>
      </c>
      <c r="D39" s="177" t="str">
        <f>[46]Pérdidas!D39</f>
        <v>Mantenimiento Forzado</v>
      </c>
      <c r="E39" s="110" t="str">
        <f>[46]Pérdidas!E39</f>
        <v>Mantenimiento Planeado</v>
      </c>
      <c r="F39" s="110" t="str">
        <f>[46]Pérdidas!F39</f>
        <v>Pérdidas en Procesos</v>
      </c>
      <c r="G39" s="174" t="str">
        <f>[46]Pérdidas!D$38</f>
        <v>Mantenimiento Preventivo Planeado</v>
      </c>
      <c r="H39" s="174" t="str">
        <f>[46]Pérdidas!E$38</f>
        <v>Mantenimiento Planeado</v>
      </c>
    </row>
    <row r="40" spans="1:8">
      <c r="A40" s="177" t="str">
        <f>[46]Pérdidas!A40</f>
        <v>MANPLAN-</v>
      </c>
      <c r="B40" s="177">
        <f>[46]Pérdidas!B40</f>
        <v>3</v>
      </c>
      <c r="C40" s="176" t="str">
        <f t="shared" ref="C40:C56" si="1">CONCATENATE(A40,B40)</f>
        <v>MANPLAN-3</v>
      </c>
      <c r="D40" s="177" t="str">
        <f>[46]Pérdidas!D40</f>
        <v>Actividades de LILA (MA)</v>
      </c>
      <c r="E40" s="110" t="str">
        <f>[46]Pérdidas!E40</f>
        <v>Mantenimiento Planeado</v>
      </c>
      <c r="F40" s="110" t="str">
        <f>[46]Pérdidas!F40</f>
        <v>Pérdidas en Procesos</v>
      </c>
      <c r="G40" s="174" t="str">
        <f>[46]Pérdidas!D$38</f>
        <v>Mantenimiento Preventivo Planeado</v>
      </c>
      <c r="H40" s="174" t="str">
        <f>[46]Pérdidas!E$38</f>
        <v>Mantenimiento Planeado</v>
      </c>
    </row>
    <row r="41" spans="1:8">
      <c r="A41" s="177" t="str">
        <f>[46]Pérdidas!A41</f>
        <v>COMIDA</v>
      </c>
      <c r="B41" s="177"/>
      <c r="C41" s="176" t="str">
        <f t="shared" si="1"/>
        <v>COMIDA</v>
      </c>
      <c r="D41" s="177" t="str">
        <f>[46]Pérdidas!D41</f>
        <v>Refrigerio / Almuerzo</v>
      </c>
      <c r="E41" s="110" t="str">
        <f>[46]Pérdidas!E41</f>
        <v>Breaks</v>
      </c>
      <c r="F41" s="110" t="str">
        <f>[46]Pérdidas!F41</f>
        <v>Pérdidas en Procesos</v>
      </c>
      <c r="G41" s="179" t="str">
        <f>[46]Pérdidas!G41</f>
        <v>Refrigerio / Almuerzo</v>
      </c>
      <c r="H41" s="173" t="str">
        <f>[46]Pérdidas!H41</f>
        <v>Parada por alimentación</v>
      </c>
    </row>
    <row r="42" spans="1:8" ht="12.75" customHeight="1">
      <c r="A42" s="177" t="str">
        <f>[46]Pérdidas!A42</f>
        <v>LIMPIEZA-</v>
      </c>
      <c r="B42" s="177">
        <f>[46]Pérdidas!B42</f>
        <v>1</v>
      </c>
      <c r="C42" s="176" t="str">
        <f t="shared" si="1"/>
        <v>LIMPIEZA-1</v>
      </c>
      <c r="D42" s="177" t="str">
        <f>[46]Pérdidas!D42</f>
        <v>Limpieza con frecuencia (cada 24, 36, etc. Horas)</v>
      </c>
      <c r="E42" s="110" t="str">
        <f>[46]Pérdidas!E42</f>
        <v>Limpieza y Sanitización</v>
      </c>
      <c r="F42" s="110" t="str">
        <f>[46]Pérdidas!F42</f>
        <v>Pérdidas en Procesos</v>
      </c>
      <c r="G42" s="174" t="str">
        <f>[46]Pérdidas!G$42</f>
        <v>Limpieza con frecuencia (cada 24, 36, etc. Horas)</v>
      </c>
      <c r="H42" s="174" t="str">
        <f>[46]Pérdidas!H$42</f>
        <v>Parada para realizar limpieza en línea (que no sea debido a otras causas)</v>
      </c>
    </row>
    <row r="43" spans="1:8" ht="12.75" customHeight="1">
      <c r="A43" s="177" t="str">
        <f>[46]Pérdidas!A43</f>
        <v>LIMPIEZA-</v>
      </c>
      <c r="B43" s="177">
        <f>[46]Pérdidas!B43</f>
        <v>2</v>
      </c>
      <c r="C43" s="176" t="str">
        <f t="shared" si="1"/>
        <v>LIMPIEZA-2</v>
      </c>
      <c r="D43" s="177" t="str">
        <f>[46]Pérdidas!D43</f>
        <v>Limpiezas inesperadas</v>
      </c>
      <c r="E43" s="110" t="str">
        <f>[46]Pérdidas!E43</f>
        <v>Limpieza y Sanitización</v>
      </c>
      <c r="F43" s="110" t="str">
        <f>[46]Pérdidas!F43</f>
        <v>Pérdidas en Procesos</v>
      </c>
      <c r="G43" s="174" t="str">
        <f>[46]Pérdidas!G$42</f>
        <v>Limpieza con frecuencia (cada 24, 36, etc. Horas)</v>
      </c>
      <c r="H43" s="174" t="str">
        <f>[46]Pérdidas!H$42</f>
        <v>Parada para realizar limpieza en línea (que no sea debido a otras causas)</v>
      </c>
    </row>
    <row r="44" spans="1:8" ht="12.75" customHeight="1">
      <c r="A44" s="177" t="str">
        <f>[46]Pérdidas!A44</f>
        <v>LIMPIEZA-</v>
      </c>
      <c r="B44" s="177">
        <f>[46]Pérdidas!B44</f>
        <v>3</v>
      </c>
      <c r="C44" s="176" t="str">
        <f t="shared" si="1"/>
        <v>LIMPIEZA-3</v>
      </c>
      <c r="D44" s="177" t="str">
        <f>[46]Pérdidas!D44</f>
        <v>Deshielos</v>
      </c>
      <c r="E44" s="110" t="str">
        <f>[46]Pérdidas!E44</f>
        <v>Limpieza y Sanitización</v>
      </c>
      <c r="F44" s="110" t="str">
        <f>[46]Pérdidas!F44</f>
        <v>Pérdidas en Procesos</v>
      </c>
      <c r="G44" s="174" t="str">
        <f>[46]Pérdidas!G$42</f>
        <v>Limpieza con frecuencia (cada 24, 36, etc. Horas)</v>
      </c>
      <c r="H44" s="174" t="str">
        <f>[46]Pérdidas!H$42</f>
        <v>Parada para realizar limpieza en línea (que no sea debido a otras causas)</v>
      </c>
    </row>
    <row r="45" spans="1:8">
      <c r="A45" s="177" t="str">
        <f>[46]Pérdidas!A45</f>
        <v>CAMBIO-</v>
      </c>
      <c r="B45" s="177">
        <f>[46]Pérdidas!B45</f>
        <v>1</v>
      </c>
      <c r="C45" s="176" t="str">
        <f t="shared" si="1"/>
        <v>CAMBIO-1</v>
      </c>
      <c r="D45" s="177" t="str">
        <f>[46]Pérdidas!D45</f>
        <v>Cambio de Formato</v>
      </c>
      <c r="E45" s="110" t="str">
        <f>[46]Pérdidas!E45</f>
        <v>Change Over</v>
      </c>
      <c r="F45" s="110" t="str">
        <f>[46]Pérdidas!F45</f>
        <v>Pérdidas en Procesos</v>
      </c>
      <c r="G45" s="174" t="str">
        <f>[46]Pérdidas!G$45</f>
        <v>Cambio de Formato</v>
      </c>
      <c r="H45" s="174" t="str">
        <f>[46]Pérdidas!H$45</f>
        <v>Cambio de formato o cambio de sabor</v>
      </c>
    </row>
    <row r="46" spans="1:8">
      <c r="A46" s="177" t="str">
        <f>[46]Pérdidas!A46</f>
        <v>CAMBIO-</v>
      </c>
      <c r="B46" s="177">
        <f>[46]Pérdidas!B46</f>
        <v>2</v>
      </c>
      <c r="C46" s="176" t="str">
        <f t="shared" si="1"/>
        <v>CAMBIO-2</v>
      </c>
      <c r="D46" s="177" t="str">
        <f>[46]Pérdidas!D46</f>
        <v>Cambio de Producto (Sabor)</v>
      </c>
      <c r="E46" s="110" t="str">
        <f>[46]Pérdidas!E46</f>
        <v>Change Over</v>
      </c>
      <c r="F46" s="110" t="str">
        <f>[46]Pérdidas!F46</f>
        <v>Pérdidas en Procesos</v>
      </c>
      <c r="G46" s="174" t="str">
        <f>[46]Pérdidas!G$45</f>
        <v>Cambio de Formato</v>
      </c>
      <c r="H46" s="174" t="str">
        <f>[46]Pérdidas!H$45</f>
        <v>Cambio de formato o cambio de sabor</v>
      </c>
    </row>
    <row r="47" spans="1:8">
      <c r="A47" s="177" t="str">
        <f>[46]Pérdidas!A47</f>
        <v>PREPARACIÓN-</v>
      </c>
      <c r="B47" s="177">
        <f>[46]Pérdidas!B47</f>
        <v>1</v>
      </c>
      <c r="C47" s="176" t="str">
        <f t="shared" si="1"/>
        <v>PREPARACIÓN-1</v>
      </c>
      <c r="D47" s="177" t="str">
        <f>[46]Pérdidas!D47</f>
        <v>Arranque sin cambio de formato</v>
      </c>
      <c r="E47" s="110" t="str">
        <f>[46]Pérdidas!E47</f>
        <v>Preparación y Cierre de Línea</v>
      </c>
      <c r="F47" s="110" t="str">
        <f>[46]Pérdidas!F47</f>
        <v>Pérdidas en Procesos</v>
      </c>
      <c r="G47" s="174" t="str">
        <f>[46]Pérdidas!G$47</f>
        <v>Preparación y Cierre de Línea</v>
      </c>
      <c r="H47" s="174" t="str">
        <f>[46]Pérdidas!H$47</f>
        <v>Tiempo al inicio o cierre de plan.</v>
      </c>
    </row>
    <row r="48" spans="1:8">
      <c r="A48" s="177" t="str">
        <f>[46]Pérdidas!A48</f>
        <v>PREPARACIÓN-</v>
      </c>
      <c r="B48" s="177">
        <f>[46]Pérdidas!B48</f>
        <v>2</v>
      </c>
      <c r="C48" s="176" t="str">
        <f t="shared" si="1"/>
        <v>PREPARACIÓN-2</v>
      </c>
      <c r="D48" s="177" t="str">
        <f>[46]Pérdidas!D48</f>
        <v>Arranque con cambio de formato</v>
      </c>
      <c r="E48" s="110" t="str">
        <f>[46]Pérdidas!E48</f>
        <v>Preparación y Cierre de Línea</v>
      </c>
      <c r="F48" s="110" t="str">
        <f>[46]Pérdidas!F48</f>
        <v>Pérdidas en Procesos</v>
      </c>
      <c r="G48" s="174" t="str">
        <f>[46]Pérdidas!G$47</f>
        <v>Preparación y Cierre de Línea</v>
      </c>
      <c r="H48" s="174" t="str">
        <f>[46]Pérdidas!H$47</f>
        <v>Tiempo al inicio o cierre de plan.</v>
      </c>
    </row>
    <row r="49" spans="1:8">
      <c r="A49" s="177" t="str">
        <f>[46]Pérdidas!A49</f>
        <v>CIERRE</v>
      </c>
      <c r="B49" s="177"/>
      <c r="C49" s="176" t="str">
        <f t="shared" si="1"/>
        <v>CIERRE</v>
      </c>
      <c r="D49" s="177" t="str">
        <f>[46]Pérdidas!D49</f>
        <v>Limpieza al final del plan de producción</v>
      </c>
      <c r="E49" s="110" t="str">
        <f>[46]Pérdidas!E49</f>
        <v>Preparación y Cierre de Línea</v>
      </c>
      <c r="F49" s="110" t="str">
        <f>[46]Pérdidas!F49</f>
        <v>Pérdidas en Procesos</v>
      </c>
      <c r="G49" s="174" t="str">
        <f>[46]Pérdidas!G$47</f>
        <v>Preparación y Cierre de Línea</v>
      </c>
      <c r="H49" s="174" t="str">
        <f>[46]Pérdidas!H$47</f>
        <v>Tiempo al inicio o cierre de plan.</v>
      </c>
    </row>
    <row r="50" spans="1:8">
      <c r="A50" s="177" t="str">
        <f>[46]Pérdidas!A50</f>
        <v>CNU-</v>
      </c>
      <c r="B50" s="177">
        <f>[46]Pérdidas!B50</f>
        <v>1</v>
      </c>
      <c r="C50" s="176" t="str">
        <f t="shared" si="1"/>
        <v>CNU-1</v>
      </c>
      <c r="D50" s="177" t="str">
        <f>[46]Pérdidas!D50</f>
        <v>Festivos</v>
      </c>
      <c r="E50" s="110" t="str">
        <f>[46]Pérdidas!E50</f>
        <v>Festivos</v>
      </c>
      <c r="F50" s="110" t="str">
        <f>[46]Pérdidas!F50</f>
        <v>Pérdidas de Capacidad No Utilizada</v>
      </c>
      <c r="G50" s="174" t="str">
        <f>[46]Pérdidas!G$50</f>
        <v>Pérdidas debido a Capacidad No Utilizada</v>
      </c>
      <c r="H50" s="190"/>
    </row>
    <row r="51" spans="1:8">
      <c r="A51" s="177" t="str">
        <f>[46]Pérdidas!A51</f>
        <v>CNU-</v>
      </c>
      <c r="B51" s="177">
        <f>[46]Pérdidas!B51</f>
        <v>2</v>
      </c>
      <c r="C51" s="176" t="str">
        <f t="shared" si="1"/>
        <v>CNU-2</v>
      </c>
      <c r="D51" s="177" t="str">
        <f>[46]Pérdidas!D51</f>
        <v>Paradas planificados (incluidos entrenamientos)</v>
      </c>
      <c r="E51" s="110" t="str">
        <f>[46]Pérdidas!E51</f>
        <v>Paradas planificados</v>
      </c>
      <c r="F51" s="110" t="str">
        <f>[46]Pérdidas!F51</f>
        <v>Pérdidas de Capacidad No Utilizada</v>
      </c>
      <c r="G51" s="174" t="str">
        <f>[46]Pérdidas!G$50</f>
        <v>Pérdidas debido a Capacidad No Utilizada</v>
      </c>
      <c r="H51" s="191"/>
    </row>
    <row r="52" spans="1:8">
      <c r="A52" s="177" t="str">
        <f>[46]Pérdidas!A52</f>
        <v>CNU-</v>
      </c>
      <c r="B52" s="177">
        <f>[46]Pérdidas!B52</f>
        <v>3</v>
      </c>
      <c r="C52" s="176" t="str">
        <f t="shared" si="1"/>
        <v>CNU-3</v>
      </c>
      <c r="D52" s="177" t="str">
        <f>[46]Pérdidas!D52</f>
        <v>Paros planificados por Ingeniería</v>
      </c>
      <c r="E52" s="110" t="str">
        <f>[46]Pérdidas!E52</f>
        <v>Paros planificados por Ingeniería</v>
      </c>
      <c r="F52" s="110" t="str">
        <f>[46]Pérdidas!F52</f>
        <v>Pérdidas de Capacidad No Utilizada</v>
      </c>
      <c r="G52" s="174" t="str">
        <f>[46]Pérdidas!G$50</f>
        <v>Pérdidas debido a Capacidad No Utilizada</v>
      </c>
      <c r="H52" s="191"/>
    </row>
    <row r="53" spans="1:8" ht="25.5">
      <c r="A53" s="177" t="str">
        <f>[46]Pérdidas!A53</f>
        <v>CNU-</v>
      </c>
      <c r="B53" s="177">
        <f>[46]Pérdidas!B53</f>
        <v>4</v>
      </c>
      <c r="C53" s="176" t="str">
        <f t="shared" si="1"/>
        <v>CNU-4</v>
      </c>
      <c r="D53" s="177" t="str">
        <f>[46]Pérdidas!D53</f>
        <v>Falta de capacidad
en utilities (externa)</v>
      </c>
      <c r="E53" s="110" t="str">
        <f>[46]Pérdidas!E53</f>
        <v>Falta de capacidad en utilities (externa)</v>
      </c>
      <c r="F53" s="110" t="str">
        <f>[46]Pérdidas!F53</f>
        <v>Pérdidas de Capacidad No Utilizada</v>
      </c>
      <c r="G53" s="174" t="str">
        <f>[46]Pérdidas!G$50</f>
        <v>Pérdidas debido a Capacidad No Utilizada</v>
      </c>
      <c r="H53" s="191" t="str">
        <f>[46]Pérdidas!H53</f>
        <v>Falta de utilites por temas externos a la planta. Por ejemplo, corte de energía eléctrica en toda la zona.</v>
      </c>
    </row>
    <row r="54" spans="1:8" ht="25.5">
      <c r="A54" s="177" t="str">
        <f>[46]Pérdidas!A54</f>
        <v>CNU-</v>
      </c>
      <c r="B54" s="177">
        <f>[46]Pérdidas!B54</f>
        <v>5</v>
      </c>
      <c r="C54" s="176" t="str">
        <f t="shared" si="1"/>
        <v>CNU-5</v>
      </c>
      <c r="D54" s="177" t="str">
        <f>[46]Pérdidas!D54</f>
        <v>Ensayos / Modificaciones 
Planeadas (Comisionamiento)</v>
      </c>
      <c r="E54" s="110" t="str">
        <f>[46]Pérdidas!E54</f>
        <v>Ensayos / Modificaciones Planeadas (Comisionamiento)</v>
      </c>
      <c r="F54" s="110" t="str">
        <f>[46]Pérdidas!F54</f>
        <v>Pérdidas de Capacidad No Utilizada</v>
      </c>
      <c r="G54" s="174" t="str">
        <f>[46]Pérdidas!G$50</f>
        <v>Pérdidas debido a Capacidad No Utilizada</v>
      </c>
      <c r="H54" s="191"/>
    </row>
    <row r="55" spans="1:8">
      <c r="A55" s="177" t="str">
        <f>[46]Pérdidas!A55</f>
        <v>CNU-</v>
      </c>
      <c r="B55" s="177">
        <f>[46]Pérdidas!B55</f>
        <v>6</v>
      </c>
      <c r="C55" s="176" t="str">
        <f t="shared" si="1"/>
        <v>CNU-6</v>
      </c>
      <c r="D55" s="177" t="str">
        <f>[46]Pérdidas!D55</f>
        <v>Patrón de turnos por trabajo</v>
      </c>
      <c r="E55" s="110" t="str">
        <f>[46]Pérdidas!E55</f>
        <v>Patrón de turnos por trabajo</v>
      </c>
      <c r="F55" s="110" t="str">
        <f>[46]Pérdidas!F55</f>
        <v>Pérdidas de Capacidad No Utilizada</v>
      </c>
      <c r="G55" s="174" t="str">
        <f>[46]Pérdidas!G$50</f>
        <v>Pérdidas debido a Capacidad No Utilizada</v>
      </c>
      <c r="H55" s="192"/>
    </row>
    <row r="56" spans="1:8">
      <c r="A56" s="177" t="str">
        <f>[46]Pérdidas!A56</f>
        <v>INACTIVIDAD</v>
      </c>
      <c r="B56" s="177"/>
      <c r="C56" s="176" t="str">
        <f t="shared" si="1"/>
        <v>INACTIVIDAD</v>
      </c>
      <c r="D56" s="177" t="str">
        <f>[46]Pérdidas!D56</f>
        <v>Inactividad (Idle Time)</v>
      </c>
      <c r="E56" s="110" t="str">
        <f>[46]Pérdidas!E56</f>
        <v>Inactividad (Idle Time)</v>
      </c>
      <c r="F56" s="110" t="str">
        <f>[46]Pérdidas!F56</f>
        <v>Tiempo sin Ocupación (Idle Time)</v>
      </c>
      <c r="G56" s="179" t="str">
        <f>[46]Pérdidas!G56</f>
        <v>Inactividad (Idle Time)</v>
      </c>
      <c r="H56" s="173" t="str">
        <f>[46]Pérdidas!H56</f>
        <v>Inactividad (Idle Time)</v>
      </c>
    </row>
  </sheetData>
  <mergeCells count="2">
    <mergeCell ref="A3:F4"/>
    <mergeCell ref="A5:F6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1:AM142"/>
  <sheetViews>
    <sheetView showGridLines="0" zoomScale="70" zoomScaleNormal="70" workbookViewId="0">
      <selection activeCell="E25" sqref="E25"/>
    </sheetView>
  </sheetViews>
  <sheetFormatPr baseColWidth="10" defaultColWidth="7.140625" defaultRowHeight="12.75"/>
  <cols>
    <col min="1" max="1" width="7.140625" style="88"/>
    <col min="2" max="2" width="32.7109375" style="88" bestFit="1" customWidth="1"/>
    <col min="3" max="3" width="7.42578125" style="88" bestFit="1" customWidth="1"/>
    <col min="4" max="4" width="7.140625" style="88"/>
    <col min="5" max="5" width="31.28515625" style="88" bestFit="1" customWidth="1"/>
    <col min="6" max="6" width="7.42578125" style="88" bestFit="1" customWidth="1"/>
    <col min="7" max="7" width="7.140625" style="88"/>
    <col min="8" max="8" width="31.28515625" style="88" bestFit="1" customWidth="1"/>
    <col min="9" max="9" width="7.42578125" style="88" bestFit="1" customWidth="1"/>
    <col min="10" max="10" width="7.140625" style="88"/>
    <col min="11" max="11" width="30.42578125" style="88" bestFit="1" customWidth="1"/>
    <col min="12" max="12" width="7.42578125" style="88" bestFit="1" customWidth="1"/>
    <col min="13" max="13" width="7.140625" style="88"/>
    <col min="14" max="14" width="31.85546875" style="88" bestFit="1" customWidth="1"/>
    <col min="15" max="15" width="7.42578125" style="88" bestFit="1" customWidth="1"/>
    <col min="16" max="16" width="7.140625" style="88"/>
    <col min="17" max="17" width="32.7109375" style="88" bestFit="1" customWidth="1"/>
    <col min="18" max="18" width="7.42578125" style="88" bestFit="1" customWidth="1"/>
    <col min="19" max="19" width="7.140625" style="88"/>
    <col min="20" max="20" width="11.5703125" style="88" bestFit="1" customWidth="1"/>
    <col min="21" max="21" width="11.7109375" style="88" bestFit="1" customWidth="1"/>
    <col min="22" max="22" width="10.85546875" style="88" bestFit="1" customWidth="1"/>
    <col min="23" max="26" width="7.140625" style="88"/>
    <col min="27" max="27" width="11.7109375" style="88" bestFit="1" customWidth="1"/>
    <col min="28" max="34" width="7.140625" style="88"/>
    <col min="35" max="35" width="11.5703125" style="88" bestFit="1" customWidth="1"/>
    <col min="36" max="36" width="14.5703125" style="88" bestFit="1" customWidth="1"/>
    <col min="37" max="37" width="7.140625" style="88"/>
    <col min="38" max="38" width="11.7109375" style="88" bestFit="1" customWidth="1"/>
    <col min="39" max="16384" width="7.140625" style="88"/>
  </cols>
  <sheetData>
    <row r="1" spans="2:39">
      <c r="B1" s="88">
        <v>419</v>
      </c>
      <c r="E1" s="88">
        <v>414</v>
      </c>
      <c r="H1" s="88">
        <v>415</v>
      </c>
      <c r="K1" s="88">
        <v>402</v>
      </c>
    </row>
    <row r="2" spans="2:39">
      <c r="B2" s="88" t="s">
        <v>125</v>
      </c>
      <c r="E2" s="88" t="s">
        <v>120</v>
      </c>
      <c r="H2" s="88" t="s">
        <v>121</v>
      </c>
      <c r="K2" s="88" t="s">
        <v>118</v>
      </c>
      <c r="N2" s="88">
        <v>404</v>
      </c>
      <c r="Q2" s="88">
        <v>509</v>
      </c>
    </row>
    <row r="3" spans="2:39" ht="12.75" customHeight="1">
      <c r="B3" s="344" t="s">
        <v>718</v>
      </c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88" t="s">
        <v>128</v>
      </c>
      <c r="Q3" s="88" t="s">
        <v>170</v>
      </c>
    </row>
    <row r="4" spans="2:39" ht="12.75" customHeight="1">
      <c r="B4" s="344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</row>
    <row r="5" spans="2:39" ht="12.75" customHeight="1">
      <c r="B5" s="344" t="s">
        <v>721</v>
      </c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</row>
    <row r="6" spans="2:39" ht="12.75" customHeight="1">
      <c r="B6" s="344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</row>
    <row r="7" spans="2:39" s="170" customFormat="1" ht="25.5">
      <c r="B7" s="169" t="s">
        <v>692</v>
      </c>
      <c r="C7" s="170" t="s">
        <v>127</v>
      </c>
      <c r="E7" s="44" t="s">
        <v>692</v>
      </c>
      <c r="F7" s="170" t="s">
        <v>127</v>
      </c>
      <c r="H7" s="170" t="s">
        <v>692</v>
      </c>
      <c r="I7" s="170" t="s">
        <v>127</v>
      </c>
      <c r="K7" s="44" t="s">
        <v>692</v>
      </c>
      <c r="L7" s="170" t="s">
        <v>127</v>
      </c>
      <c r="N7" s="44" t="s">
        <v>692</v>
      </c>
      <c r="O7" s="170" t="s">
        <v>127</v>
      </c>
      <c r="Q7" s="44" t="s">
        <v>692</v>
      </c>
      <c r="R7" s="170" t="s">
        <v>127</v>
      </c>
      <c r="T7" s="171" t="s">
        <v>93</v>
      </c>
      <c r="U7" s="171" t="s">
        <v>714</v>
      </c>
      <c r="V7" s="171" t="s">
        <v>723</v>
      </c>
      <c r="Y7" s="170" t="s">
        <v>94</v>
      </c>
      <c r="AM7" s="171"/>
    </row>
    <row r="8" spans="2:39">
      <c r="B8" s="88" t="s">
        <v>605</v>
      </c>
      <c r="C8" s="88">
        <v>434778</v>
      </c>
      <c r="E8" s="88" t="s">
        <v>628</v>
      </c>
      <c r="F8" s="88">
        <v>434524</v>
      </c>
      <c r="H8" s="88" t="s">
        <v>635</v>
      </c>
      <c r="I8" s="88">
        <v>471328</v>
      </c>
      <c r="K8" s="88" t="s">
        <v>598</v>
      </c>
      <c r="L8" s="88">
        <v>616918</v>
      </c>
      <c r="N8" s="88" t="s">
        <v>599</v>
      </c>
      <c r="O8" s="88">
        <v>619842</v>
      </c>
      <c r="Q8" s="88" t="s">
        <v>711</v>
      </c>
      <c r="R8" s="88">
        <v>544888</v>
      </c>
      <c r="T8" s="88" t="s">
        <v>117</v>
      </c>
      <c r="U8" s="88">
        <v>401</v>
      </c>
      <c r="V8" s="88" t="s">
        <v>724</v>
      </c>
      <c r="Y8" s="88" t="s">
        <v>54</v>
      </c>
    </row>
    <row r="9" spans="2:39">
      <c r="B9" s="88" t="s">
        <v>604</v>
      </c>
      <c r="C9" s="88">
        <v>434831</v>
      </c>
      <c r="E9" s="88" t="s">
        <v>626</v>
      </c>
      <c r="F9" s="88">
        <v>435015</v>
      </c>
      <c r="H9" s="88" t="s">
        <v>638</v>
      </c>
      <c r="I9" s="88">
        <v>434459</v>
      </c>
      <c r="K9" s="88" t="s">
        <v>666</v>
      </c>
      <c r="L9" s="88">
        <v>610370</v>
      </c>
      <c r="N9" s="88" t="s">
        <v>679</v>
      </c>
      <c r="O9" s="88">
        <v>513176</v>
      </c>
      <c r="Q9" s="88" t="s">
        <v>703</v>
      </c>
      <c r="R9" s="88">
        <v>435080</v>
      </c>
      <c r="T9" s="88" t="s">
        <v>118</v>
      </c>
      <c r="U9" s="88">
        <v>402</v>
      </c>
      <c r="V9" s="88" t="s">
        <v>724</v>
      </c>
      <c r="Y9" s="88" t="s">
        <v>53</v>
      </c>
    </row>
    <row r="10" spans="2:39">
      <c r="B10" s="88" t="s">
        <v>609</v>
      </c>
      <c r="C10" s="88">
        <v>434929</v>
      </c>
      <c r="E10" s="88" t="s">
        <v>627</v>
      </c>
      <c r="F10" s="88">
        <v>534085</v>
      </c>
      <c r="H10" s="88" t="s">
        <v>636</v>
      </c>
      <c r="I10" s="88">
        <v>506571</v>
      </c>
      <c r="K10" s="88" t="s">
        <v>667</v>
      </c>
      <c r="L10" s="88">
        <v>434688</v>
      </c>
      <c r="N10" s="88" t="s">
        <v>687</v>
      </c>
      <c r="O10" s="88">
        <v>435018</v>
      </c>
      <c r="Q10" s="88" t="s">
        <v>710</v>
      </c>
      <c r="R10" s="88">
        <v>434458</v>
      </c>
      <c r="T10" s="88" t="s">
        <v>126</v>
      </c>
      <c r="U10" s="88">
        <v>403</v>
      </c>
      <c r="V10" s="88" t="s">
        <v>724</v>
      </c>
      <c r="Y10" s="88" t="s">
        <v>52</v>
      </c>
    </row>
    <row r="11" spans="2:39">
      <c r="B11" s="88" t="s">
        <v>610</v>
      </c>
      <c r="C11" s="88">
        <v>435004</v>
      </c>
      <c r="E11" s="88" t="s">
        <v>615</v>
      </c>
      <c r="F11" s="88">
        <v>434527</v>
      </c>
      <c r="H11" s="88" t="s">
        <v>639</v>
      </c>
      <c r="I11" s="88">
        <v>544821</v>
      </c>
      <c r="K11" s="88" t="s">
        <v>664</v>
      </c>
      <c r="L11" s="88">
        <v>434522</v>
      </c>
      <c r="N11" s="88" t="s">
        <v>680</v>
      </c>
      <c r="O11" s="88">
        <v>482193</v>
      </c>
      <c r="Q11" s="88" t="s">
        <v>705</v>
      </c>
      <c r="R11" s="88">
        <v>434463</v>
      </c>
      <c r="T11" s="88" t="s">
        <v>128</v>
      </c>
      <c r="U11" s="88">
        <v>404</v>
      </c>
      <c r="V11" s="88" t="s">
        <v>724</v>
      </c>
    </row>
    <row r="12" spans="2:39">
      <c r="B12" s="88" t="s">
        <v>613</v>
      </c>
      <c r="C12" s="88">
        <v>539233</v>
      </c>
      <c r="E12" s="88" t="s">
        <v>625</v>
      </c>
      <c r="F12" s="88">
        <v>485571</v>
      </c>
      <c r="H12" s="88" t="s">
        <v>634</v>
      </c>
      <c r="I12" s="88">
        <v>434443</v>
      </c>
      <c r="K12" s="88" t="s">
        <v>659</v>
      </c>
      <c r="L12" s="88">
        <v>457230</v>
      </c>
      <c r="N12" s="88" t="s">
        <v>690</v>
      </c>
      <c r="O12" s="88">
        <v>610463</v>
      </c>
      <c r="Q12" s="88" t="s">
        <v>706</v>
      </c>
      <c r="R12" s="88">
        <v>435088</v>
      </c>
      <c r="T12" s="88" t="s">
        <v>122</v>
      </c>
      <c r="U12" s="88">
        <v>411</v>
      </c>
      <c r="V12" s="88" t="s">
        <v>724</v>
      </c>
    </row>
    <row r="13" spans="2:39">
      <c r="B13" s="88" t="s">
        <v>601</v>
      </c>
      <c r="C13" s="88">
        <v>482074</v>
      </c>
      <c r="E13" s="88" t="s">
        <v>624</v>
      </c>
      <c r="F13" s="88">
        <v>434556</v>
      </c>
      <c r="H13" s="88" t="s">
        <v>640</v>
      </c>
      <c r="I13" s="88">
        <v>490337</v>
      </c>
      <c r="K13" s="88" t="s">
        <v>668</v>
      </c>
      <c r="L13" s="88">
        <v>434652</v>
      </c>
      <c r="N13" s="88" t="s">
        <v>686</v>
      </c>
      <c r="O13" s="88">
        <v>511662</v>
      </c>
      <c r="Q13" s="88" t="s">
        <v>707</v>
      </c>
      <c r="R13" s="88">
        <v>434644</v>
      </c>
      <c r="T13" s="88" t="s">
        <v>119</v>
      </c>
      <c r="U13" s="88">
        <v>413</v>
      </c>
      <c r="V13" s="88" t="s">
        <v>724</v>
      </c>
    </row>
    <row r="14" spans="2:39">
      <c r="B14" s="88" t="s">
        <v>602</v>
      </c>
      <c r="C14" s="88">
        <v>491460</v>
      </c>
      <c r="E14" s="180" t="s">
        <v>616</v>
      </c>
      <c r="F14" s="88">
        <v>480393</v>
      </c>
      <c r="H14" s="88" t="s">
        <v>637</v>
      </c>
      <c r="I14" s="88">
        <v>434548</v>
      </c>
      <c r="K14" s="88" t="s">
        <v>665</v>
      </c>
      <c r="L14" s="88">
        <v>434435</v>
      </c>
      <c r="N14" s="88" t="s">
        <v>688</v>
      </c>
      <c r="O14" s="88">
        <v>434397</v>
      </c>
      <c r="Q14" s="88" t="s">
        <v>704</v>
      </c>
      <c r="R14" s="88">
        <v>435025</v>
      </c>
      <c r="T14" s="88" t="s">
        <v>120</v>
      </c>
      <c r="U14" s="88">
        <v>414</v>
      </c>
      <c r="V14" s="88" t="s">
        <v>724</v>
      </c>
    </row>
    <row r="15" spans="2:39">
      <c r="B15" s="88" t="s">
        <v>607</v>
      </c>
      <c r="C15" s="88">
        <v>434931</v>
      </c>
      <c r="E15" s="88" t="s">
        <v>621</v>
      </c>
      <c r="F15" s="88">
        <v>435017</v>
      </c>
      <c r="H15" s="88" t="s">
        <v>631</v>
      </c>
      <c r="I15" s="88">
        <v>482621</v>
      </c>
      <c r="K15" s="88" t="s">
        <v>661</v>
      </c>
      <c r="L15" s="88">
        <v>434423</v>
      </c>
      <c r="N15" s="88" t="s">
        <v>684</v>
      </c>
      <c r="O15" s="88">
        <v>434926</v>
      </c>
      <c r="Q15" s="88" t="s">
        <v>708</v>
      </c>
      <c r="R15" s="88">
        <v>435008</v>
      </c>
      <c r="T15" s="88" t="s">
        <v>121</v>
      </c>
      <c r="U15" s="88">
        <v>415</v>
      </c>
      <c r="V15" s="88" t="s">
        <v>724</v>
      </c>
    </row>
    <row r="16" spans="2:39">
      <c r="B16" s="88" t="s">
        <v>612</v>
      </c>
      <c r="C16" s="88">
        <v>434052</v>
      </c>
      <c r="E16" s="88" t="s">
        <v>617</v>
      </c>
      <c r="F16" s="88">
        <v>467794</v>
      </c>
      <c r="H16" s="88" t="s">
        <v>632</v>
      </c>
      <c r="I16" s="88">
        <v>435014</v>
      </c>
      <c r="K16" s="88" t="s">
        <v>662</v>
      </c>
      <c r="L16" s="88">
        <v>434580</v>
      </c>
      <c r="N16" s="88" t="s">
        <v>691</v>
      </c>
      <c r="O16" s="88">
        <v>434613</v>
      </c>
      <c r="Q16" s="88" t="s">
        <v>709</v>
      </c>
      <c r="R16" s="88">
        <v>435084</v>
      </c>
      <c r="T16" s="88" t="s">
        <v>125</v>
      </c>
      <c r="U16" s="88">
        <v>419</v>
      </c>
      <c r="V16" s="88" t="s">
        <v>724</v>
      </c>
    </row>
    <row r="17" spans="2:22">
      <c r="B17" s="88" t="s">
        <v>611</v>
      </c>
      <c r="C17" s="88">
        <v>481401</v>
      </c>
      <c r="E17" s="88" t="s">
        <v>623</v>
      </c>
      <c r="F17" s="88">
        <v>539819</v>
      </c>
      <c r="H17" s="88" t="s">
        <v>630</v>
      </c>
      <c r="I17" s="88">
        <v>463033</v>
      </c>
      <c r="K17" s="88" t="s">
        <v>663</v>
      </c>
      <c r="L17" s="88">
        <v>467740</v>
      </c>
      <c r="N17" s="88" t="s">
        <v>685</v>
      </c>
      <c r="O17" s="88">
        <v>516711</v>
      </c>
      <c r="T17" s="88" t="s">
        <v>123</v>
      </c>
      <c r="U17" s="88">
        <v>504</v>
      </c>
      <c r="V17" s="88" t="s">
        <v>817</v>
      </c>
    </row>
    <row r="18" spans="2:22">
      <c r="B18" s="88" t="s">
        <v>603</v>
      </c>
      <c r="C18" s="88">
        <v>435013</v>
      </c>
      <c r="E18" s="88" t="s">
        <v>618</v>
      </c>
      <c r="F18" s="88">
        <v>434932</v>
      </c>
      <c r="H18" s="88" t="s">
        <v>629</v>
      </c>
      <c r="I18" s="88">
        <v>434656</v>
      </c>
      <c r="K18" s="88" t="s">
        <v>660</v>
      </c>
      <c r="L18" s="88">
        <v>434550</v>
      </c>
      <c r="N18" s="88" t="s">
        <v>689</v>
      </c>
      <c r="O18" s="88">
        <v>545384</v>
      </c>
      <c r="T18" s="88" t="s">
        <v>124</v>
      </c>
      <c r="U18" s="88">
        <v>505</v>
      </c>
      <c r="V18" s="88" t="s">
        <v>817</v>
      </c>
    </row>
    <row r="19" spans="2:22">
      <c r="B19" s="88" t="s">
        <v>606</v>
      </c>
      <c r="C19" s="88">
        <v>435010</v>
      </c>
      <c r="E19" s="88" t="s">
        <v>619</v>
      </c>
      <c r="F19" s="88">
        <v>434648</v>
      </c>
      <c r="H19" s="88" t="s">
        <v>633</v>
      </c>
      <c r="I19" s="88">
        <v>434640</v>
      </c>
      <c r="K19" s="88" t="s">
        <v>658</v>
      </c>
      <c r="L19" s="88">
        <v>435032</v>
      </c>
      <c r="N19" s="88" t="s">
        <v>683</v>
      </c>
      <c r="O19" s="88">
        <v>434615</v>
      </c>
      <c r="T19" s="88" t="s">
        <v>170</v>
      </c>
      <c r="U19" s="88">
        <v>509</v>
      </c>
      <c r="V19" s="88" t="s">
        <v>817</v>
      </c>
    </row>
    <row r="20" spans="2:22">
      <c r="B20" s="88" t="s">
        <v>614</v>
      </c>
      <c r="C20" s="88">
        <v>434464</v>
      </c>
      <c r="E20" s="88" t="s">
        <v>620</v>
      </c>
      <c r="F20" s="88">
        <v>435085</v>
      </c>
      <c r="N20" s="88" t="s">
        <v>681</v>
      </c>
      <c r="O20" s="88">
        <v>435005</v>
      </c>
    </row>
    <row r="21" spans="2:22">
      <c r="B21" s="88" t="s">
        <v>597</v>
      </c>
      <c r="C21" s="88">
        <v>535934</v>
      </c>
      <c r="E21" s="88" t="s">
        <v>622</v>
      </c>
      <c r="F21" s="88">
        <v>482730</v>
      </c>
      <c r="N21" s="88" t="s">
        <v>682</v>
      </c>
      <c r="O21" s="88">
        <v>611336</v>
      </c>
      <c r="R21" s="180"/>
    </row>
    <row r="22" spans="2:22">
      <c r="B22" s="88" t="s">
        <v>608</v>
      </c>
      <c r="C22" s="88">
        <v>435090</v>
      </c>
      <c r="N22" s="88" t="s">
        <v>678</v>
      </c>
      <c r="O22" s="88">
        <v>434933</v>
      </c>
    </row>
    <row r="23" spans="2:22">
      <c r="B23" s="88" t="s">
        <v>600</v>
      </c>
      <c r="C23" s="88">
        <v>435069</v>
      </c>
      <c r="Q23" s="88">
        <v>505</v>
      </c>
    </row>
    <row r="24" spans="2:22">
      <c r="E24" s="88" t="s">
        <v>119</v>
      </c>
      <c r="H24" s="88" t="s">
        <v>126</v>
      </c>
      <c r="K24" s="88" t="s">
        <v>117</v>
      </c>
      <c r="N24" s="88" t="s">
        <v>858</v>
      </c>
      <c r="Q24" s="88" t="s">
        <v>124</v>
      </c>
    </row>
    <row r="25" spans="2:22">
      <c r="E25" s="88">
        <v>413</v>
      </c>
      <c r="H25" s="88">
        <v>403</v>
      </c>
      <c r="K25" s="88">
        <v>401</v>
      </c>
      <c r="N25" s="88">
        <v>504</v>
      </c>
    </row>
    <row r="26" spans="2:22">
      <c r="B26" s="44" t="s">
        <v>692</v>
      </c>
      <c r="C26" s="170" t="s">
        <v>127</v>
      </c>
      <c r="E26" s="170" t="s">
        <v>692</v>
      </c>
      <c r="F26" s="170" t="s">
        <v>127</v>
      </c>
      <c r="H26" s="44" t="s">
        <v>692</v>
      </c>
      <c r="I26" s="170" t="s">
        <v>127</v>
      </c>
      <c r="K26" s="44" t="s">
        <v>692</v>
      </c>
      <c r="L26" s="170" t="s">
        <v>127</v>
      </c>
      <c r="N26" s="44" t="s">
        <v>692</v>
      </c>
      <c r="O26" s="170" t="s">
        <v>127</v>
      </c>
      <c r="Q26" s="44" t="s">
        <v>692</v>
      </c>
      <c r="R26" s="170" t="s">
        <v>127</v>
      </c>
    </row>
    <row r="27" spans="2:22">
      <c r="B27" s="88" t="s">
        <v>676</v>
      </c>
      <c r="C27" s="88">
        <v>457349</v>
      </c>
      <c r="E27" s="88" t="s">
        <v>635</v>
      </c>
      <c r="F27" s="88">
        <v>471328</v>
      </c>
      <c r="H27" s="88" t="s">
        <v>642</v>
      </c>
      <c r="I27" s="88">
        <v>518137</v>
      </c>
      <c r="K27" s="88" t="s">
        <v>676</v>
      </c>
      <c r="L27" s="88">
        <v>457349</v>
      </c>
      <c r="N27" s="88" t="s">
        <v>694</v>
      </c>
      <c r="O27" s="88">
        <v>435081</v>
      </c>
      <c r="Q27" s="88" t="s">
        <v>711</v>
      </c>
      <c r="R27" s="88">
        <v>544888</v>
      </c>
    </row>
    <row r="28" spans="2:22">
      <c r="B28" s="88" t="s">
        <v>605</v>
      </c>
      <c r="C28" s="88">
        <v>434778</v>
      </c>
      <c r="E28" s="88" t="s">
        <v>638</v>
      </c>
      <c r="F28" s="88">
        <v>434459</v>
      </c>
      <c r="H28" s="88" t="s">
        <v>656</v>
      </c>
      <c r="I28" s="88">
        <v>434054</v>
      </c>
      <c r="K28" s="88" t="s">
        <v>672</v>
      </c>
      <c r="L28" s="88">
        <v>434540</v>
      </c>
      <c r="N28" s="88" t="s">
        <v>697</v>
      </c>
      <c r="O28" s="88">
        <v>434653</v>
      </c>
      <c r="Q28" s="88" t="s">
        <v>703</v>
      </c>
      <c r="R28" s="88">
        <v>435080</v>
      </c>
    </row>
    <row r="29" spans="2:22">
      <c r="B29" s="88" t="s">
        <v>635</v>
      </c>
      <c r="C29" s="88">
        <v>471328</v>
      </c>
      <c r="E29" s="88" t="s">
        <v>636</v>
      </c>
      <c r="F29" s="88">
        <v>506571</v>
      </c>
      <c r="H29" s="88" t="s">
        <v>657</v>
      </c>
      <c r="I29" s="88">
        <v>544437</v>
      </c>
      <c r="K29" s="88" t="s">
        <v>674</v>
      </c>
      <c r="L29" s="88">
        <v>435023</v>
      </c>
      <c r="N29" s="88" t="s">
        <v>702</v>
      </c>
      <c r="O29" s="88">
        <v>544120</v>
      </c>
      <c r="Q29" s="88" t="s">
        <v>710</v>
      </c>
      <c r="R29" s="88">
        <v>434458</v>
      </c>
    </row>
    <row r="30" spans="2:22">
      <c r="B30" s="88" t="s">
        <v>604</v>
      </c>
      <c r="C30" s="88">
        <v>434831</v>
      </c>
      <c r="E30" s="88" t="s">
        <v>639</v>
      </c>
      <c r="F30" s="88">
        <v>544821</v>
      </c>
      <c r="H30" s="88" t="s">
        <v>655</v>
      </c>
      <c r="I30" s="88">
        <v>513014</v>
      </c>
      <c r="K30" s="88" t="s">
        <v>667</v>
      </c>
      <c r="L30" s="88">
        <v>434688</v>
      </c>
      <c r="N30" s="88" t="s">
        <v>696</v>
      </c>
      <c r="O30" s="88">
        <v>434048</v>
      </c>
      <c r="Q30" s="88" t="s">
        <v>705</v>
      </c>
      <c r="R30" s="88">
        <v>434463</v>
      </c>
    </row>
    <row r="31" spans="2:22">
      <c r="B31" s="88" t="s">
        <v>609</v>
      </c>
      <c r="C31" s="88">
        <v>434929</v>
      </c>
      <c r="E31" s="88" t="s">
        <v>634</v>
      </c>
      <c r="F31" s="88">
        <v>434443</v>
      </c>
      <c r="H31" s="88" t="s">
        <v>653</v>
      </c>
      <c r="I31" s="88">
        <v>516623</v>
      </c>
      <c r="K31" s="88" t="s">
        <v>677</v>
      </c>
      <c r="L31" s="88">
        <v>434566</v>
      </c>
      <c r="N31" s="88" t="s">
        <v>700</v>
      </c>
      <c r="O31" s="88">
        <v>435087</v>
      </c>
      <c r="Q31" s="88" t="s">
        <v>706</v>
      </c>
      <c r="R31" s="88">
        <v>435088</v>
      </c>
    </row>
    <row r="32" spans="2:22">
      <c r="B32" s="88" t="s">
        <v>642</v>
      </c>
      <c r="C32" s="88">
        <v>518137</v>
      </c>
      <c r="E32" s="88" t="s">
        <v>640</v>
      </c>
      <c r="F32" s="88">
        <v>490337</v>
      </c>
      <c r="H32" s="88" t="s">
        <v>649</v>
      </c>
      <c r="I32" s="88">
        <v>535778</v>
      </c>
      <c r="K32" s="88" t="s">
        <v>673</v>
      </c>
      <c r="L32" s="88">
        <v>470442</v>
      </c>
      <c r="N32" s="88" t="s">
        <v>695</v>
      </c>
      <c r="O32" s="88">
        <v>434065</v>
      </c>
      <c r="Q32" s="88" t="s">
        <v>707</v>
      </c>
      <c r="R32" s="88">
        <v>434644</v>
      </c>
    </row>
    <row r="33" spans="2:18">
      <c r="B33" s="88" t="s">
        <v>599</v>
      </c>
      <c r="C33" s="88">
        <v>619842</v>
      </c>
      <c r="E33" s="88" t="s">
        <v>637</v>
      </c>
      <c r="F33" s="88">
        <v>434548</v>
      </c>
      <c r="H33" s="88" t="s">
        <v>646</v>
      </c>
      <c r="I33" s="88">
        <v>544133</v>
      </c>
      <c r="K33" s="88" t="s">
        <v>669</v>
      </c>
      <c r="L33" s="88">
        <v>434057</v>
      </c>
      <c r="N33" s="88" t="s">
        <v>698</v>
      </c>
      <c r="O33" s="88">
        <v>434047</v>
      </c>
      <c r="Q33" s="88" t="s">
        <v>704</v>
      </c>
      <c r="R33" s="88">
        <v>435025</v>
      </c>
    </row>
    <row r="34" spans="2:18">
      <c r="B34" s="88" t="s">
        <v>694</v>
      </c>
      <c r="C34" s="88">
        <v>435081</v>
      </c>
      <c r="E34" s="88" t="s">
        <v>631</v>
      </c>
      <c r="F34" s="88">
        <v>482621</v>
      </c>
      <c r="H34" s="88" t="s">
        <v>647</v>
      </c>
      <c r="I34" s="88">
        <v>434457</v>
      </c>
      <c r="K34" s="88" t="s">
        <v>668</v>
      </c>
      <c r="L34" s="88">
        <v>434652</v>
      </c>
      <c r="N34" s="88" t="s">
        <v>699</v>
      </c>
      <c r="O34" s="88">
        <v>534087</v>
      </c>
      <c r="Q34" s="88" t="s">
        <v>708</v>
      </c>
      <c r="R34" s="88">
        <v>435008</v>
      </c>
    </row>
    <row r="35" spans="2:18">
      <c r="B35" s="88" t="s">
        <v>610</v>
      </c>
      <c r="C35" s="88">
        <v>435004</v>
      </c>
      <c r="E35" s="88" t="s">
        <v>632</v>
      </c>
      <c r="F35" s="88">
        <v>435014</v>
      </c>
      <c r="H35" s="88" t="s">
        <v>693</v>
      </c>
      <c r="I35" s="88">
        <v>544126</v>
      </c>
      <c r="K35" s="88" t="s">
        <v>670</v>
      </c>
      <c r="L35" s="88">
        <v>447481</v>
      </c>
      <c r="N35" s="88" t="s">
        <v>701</v>
      </c>
      <c r="O35" s="88">
        <v>434621</v>
      </c>
      <c r="Q35" s="88" t="s">
        <v>709</v>
      </c>
      <c r="R35" s="88">
        <v>435084</v>
      </c>
    </row>
    <row r="36" spans="2:18">
      <c r="B36" s="88" t="s">
        <v>711</v>
      </c>
      <c r="C36" s="88">
        <v>544888</v>
      </c>
      <c r="E36" s="88" t="s">
        <v>630</v>
      </c>
      <c r="F36" s="88">
        <v>463033</v>
      </c>
      <c r="H36" s="88" t="s">
        <v>643</v>
      </c>
      <c r="I36" s="88">
        <v>434444</v>
      </c>
      <c r="K36" s="88" t="s">
        <v>675</v>
      </c>
      <c r="L36" s="88">
        <v>434097</v>
      </c>
    </row>
    <row r="37" spans="2:18">
      <c r="B37" s="88" t="s">
        <v>679</v>
      </c>
      <c r="C37" s="88">
        <v>513176</v>
      </c>
      <c r="E37" s="88" t="s">
        <v>629</v>
      </c>
      <c r="F37" s="88">
        <v>434656</v>
      </c>
      <c r="H37" s="88" t="s">
        <v>651</v>
      </c>
      <c r="I37" s="88">
        <v>506126</v>
      </c>
      <c r="K37" s="88" t="s">
        <v>671</v>
      </c>
      <c r="L37" s="88">
        <v>534086</v>
      </c>
    </row>
    <row r="38" spans="2:18">
      <c r="B38" s="88" t="s">
        <v>656</v>
      </c>
      <c r="C38" s="88">
        <v>434054</v>
      </c>
      <c r="E38" s="88" t="s">
        <v>633</v>
      </c>
      <c r="F38" s="88">
        <v>434640</v>
      </c>
      <c r="H38" s="88" t="s">
        <v>644</v>
      </c>
      <c r="I38" s="88">
        <v>542398</v>
      </c>
    </row>
    <row r="39" spans="2:18">
      <c r="B39" s="88" t="s">
        <v>697</v>
      </c>
      <c r="C39" s="88">
        <v>434653</v>
      </c>
      <c r="H39" s="88" t="s">
        <v>652</v>
      </c>
      <c r="I39" s="88">
        <v>506134</v>
      </c>
    </row>
    <row r="40" spans="2:18">
      <c r="B40" s="88" t="s">
        <v>628</v>
      </c>
      <c r="C40" s="88">
        <v>434524</v>
      </c>
      <c r="H40" s="88" t="s">
        <v>645</v>
      </c>
      <c r="I40" s="88">
        <v>542039</v>
      </c>
    </row>
    <row r="41" spans="2:18">
      <c r="B41" s="88" t="s">
        <v>703</v>
      </c>
      <c r="C41" s="88">
        <v>435080</v>
      </c>
      <c r="H41" s="88" t="s">
        <v>648</v>
      </c>
      <c r="I41" s="88">
        <v>434422</v>
      </c>
    </row>
    <row r="42" spans="2:18">
      <c r="B42" s="88" t="s">
        <v>613</v>
      </c>
      <c r="C42" s="88">
        <v>539233</v>
      </c>
      <c r="H42" s="88" t="s">
        <v>641</v>
      </c>
      <c r="I42" s="88">
        <v>434530</v>
      </c>
    </row>
    <row r="43" spans="2:18">
      <c r="B43" s="88" t="s">
        <v>687</v>
      </c>
      <c r="C43" s="88">
        <v>435018</v>
      </c>
      <c r="H43" s="88" t="s">
        <v>654</v>
      </c>
      <c r="I43" s="88">
        <v>435012</v>
      </c>
    </row>
    <row r="44" spans="2:18">
      <c r="B44" s="88" t="s">
        <v>657</v>
      </c>
      <c r="C44" s="88">
        <v>544437</v>
      </c>
      <c r="H44" s="88" t="s">
        <v>650</v>
      </c>
      <c r="I44" s="88">
        <v>542383</v>
      </c>
    </row>
    <row r="45" spans="2:18">
      <c r="B45" s="88" t="s">
        <v>601</v>
      </c>
      <c r="C45" s="88">
        <v>482074</v>
      </c>
    </row>
    <row r="46" spans="2:18">
      <c r="B46" s="88" t="s">
        <v>602</v>
      </c>
      <c r="C46" s="88">
        <v>491460</v>
      </c>
      <c r="O46" s="180"/>
    </row>
    <row r="47" spans="2:18">
      <c r="B47" s="88" t="s">
        <v>626</v>
      </c>
      <c r="C47" s="88">
        <v>435015</v>
      </c>
    </row>
    <row r="48" spans="2:18">
      <c r="B48" s="88" t="s">
        <v>702</v>
      </c>
      <c r="C48" s="88">
        <v>544120</v>
      </c>
    </row>
    <row r="49" spans="2:3">
      <c r="B49" s="88" t="s">
        <v>696</v>
      </c>
      <c r="C49" s="88">
        <v>434048</v>
      </c>
    </row>
    <row r="50" spans="2:3">
      <c r="B50" s="88" t="s">
        <v>607</v>
      </c>
      <c r="C50" s="88">
        <v>434931</v>
      </c>
    </row>
    <row r="51" spans="2:3">
      <c r="B51" s="88" t="s">
        <v>627</v>
      </c>
      <c r="C51" s="88">
        <v>534085</v>
      </c>
    </row>
    <row r="52" spans="2:3">
      <c r="B52" s="88" t="s">
        <v>638</v>
      </c>
      <c r="C52" s="88">
        <v>434459</v>
      </c>
    </row>
    <row r="53" spans="2:3">
      <c r="B53" s="88" t="s">
        <v>655</v>
      </c>
      <c r="C53" s="88">
        <v>513014</v>
      </c>
    </row>
    <row r="54" spans="2:3">
      <c r="B54" s="88" t="s">
        <v>598</v>
      </c>
      <c r="C54" s="88">
        <v>616918</v>
      </c>
    </row>
    <row r="55" spans="2:3">
      <c r="B55" s="88" t="s">
        <v>680</v>
      </c>
      <c r="C55" s="88">
        <v>482193</v>
      </c>
    </row>
    <row r="56" spans="2:3">
      <c r="B56" s="88" t="s">
        <v>666</v>
      </c>
      <c r="C56" s="88">
        <v>610370</v>
      </c>
    </row>
    <row r="57" spans="2:3">
      <c r="B57" s="88" t="s">
        <v>690</v>
      </c>
      <c r="C57" s="88">
        <v>610463</v>
      </c>
    </row>
    <row r="58" spans="2:3">
      <c r="B58" s="88" t="s">
        <v>653</v>
      </c>
      <c r="C58" s="88">
        <v>516623</v>
      </c>
    </row>
    <row r="59" spans="2:3">
      <c r="B59" s="88" t="s">
        <v>700</v>
      </c>
      <c r="C59" s="88">
        <v>435087</v>
      </c>
    </row>
    <row r="60" spans="2:3">
      <c r="B60" s="88" t="s">
        <v>636</v>
      </c>
      <c r="C60" s="88">
        <v>506571</v>
      </c>
    </row>
    <row r="61" spans="2:3">
      <c r="B61" s="88" t="s">
        <v>695</v>
      </c>
      <c r="C61" s="88">
        <v>434065</v>
      </c>
    </row>
    <row r="62" spans="2:3">
      <c r="B62" s="88" t="s">
        <v>649</v>
      </c>
      <c r="C62" s="88">
        <v>535778</v>
      </c>
    </row>
    <row r="63" spans="2:3">
      <c r="B63" s="88" t="s">
        <v>615</v>
      </c>
      <c r="C63" s="88">
        <v>434527</v>
      </c>
    </row>
    <row r="64" spans="2:3">
      <c r="B64" s="88" t="s">
        <v>686</v>
      </c>
      <c r="C64" s="88">
        <v>511662</v>
      </c>
    </row>
    <row r="65" spans="2:3">
      <c r="B65" s="88" t="s">
        <v>698</v>
      </c>
      <c r="C65" s="88">
        <v>434047</v>
      </c>
    </row>
    <row r="66" spans="2:3">
      <c r="B66" s="88" t="s">
        <v>625</v>
      </c>
      <c r="C66" s="88">
        <v>485571</v>
      </c>
    </row>
    <row r="67" spans="2:3">
      <c r="B67" s="88" t="s">
        <v>639</v>
      </c>
      <c r="C67" s="88">
        <v>544821</v>
      </c>
    </row>
    <row r="68" spans="2:3">
      <c r="B68" s="88" t="s">
        <v>672</v>
      </c>
      <c r="C68" s="88">
        <v>434540</v>
      </c>
    </row>
    <row r="69" spans="2:3">
      <c r="B69" s="88" t="s">
        <v>612</v>
      </c>
      <c r="C69" s="88">
        <v>434052</v>
      </c>
    </row>
    <row r="70" spans="2:3">
      <c r="B70" s="88" t="s">
        <v>646</v>
      </c>
      <c r="C70" s="88">
        <v>544133</v>
      </c>
    </row>
    <row r="71" spans="2:3">
      <c r="B71" s="88" t="s">
        <v>710</v>
      </c>
      <c r="C71" s="88">
        <v>434458</v>
      </c>
    </row>
    <row r="72" spans="2:3">
      <c r="B72" s="88" t="s">
        <v>674</v>
      </c>
      <c r="C72" s="88">
        <v>435023</v>
      </c>
    </row>
    <row r="73" spans="2:3">
      <c r="B73" s="88" t="s">
        <v>634</v>
      </c>
      <c r="C73" s="88">
        <v>434443</v>
      </c>
    </row>
    <row r="74" spans="2:3">
      <c r="B74" s="88" t="s">
        <v>647</v>
      </c>
      <c r="C74" s="88">
        <v>434457</v>
      </c>
    </row>
    <row r="75" spans="2:3">
      <c r="B75" s="88" t="s">
        <v>667</v>
      </c>
      <c r="C75" s="88">
        <v>434688</v>
      </c>
    </row>
    <row r="76" spans="2:3">
      <c r="B76" s="88" t="s">
        <v>667</v>
      </c>
      <c r="C76" s="88">
        <v>434688</v>
      </c>
    </row>
    <row r="77" spans="2:3">
      <c r="B77" s="88" t="s">
        <v>699</v>
      </c>
      <c r="C77" s="88">
        <v>534087</v>
      </c>
    </row>
    <row r="78" spans="2:3">
      <c r="B78" s="88" t="s">
        <v>688</v>
      </c>
      <c r="C78" s="88">
        <v>434397</v>
      </c>
    </row>
    <row r="79" spans="2:3">
      <c r="B79" s="88" t="s">
        <v>701</v>
      </c>
      <c r="C79" s="88">
        <v>434621</v>
      </c>
    </row>
    <row r="80" spans="2:3">
      <c r="B80" s="88" t="s">
        <v>677</v>
      </c>
      <c r="C80" s="88">
        <v>434566</v>
      </c>
    </row>
    <row r="81" spans="2:3">
      <c r="B81" s="88" t="s">
        <v>693</v>
      </c>
      <c r="C81" s="88">
        <v>544126</v>
      </c>
    </row>
    <row r="82" spans="2:3">
      <c r="B82" s="88" t="s">
        <v>673</v>
      </c>
      <c r="C82" s="88">
        <v>470442</v>
      </c>
    </row>
    <row r="83" spans="2:3">
      <c r="B83" s="88" t="s">
        <v>640</v>
      </c>
      <c r="C83" s="88">
        <v>490337</v>
      </c>
    </row>
    <row r="84" spans="2:3">
      <c r="B84" s="88" t="s">
        <v>637</v>
      </c>
      <c r="C84" s="88">
        <v>434548</v>
      </c>
    </row>
    <row r="85" spans="2:3">
      <c r="B85" s="88" t="s">
        <v>705</v>
      </c>
      <c r="C85" s="88">
        <v>434463</v>
      </c>
    </row>
    <row r="86" spans="2:3">
      <c r="B86" s="88" t="s">
        <v>664</v>
      </c>
      <c r="C86" s="88">
        <v>434522</v>
      </c>
    </row>
    <row r="87" spans="2:3">
      <c r="B87" s="88" t="s">
        <v>624</v>
      </c>
      <c r="C87" s="88">
        <v>434556</v>
      </c>
    </row>
    <row r="88" spans="2:3">
      <c r="B88" s="88" t="s">
        <v>643</v>
      </c>
      <c r="C88" s="88">
        <v>434444</v>
      </c>
    </row>
    <row r="89" spans="2:3">
      <c r="B89" s="88" t="s">
        <v>651</v>
      </c>
      <c r="C89" s="88">
        <v>506126</v>
      </c>
    </row>
    <row r="90" spans="2:3">
      <c r="B90" s="88" t="s">
        <v>644</v>
      </c>
      <c r="C90" s="88">
        <v>542398</v>
      </c>
    </row>
    <row r="91" spans="2:3">
      <c r="B91" s="88" t="s">
        <v>669</v>
      </c>
      <c r="C91" s="88">
        <v>434057</v>
      </c>
    </row>
    <row r="92" spans="2:3">
      <c r="B92" s="88" t="s">
        <v>652</v>
      </c>
      <c r="C92" s="88">
        <v>506134</v>
      </c>
    </row>
    <row r="93" spans="2:3">
      <c r="B93" s="88" t="s">
        <v>659</v>
      </c>
      <c r="C93" s="88">
        <v>457230</v>
      </c>
    </row>
    <row r="94" spans="2:3">
      <c r="B94" s="88" t="s">
        <v>645</v>
      </c>
      <c r="C94" s="88">
        <v>542039</v>
      </c>
    </row>
    <row r="95" spans="2:3">
      <c r="B95" s="88" t="s">
        <v>611</v>
      </c>
      <c r="C95" s="88">
        <v>481401</v>
      </c>
    </row>
    <row r="96" spans="2:3">
      <c r="B96" s="88" t="s">
        <v>684</v>
      </c>
      <c r="C96" s="88">
        <v>434926</v>
      </c>
    </row>
    <row r="97" spans="2:3">
      <c r="B97" s="88" t="s">
        <v>616</v>
      </c>
      <c r="C97" s="88">
        <v>480393</v>
      </c>
    </row>
    <row r="98" spans="2:3">
      <c r="B98" s="88" t="s">
        <v>706</v>
      </c>
      <c r="C98" s="88">
        <v>435088</v>
      </c>
    </row>
    <row r="99" spans="2:3">
      <c r="B99" s="88" t="s">
        <v>621</v>
      </c>
      <c r="C99" s="88">
        <v>435017</v>
      </c>
    </row>
    <row r="100" spans="2:3">
      <c r="B100" s="88" t="s">
        <v>648</v>
      </c>
      <c r="C100" s="88">
        <v>434422</v>
      </c>
    </row>
    <row r="101" spans="2:3">
      <c r="B101" s="88" t="s">
        <v>668</v>
      </c>
      <c r="C101" s="88">
        <v>434652</v>
      </c>
    </row>
    <row r="102" spans="2:3">
      <c r="B102" s="88" t="s">
        <v>668</v>
      </c>
      <c r="C102" s="88">
        <v>434652</v>
      </c>
    </row>
    <row r="103" spans="2:3">
      <c r="B103" s="88" t="s">
        <v>631</v>
      </c>
      <c r="C103" s="88">
        <v>482621</v>
      </c>
    </row>
    <row r="104" spans="2:3">
      <c r="B104" s="88" t="s">
        <v>665</v>
      </c>
      <c r="C104" s="88">
        <v>434435</v>
      </c>
    </row>
    <row r="105" spans="2:3">
      <c r="B105" s="88" t="s">
        <v>670</v>
      </c>
      <c r="C105" s="88">
        <v>447481</v>
      </c>
    </row>
    <row r="106" spans="2:3">
      <c r="B106" s="88" t="s">
        <v>691</v>
      </c>
      <c r="C106" s="88">
        <v>434613</v>
      </c>
    </row>
    <row r="107" spans="2:3">
      <c r="B107" s="88" t="s">
        <v>685</v>
      </c>
      <c r="C107" s="88">
        <v>516711</v>
      </c>
    </row>
    <row r="108" spans="2:3">
      <c r="B108" s="88" t="s">
        <v>603</v>
      </c>
      <c r="C108" s="88">
        <v>435013</v>
      </c>
    </row>
    <row r="109" spans="2:3">
      <c r="B109" s="88" t="s">
        <v>617</v>
      </c>
      <c r="C109" s="88">
        <v>467794</v>
      </c>
    </row>
    <row r="110" spans="2:3">
      <c r="B110" s="88" t="s">
        <v>632</v>
      </c>
      <c r="C110" s="88">
        <v>435014</v>
      </c>
    </row>
    <row r="111" spans="2:3">
      <c r="B111" s="88" t="s">
        <v>623</v>
      </c>
      <c r="C111" s="88">
        <v>539819</v>
      </c>
    </row>
    <row r="112" spans="2:3">
      <c r="B112" s="88" t="s">
        <v>707</v>
      </c>
      <c r="C112" s="88">
        <v>434644</v>
      </c>
    </row>
    <row r="113" spans="2:3">
      <c r="B113" s="88" t="s">
        <v>661</v>
      </c>
      <c r="C113" s="88">
        <v>434423</v>
      </c>
    </row>
    <row r="114" spans="2:3">
      <c r="B114" s="88" t="s">
        <v>606</v>
      </c>
      <c r="C114" s="88">
        <v>435010</v>
      </c>
    </row>
    <row r="115" spans="2:3">
      <c r="B115" s="88" t="s">
        <v>641</v>
      </c>
      <c r="C115" s="88">
        <v>434530</v>
      </c>
    </row>
    <row r="116" spans="2:3">
      <c r="B116" s="88" t="s">
        <v>704</v>
      </c>
      <c r="C116" s="88">
        <v>435025</v>
      </c>
    </row>
    <row r="117" spans="2:3">
      <c r="B117" s="88" t="s">
        <v>662</v>
      </c>
      <c r="C117" s="88">
        <v>434580</v>
      </c>
    </row>
    <row r="118" spans="2:3">
      <c r="B118" s="88" t="s">
        <v>654</v>
      </c>
      <c r="C118" s="88">
        <v>435012</v>
      </c>
    </row>
    <row r="119" spans="2:3">
      <c r="B119" s="88" t="s">
        <v>618</v>
      </c>
      <c r="C119" s="88">
        <v>434932</v>
      </c>
    </row>
    <row r="120" spans="2:3">
      <c r="B120" s="88" t="s">
        <v>689</v>
      </c>
      <c r="C120" s="88">
        <v>545384</v>
      </c>
    </row>
    <row r="121" spans="2:3">
      <c r="B121" s="88" t="s">
        <v>630</v>
      </c>
      <c r="C121" s="88">
        <v>463033</v>
      </c>
    </row>
    <row r="122" spans="2:3">
      <c r="B122" s="88" t="s">
        <v>629</v>
      </c>
      <c r="C122" s="88">
        <v>434656</v>
      </c>
    </row>
    <row r="123" spans="2:3">
      <c r="B123" s="88" t="s">
        <v>683</v>
      </c>
      <c r="C123" s="88">
        <v>434615</v>
      </c>
    </row>
    <row r="124" spans="2:3">
      <c r="B124" s="88" t="s">
        <v>633</v>
      </c>
      <c r="C124" s="88">
        <v>434640</v>
      </c>
    </row>
    <row r="125" spans="2:3">
      <c r="B125" s="88" t="s">
        <v>681</v>
      </c>
      <c r="C125" s="88">
        <v>435005</v>
      </c>
    </row>
    <row r="126" spans="2:3">
      <c r="B126" s="88" t="s">
        <v>619</v>
      </c>
      <c r="C126" s="88">
        <v>434648</v>
      </c>
    </row>
    <row r="127" spans="2:3">
      <c r="B127" s="88" t="s">
        <v>708</v>
      </c>
      <c r="C127" s="88">
        <v>435008</v>
      </c>
    </row>
    <row r="128" spans="2:3">
      <c r="B128" s="88" t="s">
        <v>682</v>
      </c>
      <c r="C128" s="88">
        <v>611336</v>
      </c>
    </row>
    <row r="129" spans="2:3">
      <c r="B129" s="88" t="s">
        <v>620</v>
      </c>
      <c r="C129" s="88">
        <v>435085</v>
      </c>
    </row>
    <row r="130" spans="2:3">
      <c r="B130" s="88" t="s">
        <v>709</v>
      </c>
      <c r="C130" s="88">
        <v>435084</v>
      </c>
    </row>
    <row r="131" spans="2:3">
      <c r="B131" s="88" t="s">
        <v>614</v>
      </c>
      <c r="C131" s="88">
        <v>434464</v>
      </c>
    </row>
    <row r="132" spans="2:3">
      <c r="B132" s="88" t="s">
        <v>663</v>
      </c>
      <c r="C132" s="88">
        <v>467740</v>
      </c>
    </row>
    <row r="133" spans="2:3">
      <c r="B133" s="88" t="s">
        <v>675</v>
      </c>
      <c r="C133" s="88">
        <v>434097</v>
      </c>
    </row>
    <row r="134" spans="2:3">
      <c r="B134" s="88" t="s">
        <v>660</v>
      </c>
      <c r="C134" s="88">
        <v>434550</v>
      </c>
    </row>
    <row r="135" spans="2:3">
      <c r="B135" s="88" t="s">
        <v>671</v>
      </c>
      <c r="C135" s="88">
        <v>534086</v>
      </c>
    </row>
    <row r="136" spans="2:3">
      <c r="B136" s="88" t="s">
        <v>597</v>
      </c>
      <c r="C136" s="88">
        <v>535934</v>
      </c>
    </row>
    <row r="137" spans="2:3">
      <c r="B137" s="88" t="s">
        <v>658</v>
      </c>
      <c r="C137" s="88">
        <v>435032</v>
      </c>
    </row>
    <row r="138" spans="2:3">
      <c r="B138" s="88" t="s">
        <v>608</v>
      </c>
      <c r="C138" s="88">
        <v>435090</v>
      </c>
    </row>
    <row r="139" spans="2:3">
      <c r="B139" s="88" t="s">
        <v>622</v>
      </c>
      <c r="C139" s="88">
        <v>482730</v>
      </c>
    </row>
    <row r="140" spans="2:3">
      <c r="B140" s="88" t="s">
        <v>600</v>
      </c>
      <c r="C140" s="88">
        <v>435069</v>
      </c>
    </row>
    <row r="141" spans="2:3">
      <c r="B141" s="88" t="s">
        <v>650</v>
      </c>
      <c r="C141" s="88">
        <v>542383</v>
      </c>
    </row>
    <row r="142" spans="2:3">
      <c r="B142" s="88" t="s">
        <v>678</v>
      </c>
      <c r="C142" s="88">
        <v>434933</v>
      </c>
    </row>
  </sheetData>
  <mergeCells count="2">
    <mergeCell ref="B3:M4"/>
    <mergeCell ref="B5:M6"/>
  </mergeCells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T155"/>
  <sheetViews>
    <sheetView showGridLines="0" zoomScaleNormal="100" workbookViewId="0">
      <selection activeCell="A12" sqref="A12"/>
    </sheetView>
  </sheetViews>
  <sheetFormatPr baseColWidth="10" defaultColWidth="11.42578125" defaultRowHeight="12.75"/>
  <cols>
    <col min="1" max="4" width="62.85546875" style="181" bestFit="1" customWidth="1"/>
    <col min="5" max="5" width="78.5703125" style="181" bestFit="1" customWidth="1"/>
    <col min="6" max="6" width="37" style="181" bestFit="1" customWidth="1"/>
    <col min="7" max="7" width="23.28515625" style="181" bestFit="1" customWidth="1"/>
    <col min="8" max="8" width="51.85546875" style="181" bestFit="1" customWidth="1"/>
    <col min="9" max="9" width="46" style="181" bestFit="1" customWidth="1"/>
    <col min="10" max="10" width="34.42578125" style="181" bestFit="1" customWidth="1"/>
    <col min="11" max="11" width="34.140625" style="181" bestFit="1" customWidth="1"/>
    <col min="12" max="12" width="18.7109375" style="181" bestFit="1" customWidth="1"/>
    <col min="13" max="13" width="32.42578125" style="181" bestFit="1" customWidth="1"/>
    <col min="14" max="14" width="22.85546875" style="181" bestFit="1" customWidth="1"/>
    <col min="15" max="15" width="24" style="181" bestFit="1" customWidth="1"/>
    <col min="16" max="16" width="17.85546875" style="181" bestFit="1" customWidth="1"/>
    <col min="17" max="17" width="22.140625" style="181" bestFit="1" customWidth="1"/>
    <col min="18" max="18" width="19.5703125" style="181" bestFit="1" customWidth="1"/>
    <col min="19" max="19" width="34.5703125" style="181" bestFit="1" customWidth="1"/>
    <col min="20" max="20" width="29.5703125" style="181" bestFit="1" customWidth="1"/>
    <col min="21" max="21" width="27.42578125" style="181" bestFit="1" customWidth="1"/>
    <col min="22" max="22" width="41.28515625" style="181" bestFit="1" customWidth="1"/>
    <col min="23" max="23" width="32" style="181" bestFit="1" customWidth="1"/>
    <col min="24" max="24" width="37.28515625" style="181" bestFit="1" customWidth="1"/>
    <col min="25" max="25" width="38.28515625" style="181" bestFit="1" customWidth="1"/>
    <col min="26" max="26" width="27.7109375" style="181" bestFit="1" customWidth="1"/>
    <col min="27" max="28" width="30.140625" style="181" bestFit="1" customWidth="1"/>
    <col min="29" max="29" width="33.42578125" style="181" bestFit="1" customWidth="1"/>
    <col min="30" max="30" width="30" style="181" bestFit="1" customWidth="1"/>
    <col min="31" max="32" width="23.85546875" style="181" bestFit="1" customWidth="1"/>
    <col min="33" max="34" width="29.140625" style="181" bestFit="1" customWidth="1"/>
    <col min="35" max="35" width="27.42578125" style="181" bestFit="1" customWidth="1"/>
    <col min="36" max="36" width="25.28515625" style="181" bestFit="1" customWidth="1"/>
    <col min="37" max="37" width="39.28515625" style="181" bestFit="1" customWidth="1"/>
    <col min="38" max="38" width="29.28515625" style="181" bestFit="1" customWidth="1"/>
    <col min="39" max="39" width="30.140625" style="181" bestFit="1" customWidth="1"/>
    <col min="40" max="40" width="30" style="181" bestFit="1" customWidth="1"/>
    <col min="41" max="42" width="22.28515625" style="181" bestFit="1" customWidth="1"/>
    <col min="43" max="43" width="30.140625" style="181" bestFit="1" customWidth="1"/>
    <col min="44" max="44" width="26.85546875" style="181" bestFit="1" customWidth="1"/>
    <col min="45" max="46" width="24.42578125" style="181" bestFit="1" customWidth="1"/>
    <col min="47" max="47" width="23.7109375" style="181" bestFit="1" customWidth="1"/>
    <col min="48" max="48" width="16.7109375" style="181" bestFit="1" customWidth="1"/>
    <col min="49" max="49" width="17.7109375" style="181" bestFit="1" customWidth="1"/>
    <col min="50" max="50" width="24" style="181" bestFit="1" customWidth="1"/>
    <col min="51" max="51" width="25.28515625" style="181" bestFit="1" customWidth="1"/>
    <col min="52" max="52" width="29.28515625" style="181" bestFit="1" customWidth="1"/>
    <col min="53" max="53" width="14.5703125" style="181" bestFit="1" customWidth="1"/>
    <col min="54" max="54" width="19.28515625" style="181" bestFit="1" customWidth="1"/>
    <col min="55" max="55" width="22.28515625" style="181" bestFit="1" customWidth="1"/>
    <col min="56" max="56" width="20.5703125" style="181" bestFit="1" customWidth="1"/>
    <col min="57" max="57" width="22.28515625" style="181" bestFit="1" customWidth="1"/>
    <col min="58" max="58" width="26.85546875" style="181" bestFit="1" customWidth="1"/>
    <col min="59" max="59" width="13" style="181" bestFit="1" customWidth="1"/>
    <col min="60" max="60" width="24.42578125" style="181" bestFit="1" customWidth="1"/>
    <col min="61" max="16384" width="11.42578125" style="181"/>
  </cols>
  <sheetData>
    <row r="1" spans="1:45" ht="13.5" thickBot="1">
      <c r="S1" s="345" t="s">
        <v>118</v>
      </c>
      <c r="T1" s="345"/>
      <c r="U1" s="345"/>
      <c r="V1" s="345"/>
      <c r="W1" s="345"/>
      <c r="X1" s="345"/>
      <c r="Y1" s="345"/>
      <c r="Z1" s="345"/>
      <c r="AA1" s="345"/>
      <c r="AB1" s="345"/>
      <c r="AC1" s="345"/>
      <c r="AD1" s="345"/>
      <c r="AE1" s="345"/>
      <c r="AF1" s="345"/>
      <c r="AG1" s="345"/>
      <c r="AH1" s="345"/>
      <c r="AI1" s="345"/>
      <c r="AJ1" s="345"/>
      <c r="AK1" s="345"/>
      <c r="AL1" s="345"/>
      <c r="AM1" s="345"/>
      <c r="AN1" s="345"/>
      <c r="AO1" s="345"/>
      <c r="AP1" s="345"/>
      <c r="AQ1" s="345"/>
      <c r="AR1" s="345"/>
      <c r="AS1" s="345"/>
    </row>
    <row r="2" spans="1:45" ht="13.5" thickBot="1">
      <c r="A2" s="180" t="s">
        <v>118</v>
      </c>
      <c r="B2" s="180" t="s">
        <v>117</v>
      </c>
      <c r="C2" s="180" t="s">
        <v>128</v>
      </c>
      <c r="D2" s="180" t="s">
        <v>126</v>
      </c>
      <c r="E2" s="180" t="s">
        <v>119</v>
      </c>
      <c r="F2" s="180" t="s">
        <v>121</v>
      </c>
      <c r="G2" s="180" t="s">
        <v>120</v>
      </c>
      <c r="H2" s="180" t="s">
        <v>125</v>
      </c>
      <c r="I2" s="180" t="s">
        <v>123</v>
      </c>
      <c r="J2" s="180" t="s">
        <v>170</v>
      </c>
      <c r="K2" s="180" t="s">
        <v>124</v>
      </c>
      <c r="M2" s="346" t="s">
        <v>118</v>
      </c>
      <c r="N2" s="347"/>
      <c r="O2" s="347"/>
      <c r="P2" s="347"/>
      <c r="Q2" s="348"/>
      <c r="S2" s="182" t="s">
        <v>144</v>
      </c>
      <c r="T2" s="182" t="s">
        <v>145</v>
      </c>
      <c r="U2" s="182" t="s">
        <v>184</v>
      </c>
      <c r="V2" s="182" t="s">
        <v>146</v>
      </c>
      <c r="W2" s="183" t="s">
        <v>147</v>
      </c>
      <c r="X2" s="183" t="s">
        <v>148</v>
      </c>
      <c r="Y2" s="183" t="s">
        <v>149</v>
      </c>
      <c r="Z2" s="183" t="s">
        <v>150</v>
      </c>
      <c r="AA2" s="183" t="s">
        <v>151</v>
      </c>
      <c r="AB2" s="183" t="s">
        <v>152</v>
      </c>
      <c r="AC2" s="183" t="s">
        <v>153</v>
      </c>
      <c r="AD2" s="183" t="s">
        <v>154</v>
      </c>
      <c r="AE2" s="183" t="s">
        <v>155</v>
      </c>
      <c r="AF2" s="183" t="s">
        <v>156</v>
      </c>
      <c r="AG2" s="183" t="s">
        <v>157</v>
      </c>
      <c r="AH2" s="183" t="s">
        <v>158</v>
      </c>
      <c r="AI2" s="183" t="s">
        <v>159</v>
      </c>
      <c r="AJ2" s="183" t="s">
        <v>160</v>
      </c>
      <c r="AK2" s="183" t="s">
        <v>161</v>
      </c>
      <c r="AL2" s="184" t="s">
        <v>162</v>
      </c>
      <c r="AM2" s="185" t="s">
        <v>163</v>
      </c>
      <c r="AN2" s="185" t="s">
        <v>164</v>
      </c>
      <c r="AO2" s="185" t="s">
        <v>165</v>
      </c>
      <c r="AP2" s="185" t="s">
        <v>166</v>
      </c>
      <c r="AQ2" s="181" t="s">
        <v>191</v>
      </c>
      <c r="AR2" s="185" t="s">
        <v>168</v>
      </c>
      <c r="AS2" s="181" t="s">
        <v>246</v>
      </c>
    </row>
    <row r="3" spans="1:45">
      <c r="A3" s="181" t="s">
        <v>818</v>
      </c>
      <c r="B3" s="181" t="s">
        <v>818</v>
      </c>
      <c r="C3" s="181" t="s">
        <v>818</v>
      </c>
      <c r="D3" s="181" t="s">
        <v>818</v>
      </c>
      <c r="E3" s="181" t="s">
        <v>831</v>
      </c>
      <c r="F3" s="181" t="s">
        <v>872</v>
      </c>
      <c r="G3" s="181" t="s">
        <v>859</v>
      </c>
      <c r="H3" s="181" t="s">
        <v>831</v>
      </c>
      <c r="I3" s="181" t="s">
        <v>881</v>
      </c>
      <c r="J3" s="181" t="s">
        <v>892</v>
      </c>
      <c r="K3" s="181" t="s">
        <v>895</v>
      </c>
      <c r="M3" s="181" t="s">
        <v>136</v>
      </c>
      <c r="N3" s="181" t="s">
        <v>137</v>
      </c>
      <c r="O3" s="181" t="s">
        <v>138</v>
      </c>
      <c r="P3" s="181" t="s">
        <v>139</v>
      </c>
      <c r="Q3" s="181" t="s">
        <v>140</v>
      </c>
      <c r="S3" s="181" t="s">
        <v>141</v>
      </c>
      <c r="T3" s="181" t="s">
        <v>178</v>
      </c>
      <c r="U3" s="181" t="s">
        <v>185</v>
      </c>
      <c r="V3" s="181" t="s">
        <v>193</v>
      </c>
      <c r="W3" s="181" t="s">
        <v>194</v>
      </c>
      <c r="X3" s="181" t="s">
        <v>194</v>
      </c>
      <c r="Y3" s="181" t="s">
        <v>194</v>
      </c>
      <c r="Z3" s="181" t="s">
        <v>197</v>
      </c>
      <c r="AA3" s="181" t="s">
        <v>202</v>
      </c>
      <c r="AB3" s="181" t="s">
        <v>182</v>
      </c>
      <c r="AC3" s="181" t="s">
        <v>182</v>
      </c>
      <c r="AD3" s="181" t="s">
        <v>182</v>
      </c>
      <c r="AE3" s="181" t="s">
        <v>197</v>
      </c>
      <c r="AF3" s="181" t="s">
        <v>207</v>
      </c>
      <c r="AG3" s="181" t="s">
        <v>215</v>
      </c>
      <c r="AH3" s="181" t="s">
        <v>213</v>
      </c>
      <c r="AI3" s="181" t="s">
        <v>220</v>
      </c>
      <c r="AJ3" s="181" t="s">
        <v>222</v>
      </c>
      <c r="AK3" s="181" t="s">
        <v>227</v>
      </c>
      <c r="AL3" s="181" t="s">
        <v>162</v>
      </c>
      <c r="AM3" s="181" t="s">
        <v>233</v>
      </c>
      <c r="AN3" s="181" t="s">
        <v>234</v>
      </c>
      <c r="AO3" s="181" t="s">
        <v>236</v>
      </c>
      <c r="AP3" s="181" t="s">
        <v>199</v>
      </c>
      <c r="AQ3" s="181" t="s">
        <v>242</v>
      </c>
      <c r="AR3" s="181" t="s">
        <v>244</v>
      </c>
      <c r="AS3" s="181" t="s">
        <v>243</v>
      </c>
    </row>
    <row r="4" spans="1:45">
      <c r="A4" s="181" t="s">
        <v>819</v>
      </c>
      <c r="B4" s="181" t="s">
        <v>819</v>
      </c>
      <c r="C4" s="181" t="s">
        <v>819</v>
      </c>
      <c r="D4" s="181" t="s">
        <v>819</v>
      </c>
      <c r="E4" s="181" t="s">
        <v>150</v>
      </c>
      <c r="F4" s="181" t="s">
        <v>873</v>
      </c>
      <c r="G4" s="181" t="s">
        <v>860</v>
      </c>
      <c r="H4" s="181" t="s">
        <v>842</v>
      </c>
      <c r="I4" s="181" t="s">
        <v>882</v>
      </c>
      <c r="J4" s="181" t="s">
        <v>882</v>
      </c>
      <c r="K4" s="181" t="s">
        <v>882</v>
      </c>
      <c r="M4" s="181" t="s">
        <v>144</v>
      </c>
      <c r="N4" s="181" t="s">
        <v>147</v>
      </c>
      <c r="O4" s="181" t="s">
        <v>152</v>
      </c>
      <c r="P4" s="181" t="s">
        <v>156</v>
      </c>
      <c r="Q4" s="181" t="s">
        <v>163</v>
      </c>
      <c r="S4" s="181" t="s">
        <v>171</v>
      </c>
      <c r="T4" s="181" t="s">
        <v>179</v>
      </c>
      <c r="U4" s="181" t="s">
        <v>186</v>
      </c>
      <c r="V4" s="181" t="s">
        <v>187</v>
      </c>
      <c r="W4" s="181" t="s">
        <v>182</v>
      </c>
      <c r="X4" s="181" t="s">
        <v>182</v>
      </c>
      <c r="Y4" s="181" t="s">
        <v>182</v>
      </c>
      <c r="Z4" s="181" t="s">
        <v>182</v>
      </c>
      <c r="AA4" s="181" t="s">
        <v>199</v>
      </c>
      <c r="AB4" s="181" t="s">
        <v>200</v>
      </c>
      <c r="AC4" s="181" t="s">
        <v>200</v>
      </c>
      <c r="AD4" s="181" t="s">
        <v>200</v>
      </c>
      <c r="AE4" s="181" t="s">
        <v>204</v>
      </c>
      <c r="AF4" s="181" t="s">
        <v>208</v>
      </c>
      <c r="AG4" s="181" t="s">
        <v>216</v>
      </c>
      <c r="AH4" s="181" t="s">
        <v>218</v>
      </c>
      <c r="AI4" s="181" t="s">
        <v>221</v>
      </c>
      <c r="AJ4" s="181" t="s">
        <v>223</v>
      </c>
      <c r="AK4" s="181" t="s">
        <v>228</v>
      </c>
      <c r="AL4" s="181" t="s">
        <v>232</v>
      </c>
      <c r="AM4" s="181" t="s">
        <v>213</v>
      </c>
      <c r="AN4" s="181" t="s">
        <v>199</v>
      </c>
      <c r="AO4" s="181" t="s">
        <v>237</v>
      </c>
      <c r="AP4" s="181" t="s">
        <v>240</v>
      </c>
      <c r="AQ4" s="181" t="s">
        <v>243</v>
      </c>
      <c r="AR4" s="181" t="s">
        <v>502</v>
      </c>
      <c r="AS4" s="181" t="s">
        <v>207</v>
      </c>
    </row>
    <row r="5" spans="1:45">
      <c r="A5" s="181" t="s">
        <v>820</v>
      </c>
      <c r="B5" s="181" t="s">
        <v>820</v>
      </c>
      <c r="C5" s="181" t="s">
        <v>820</v>
      </c>
      <c r="D5" s="181" t="s">
        <v>820</v>
      </c>
      <c r="E5" s="181" t="s">
        <v>832</v>
      </c>
      <c r="F5" s="181" t="s">
        <v>874</v>
      </c>
      <c r="G5" s="181" t="s">
        <v>861</v>
      </c>
      <c r="H5" s="181" t="s">
        <v>843</v>
      </c>
      <c r="I5" s="181" t="s">
        <v>883</v>
      </c>
      <c r="J5" s="181" t="s">
        <v>883</v>
      </c>
      <c r="K5" s="181" t="s">
        <v>896</v>
      </c>
      <c r="M5" s="181" t="s">
        <v>145</v>
      </c>
      <c r="N5" s="181" t="s">
        <v>148</v>
      </c>
      <c r="O5" s="181" t="s">
        <v>153</v>
      </c>
      <c r="P5" s="181" t="s">
        <v>157</v>
      </c>
      <c r="Q5" s="181" t="s">
        <v>164</v>
      </c>
      <c r="S5" s="181" t="s">
        <v>173</v>
      </c>
      <c r="T5" s="181" t="s">
        <v>180</v>
      </c>
      <c r="U5" s="181" t="s">
        <v>249</v>
      </c>
      <c r="V5" s="181" t="s">
        <v>188</v>
      </c>
      <c r="W5" s="181" t="s">
        <v>195</v>
      </c>
      <c r="X5" s="181" t="s">
        <v>195</v>
      </c>
      <c r="Y5" s="181" t="s">
        <v>195</v>
      </c>
      <c r="Z5" s="181" t="s">
        <v>198</v>
      </c>
      <c r="AB5" s="181" t="s">
        <v>201</v>
      </c>
      <c r="AC5" s="181" t="s">
        <v>201</v>
      </c>
      <c r="AD5" s="181" t="s">
        <v>201</v>
      </c>
      <c r="AE5" s="181" t="s">
        <v>182</v>
      </c>
      <c r="AF5" s="181" t="s">
        <v>209</v>
      </c>
      <c r="AG5" s="181" t="s">
        <v>217</v>
      </c>
      <c r="AH5" s="181" t="s">
        <v>219</v>
      </c>
      <c r="AJ5" s="181" t="s">
        <v>224</v>
      </c>
      <c r="AK5" s="181" t="s">
        <v>229</v>
      </c>
      <c r="AL5" s="181" t="s">
        <v>207</v>
      </c>
      <c r="AM5" s="181" t="s">
        <v>221</v>
      </c>
      <c r="AN5" s="181" t="s">
        <v>225</v>
      </c>
      <c r="AO5" s="181" t="s">
        <v>238</v>
      </c>
      <c r="AP5" s="181" t="s">
        <v>237</v>
      </c>
      <c r="AQ5" s="181" t="s">
        <v>207</v>
      </c>
      <c r="AR5" s="181" t="s">
        <v>503</v>
      </c>
      <c r="AS5" s="181" t="s">
        <v>245</v>
      </c>
    </row>
    <row r="6" spans="1:45">
      <c r="A6" s="181" t="s">
        <v>821</v>
      </c>
      <c r="B6" s="181" t="s">
        <v>821</v>
      </c>
      <c r="C6" s="181" t="s">
        <v>821</v>
      </c>
      <c r="D6" s="181" t="s">
        <v>821</v>
      </c>
      <c r="E6" s="181" t="s">
        <v>833</v>
      </c>
      <c r="F6" s="181" t="s">
        <v>875</v>
      </c>
      <c r="G6" s="181" t="s">
        <v>862</v>
      </c>
      <c r="H6" s="181" t="s">
        <v>844</v>
      </c>
      <c r="I6" s="181" t="s">
        <v>884</v>
      </c>
      <c r="J6" s="181" t="s">
        <v>884</v>
      </c>
      <c r="K6" s="181" t="s">
        <v>897</v>
      </c>
      <c r="M6" s="181" t="s">
        <v>184</v>
      </c>
      <c r="N6" s="181" t="s">
        <v>149</v>
      </c>
      <c r="O6" s="181" t="s">
        <v>154</v>
      </c>
      <c r="P6" s="181" t="s">
        <v>158</v>
      </c>
      <c r="Q6" s="181" t="s">
        <v>165</v>
      </c>
      <c r="S6" s="181" t="s">
        <v>172</v>
      </c>
      <c r="T6" s="181" t="s">
        <v>181</v>
      </c>
      <c r="V6" s="181" t="s">
        <v>189</v>
      </c>
      <c r="W6" s="181" t="s">
        <v>196</v>
      </c>
      <c r="X6" s="181" t="s">
        <v>196</v>
      </c>
      <c r="Y6" s="181" t="s">
        <v>196</v>
      </c>
      <c r="AB6" s="181" t="s">
        <v>197</v>
      </c>
      <c r="AC6" s="181" t="s">
        <v>197</v>
      </c>
      <c r="AD6" s="181" t="s">
        <v>197</v>
      </c>
      <c r="AE6" s="181" t="s">
        <v>205</v>
      </c>
      <c r="AF6" s="181" t="s">
        <v>210</v>
      </c>
      <c r="AG6" s="181" t="s">
        <v>182</v>
      </c>
      <c r="AJ6" s="181" t="s">
        <v>225</v>
      </c>
      <c r="AK6" s="181" t="s">
        <v>181</v>
      </c>
      <c r="AN6" s="181" t="s">
        <v>207</v>
      </c>
      <c r="AO6" s="181" t="s">
        <v>142</v>
      </c>
      <c r="AP6" s="181" t="s">
        <v>241</v>
      </c>
    </row>
    <row r="7" spans="1:45">
      <c r="A7" s="181" t="s">
        <v>822</v>
      </c>
      <c r="B7" s="181" t="s">
        <v>822</v>
      </c>
      <c r="C7" s="181" t="s">
        <v>822</v>
      </c>
      <c r="D7" s="181" t="s">
        <v>822</v>
      </c>
      <c r="E7" s="181" t="s">
        <v>834</v>
      </c>
      <c r="F7" s="181" t="s">
        <v>876</v>
      </c>
      <c r="G7" s="181" t="s">
        <v>863</v>
      </c>
      <c r="H7" s="181" t="s">
        <v>845</v>
      </c>
      <c r="I7" s="181" t="s">
        <v>885</v>
      </c>
      <c r="J7" s="181" t="s">
        <v>893</v>
      </c>
      <c r="K7" s="181" t="s">
        <v>886</v>
      </c>
      <c r="M7" s="181" t="s">
        <v>146</v>
      </c>
      <c r="N7" s="181" t="s">
        <v>150</v>
      </c>
      <c r="O7" s="181" t="s">
        <v>155</v>
      </c>
      <c r="P7" s="181" t="s">
        <v>159</v>
      </c>
      <c r="Q7" s="181" t="s">
        <v>166</v>
      </c>
      <c r="S7" s="181" t="s">
        <v>174</v>
      </c>
      <c r="T7" s="181" t="s">
        <v>182</v>
      </c>
      <c r="V7" s="181" t="s">
        <v>190</v>
      </c>
      <c r="AB7" s="181" t="s">
        <v>203</v>
      </c>
      <c r="AC7" s="181" t="s">
        <v>203</v>
      </c>
      <c r="AD7" s="181" t="s">
        <v>203</v>
      </c>
      <c r="AE7" s="181" t="s">
        <v>206</v>
      </c>
      <c r="AF7" s="181" t="s">
        <v>211</v>
      </c>
      <c r="AG7" s="181" t="s">
        <v>197</v>
      </c>
      <c r="AJ7" s="181" t="s">
        <v>226</v>
      </c>
      <c r="AK7" s="181" t="s">
        <v>230</v>
      </c>
      <c r="AN7" s="181" t="s">
        <v>235</v>
      </c>
      <c r="AO7" s="181" t="s">
        <v>143</v>
      </c>
      <c r="AP7" s="181" t="s">
        <v>225</v>
      </c>
    </row>
    <row r="8" spans="1:45">
      <c r="A8" s="181" t="s">
        <v>823</v>
      </c>
      <c r="B8" s="181" t="s">
        <v>823</v>
      </c>
      <c r="C8" s="181" t="s">
        <v>823</v>
      </c>
      <c r="D8" s="181" t="s">
        <v>823</v>
      </c>
      <c r="E8" s="181" t="s">
        <v>835</v>
      </c>
      <c r="F8" s="181" t="s">
        <v>877</v>
      </c>
      <c r="G8" s="181" t="s">
        <v>864</v>
      </c>
      <c r="H8" s="181" t="s">
        <v>846</v>
      </c>
      <c r="I8" s="181" t="s">
        <v>886</v>
      </c>
      <c r="J8" s="181" t="s">
        <v>886</v>
      </c>
      <c r="K8" s="181" t="s">
        <v>898</v>
      </c>
      <c r="N8" s="181" t="s">
        <v>151</v>
      </c>
      <c r="P8" s="181" t="s">
        <v>192</v>
      </c>
      <c r="Q8" s="181" t="s">
        <v>191</v>
      </c>
      <c r="S8" s="181" t="s">
        <v>175</v>
      </c>
      <c r="T8" s="181" t="s">
        <v>183</v>
      </c>
      <c r="AE8" s="181" t="s">
        <v>200</v>
      </c>
      <c r="AF8" s="181" t="s">
        <v>212</v>
      </c>
      <c r="AJ8" s="181" t="s">
        <v>221</v>
      </c>
      <c r="AK8" s="181" t="s">
        <v>207</v>
      </c>
      <c r="AO8" s="181" t="s">
        <v>252</v>
      </c>
    </row>
    <row r="9" spans="1:45">
      <c r="A9" s="181" t="s">
        <v>824</v>
      </c>
      <c r="B9" s="181" t="s">
        <v>824</v>
      </c>
      <c r="C9" s="181" t="s">
        <v>824</v>
      </c>
      <c r="D9" s="181" t="s">
        <v>824</v>
      </c>
      <c r="E9" s="181" t="s">
        <v>836</v>
      </c>
      <c r="F9" s="181" t="s">
        <v>164</v>
      </c>
      <c r="G9" s="181" t="s">
        <v>865</v>
      </c>
      <c r="H9" s="181" t="s">
        <v>847</v>
      </c>
      <c r="I9" s="181" t="s">
        <v>887</v>
      </c>
      <c r="J9" s="181" t="s">
        <v>887</v>
      </c>
      <c r="K9" s="181" t="s">
        <v>564</v>
      </c>
      <c r="P9" s="181" t="s">
        <v>161</v>
      </c>
      <c r="Q9" s="181" t="s">
        <v>168</v>
      </c>
      <c r="S9" s="181" t="s">
        <v>176</v>
      </c>
      <c r="AF9" s="181" t="s">
        <v>213</v>
      </c>
      <c r="AJ9" s="181" t="s">
        <v>197</v>
      </c>
      <c r="AK9" s="181" t="s">
        <v>231</v>
      </c>
      <c r="AO9" s="181" t="s">
        <v>239</v>
      </c>
    </row>
    <row r="10" spans="1:45">
      <c r="A10" s="181" t="s">
        <v>825</v>
      </c>
      <c r="B10" s="181" t="s">
        <v>825</v>
      </c>
      <c r="C10" s="181" t="s">
        <v>825</v>
      </c>
      <c r="D10" s="181" t="s">
        <v>825</v>
      </c>
      <c r="E10" s="181" t="s">
        <v>837</v>
      </c>
      <c r="F10" s="181" t="s">
        <v>878</v>
      </c>
      <c r="G10" s="181" t="s">
        <v>866</v>
      </c>
      <c r="H10" s="181" t="s">
        <v>848</v>
      </c>
      <c r="I10" s="181" t="s">
        <v>564</v>
      </c>
      <c r="J10" s="181" t="s">
        <v>564</v>
      </c>
      <c r="K10" s="181" t="s">
        <v>888</v>
      </c>
      <c r="P10" s="181" t="s">
        <v>162</v>
      </c>
      <c r="Q10" s="181" t="s">
        <v>246</v>
      </c>
      <c r="S10" s="181" t="s">
        <v>177</v>
      </c>
      <c r="AF10" s="181" t="s">
        <v>214</v>
      </c>
    </row>
    <row r="11" spans="1:45" ht="13.5" thickBot="1">
      <c r="A11" s="181" t="s">
        <v>826</v>
      </c>
      <c r="B11" s="181" t="s">
        <v>826</v>
      </c>
      <c r="C11" s="181" t="s">
        <v>826</v>
      </c>
      <c r="D11" s="181" t="s">
        <v>826</v>
      </c>
      <c r="E11" s="181" t="s">
        <v>838</v>
      </c>
      <c r="F11" s="181" t="s">
        <v>824</v>
      </c>
      <c r="G11" s="181" t="s">
        <v>867</v>
      </c>
      <c r="H11" s="181" t="s">
        <v>849</v>
      </c>
      <c r="I11" s="181" t="s">
        <v>888</v>
      </c>
      <c r="J11" s="181" t="s">
        <v>888</v>
      </c>
      <c r="K11" s="181" t="s">
        <v>824</v>
      </c>
      <c r="S11" s="345" t="s">
        <v>117</v>
      </c>
      <c r="T11" s="345"/>
      <c r="U11" s="345"/>
      <c r="V11" s="345"/>
      <c r="W11" s="345"/>
      <c r="X11" s="345"/>
      <c r="Y11" s="345"/>
      <c r="Z11" s="345"/>
      <c r="AA11" s="345"/>
      <c r="AB11" s="345"/>
      <c r="AC11" s="345"/>
      <c r="AD11" s="345"/>
      <c r="AE11" s="345"/>
      <c r="AF11" s="345"/>
      <c r="AG11" s="345"/>
      <c r="AH11" s="345"/>
      <c r="AI11" s="345"/>
      <c r="AJ11" s="345"/>
      <c r="AK11" s="345"/>
      <c r="AL11" s="345"/>
      <c r="AM11" s="345"/>
      <c r="AN11" s="345"/>
      <c r="AO11" s="345"/>
      <c r="AP11" s="345"/>
      <c r="AQ11" s="345"/>
      <c r="AR11" s="345"/>
      <c r="AS11" s="345"/>
    </row>
    <row r="12" spans="1:45" ht="13.5" thickBot="1">
      <c r="A12" s="181" t="s">
        <v>827</v>
      </c>
      <c r="B12" s="181" t="s">
        <v>827</v>
      </c>
      <c r="C12" s="181" t="s">
        <v>827</v>
      </c>
      <c r="D12" s="181" t="s">
        <v>827</v>
      </c>
      <c r="E12" s="181" t="s">
        <v>839</v>
      </c>
      <c r="F12" s="181" t="s">
        <v>397</v>
      </c>
      <c r="G12" s="181" t="s">
        <v>868</v>
      </c>
      <c r="H12" s="181" t="s">
        <v>824</v>
      </c>
      <c r="I12" s="181" t="s">
        <v>824</v>
      </c>
      <c r="J12" s="181" t="s">
        <v>824</v>
      </c>
      <c r="K12" s="181" t="s">
        <v>889</v>
      </c>
      <c r="M12" s="349" t="s">
        <v>117</v>
      </c>
      <c r="N12" s="347"/>
      <c r="O12" s="347"/>
      <c r="P12" s="347"/>
      <c r="Q12" s="348"/>
      <c r="S12" s="182" t="s">
        <v>144</v>
      </c>
      <c r="T12" s="182" t="s">
        <v>145</v>
      </c>
      <c r="U12" s="182" t="s">
        <v>184</v>
      </c>
      <c r="V12" s="182" t="s">
        <v>146</v>
      </c>
      <c r="W12" s="183" t="s">
        <v>147</v>
      </c>
      <c r="X12" s="183" t="s">
        <v>148</v>
      </c>
      <c r="Y12" s="183" t="s">
        <v>149</v>
      </c>
      <c r="Z12" s="183" t="s">
        <v>150</v>
      </c>
      <c r="AA12" s="183" t="s">
        <v>151</v>
      </c>
      <c r="AB12" s="183" t="s">
        <v>152</v>
      </c>
      <c r="AC12" s="183" t="s">
        <v>153</v>
      </c>
      <c r="AD12" s="183" t="s">
        <v>154</v>
      </c>
      <c r="AE12" s="183" t="s">
        <v>155</v>
      </c>
      <c r="AF12" s="183" t="s">
        <v>156</v>
      </c>
      <c r="AG12" s="183" t="s">
        <v>157</v>
      </c>
      <c r="AH12" s="183" t="s">
        <v>158</v>
      </c>
      <c r="AI12" s="183" t="s">
        <v>159</v>
      </c>
      <c r="AJ12" s="183" t="s">
        <v>160</v>
      </c>
      <c r="AK12" s="183" t="s">
        <v>161</v>
      </c>
      <c r="AL12" s="184" t="s">
        <v>162</v>
      </c>
      <c r="AM12" s="185" t="s">
        <v>163</v>
      </c>
      <c r="AN12" s="185" t="s">
        <v>164</v>
      </c>
      <c r="AO12" s="185" t="s">
        <v>165</v>
      </c>
      <c r="AP12" s="185" t="s">
        <v>166</v>
      </c>
      <c r="AQ12" s="181" t="s">
        <v>191</v>
      </c>
      <c r="AR12" s="185" t="s">
        <v>168</v>
      </c>
      <c r="AS12" s="181" t="s">
        <v>246</v>
      </c>
    </row>
    <row r="13" spans="1:45">
      <c r="A13" s="181" t="s">
        <v>150</v>
      </c>
      <c r="B13" s="181" t="s">
        <v>150</v>
      </c>
      <c r="C13" s="181" t="s">
        <v>150</v>
      </c>
      <c r="D13" s="181" t="s">
        <v>150</v>
      </c>
      <c r="E13" s="181" t="s">
        <v>840</v>
      </c>
      <c r="F13" s="181" t="s">
        <v>879</v>
      </c>
      <c r="G13" s="181" t="s">
        <v>564</v>
      </c>
      <c r="H13" s="181" t="s">
        <v>850</v>
      </c>
      <c r="I13" s="181" t="s">
        <v>889</v>
      </c>
      <c r="J13" s="181" t="s">
        <v>889</v>
      </c>
      <c r="K13" s="181" t="s">
        <v>166</v>
      </c>
      <c r="M13" s="181" t="s">
        <v>136</v>
      </c>
      <c r="N13" s="181" t="s">
        <v>137</v>
      </c>
      <c r="O13" s="181" t="s">
        <v>138</v>
      </c>
      <c r="P13" s="181" t="s">
        <v>139</v>
      </c>
      <c r="Q13" s="181" t="s">
        <v>140</v>
      </c>
      <c r="S13" s="181" t="s">
        <v>141</v>
      </c>
      <c r="T13" s="181" t="s">
        <v>178</v>
      </c>
      <c r="U13" s="181" t="s">
        <v>185</v>
      </c>
      <c r="V13" s="181" t="s">
        <v>193</v>
      </c>
      <c r="W13" s="181" t="s">
        <v>194</v>
      </c>
      <c r="X13" s="181" t="s">
        <v>194</v>
      </c>
      <c r="Y13" s="181" t="s">
        <v>194</v>
      </c>
      <c r="Z13" s="181" t="s">
        <v>197</v>
      </c>
      <c r="AA13" s="181" t="s">
        <v>202</v>
      </c>
      <c r="AB13" s="181" t="s">
        <v>182</v>
      </c>
      <c r="AC13" s="181" t="s">
        <v>182</v>
      </c>
      <c r="AD13" s="181" t="s">
        <v>182</v>
      </c>
      <c r="AE13" s="181" t="s">
        <v>197</v>
      </c>
      <c r="AF13" s="181" t="s">
        <v>207</v>
      </c>
      <c r="AG13" s="181" t="s">
        <v>215</v>
      </c>
      <c r="AH13" s="181" t="s">
        <v>213</v>
      </c>
      <c r="AI13" s="181" t="s">
        <v>220</v>
      </c>
      <c r="AJ13" s="181" t="s">
        <v>222</v>
      </c>
      <c r="AK13" s="181" t="s">
        <v>227</v>
      </c>
      <c r="AL13" s="181" t="s">
        <v>162</v>
      </c>
      <c r="AM13" s="181" t="s">
        <v>233</v>
      </c>
      <c r="AN13" s="181" t="s">
        <v>234</v>
      </c>
      <c r="AO13" s="181" t="s">
        <v>236</v>
      </c>
      <c r="AP13" s="181" t="s">
        <v>199</v>
      </c>
      <c r="AQ13" s="181" t="s">
        <v>242</v>
      </c>
      <c r="AR13" s="181" t="s">
        <v>244</v>
      </c>
      <c r="AS13" s="181" t="s">
        <v>243</v>
      </c>
    </row>
    <row r="14" spans="1:45">
      <c r="A14" s="181" t="s">
        <v>828</v>
      </c>
      <c r="B14" s="181" t="s">
        <v>828</v>
      </c>
      <c r="C14" s="181" t="s">
        <v>828</v>
      </c>
      <c r="D14" s="181" t="s">
        <v>828</v>
      </c>
      <c r="E14" s="181" t="s">
        <v>564</v>
      </c>
      <c r="F14" s="181" t="s">
        <v>880</v>
      </c>
      <c r="G14" s="181" t="s">
        <v>869</v>
      </c>
      <c r="H14" s="181" t="s">
        <v>851</v>
      </c>
      <c r="I14" s="181" t="s">
        <v>166</v>
      </c>
      <c r="J14" s="181" t="s">
        <v>166</v>
      </c>
      <c r="K14" s="181" t="s">
        <v>899</v>
      </c>
      <c r="M14" s="181" t="s">
        <v>144</v>
      </c>
      <c r="N14" s="181" t="s">
        <v>147</v>
      </c>
      <c r="O14" s="181" t="s">
        <v>152</v>
      </c>
      <c r="P14" s="181" t="s">
        <v>156</v>
      </c>
      <c r="Q14" s="181" t="s">
        <v>163</v>
      </c>
      <c r="S14" s="181" t="s">
        <v>171</v>
      </c>
      <c r="T14" s="181" t="s">
        <v>179</v>
      </c>
      <c r="U14" s="181" t="s">
        <v>186</v>
      </c>
      <c r="V14" s="181" t="s">
        <v>187</v>
      </c>
      <c r="W14" s="181" t="s">
        <v>182</v>
      </c>
      <c r="X14" s="181" t="s">
        <v>182</v>
      </c>
      <c r="Y14" s="181" t="s">
        <v>182</v>
      </c>
      <c r="Z14" s="181" t="s">
        <v>182</v>
      </c>
      <c r="AA14" s="181" t="s">
        <v>199</v>
      </c>
      <c r="AB14" s="181" t="s">
        <v>200</v>
      </c>
      <c r="AC14" s="181" t="s">
        <v>200</v>
      </c>
      <c r="AD14" s="181" t="s">
        <v>200</v>
      </c>
      <c r="AE14" s="181" t="s">
        <v>204</v>
      </c>
      <c r="AF14" s="181" t="s">
        <v>208</v>
      </c>
      <c r="AG14" s="181" t="s">
        <v>216</v>
      </c>
      <c r="AH14" s="181" t="s">
        <v>218</v>
      </c>
      <c r="AI14" s="181" t="s">
        <v>221</v>
      </c>
      <c r="AJ14" s="181" t="s">
        <v>223</v>
      </c>
      <c r="AK14" s="181" t="s">
        <v>228</v>
      </c>
      <c r="AL14" s="181" t="s">
        <v>232</v>
      </c>
      <c r="AM14" s="181" t="s">
        <v>213</v>
      </c>
      <c r="AN14" s="181" t="s">
        <v>199</v>
      </c>
      <c r="AO14" s="181" t="s">
        <v>237</v>
      </c>
      <c r="AP14" s="181" t="s">
        <v>240</v>
      </c>
      <c r="AQ14" s="181" t="s">
        <v>243</v>
      </c>
      <c r="AR14" s="181" t="s">
        <v>502</v>
      </c>
      <c r="AS14" s="181" t="s">
        <v>207</v>
      </c>
    </row>
    <row r="15" spans="1:45">
      <c r="A15" s="181" t="s">
        <v>166</v>
      </c>
      <c r="B15" s="181" t="s">
        <v>166</v>
      </c>
      <c r="C15" s="181" t="s">
        <v>166</v>
      </c>
      <c r="D15" s="181" t="s">
        <v>166</v>
      </c>
      <c r="E15" s="181" t="s">
        <v>166</v>
      </c>
      <c r="F15" s="181" t="s">
        <v>564</v>
      </c>
      <c r="G15" s="181" t="s">
        <v>870</v>
      </c>
      <c r="H15" s="181" t="s">
        <v>852</v>
      </c>
      <c r="I15" s="181" t="s">
        <v>890</v>
      </c>
      <c r="J15" s="181" t="s">
        <v>894</v>
      </c>
      <c r="K15" s="181" t="s">
        <v>891</v>
      </c>
      <c r="M15" s="181" t="s">
        <v>145</v>
      </c>
      <c r="N15" s="181" t="s">
        <v>148</v>
      </c>
      <c r="O15" s="181" t="s">
        <v>153</v>
      </c>
      <c r="P15" s="181" t="s">
        <v>157</v>
      </c>
      <c r="Q15" s="181" t="s">
        <v>164</v>
      </c>
      <c r="S15" s="181" t="s">
        <v>173</v>
      </c>
      <c r="T15" s="181" t="s">
        <v>180</v>
      </c>
      <c r="U15" s="181" t="s">
        <v>249</v>
      </c>
      <c r="V15" s="181" t="s">
        <v>188</v>
      </c>
      <c r="W15" s="181" t="s">
        <v>195</v>
      </c>
      <c r="X15" s="181" t="s">
        <v>195</v>
      </c>
      <c r="Y15" s="181" t="s">
        <v>195</v>
      </c>
      <c r="Z15" s="181" t="s">
        <v>198</v>
      </c>
      <c r="AB15" s="181" t="s">
        <v>201</v>
      </c>
      <c r="AC15" s="181" t="s">
        <v>201</v>
      </c>
      <c r="AD15" s="181" t="s">
        <v>201</v>
      </c>
      <c r="AE15" s="181" t="s">
        <v>182</v>
      </c>
      <c r="AF15" s="181" t="s">
        <v>209</v>
      </c>
      <c r="AG15" s="181" t="s">
        <v>217</v>
      </c>
      <c r="AH15" s="181" t="s">
        <v>219</v>
      </c>
      <c r="AJ15" s="181" t="s">
        <v>224</v>
      </c>
      <c r="AK15" s="181" t="s">
        <v>229</v>
      </c>
      <c r="AL15" s="181" t="s">
        <v>207</v>
      </c>
      <c r="AM15" s="181" t="s">
        <v>221</v>
      </c>
      <c r="AN15" s="181" t="s">
        <v>225</v>
      </c>
      <c r="AO15" s="181" t="s">
        <v>238</v>
      </c>
      <c r="AP15" s="181" t="s">
        <v>237</v>
      </c>
      <c r="AQ15" s="181" t="s">
        <v>207</v>
      </c>
      <c r="AR15" s="181" t="s">
        <v>503</v>
      </c>
      <c r="AS15" s="181" t="s">
        <v>245</v>
      </c>
    </row>
    <row r="16" spans="1:45">
      <c r="A16" s="181" t="s">
        <v>829</v>
      </c>
      <c r="B16" s="181" t="s">
        <v>829</v>
      </c>
      <c r="C16" s="181" t="s">
        <v>829</v>
      </c>
      <c r="D16" s="181" t="s">
        <v>829</v>
      </c>
      <c r="E16" s="181" t="s">
        <v>164</v>
      </c>
      <c r="F16" s="181" t="s">
        <v>808</v>
      </c>
      <c r="G16" s="181" t="s">
        <v>871</v>
      </c>
      <c r="H16" s="181" t="s">
        <v>853</v>
      </c>
      <c r="I16" s="181" t="s">
        <v>891</v>
      </c>
      <c r="J16" s="181" t="s">
        <v>891</v>
      </c>
      <c r="M16" s="181" t="s">
        <v>184</v>
      </c>
      <c r="N16" s="181" t="s">
        <v>149</v>
      </c>
      <c r="O16" s="181" t="s">
        <v>154</v>
      </c>
      <c r="P16" s="181" t="s">
        <v>158</v>
      </c>
      <c r="Q16" s="181" t="s">
        <v>165</v>
      </c>
      <c r="S16" s="181" t="s">
        <v>172</v>
      </c>
      <c r="T16" s="181" t="s">
        <v>181</v>
      </c>
      <c r="V16" s="181" t="s">
        <v>189</v>
      </c>
      <c r="W16" s="181" t="s">
        <v>196</v>
      </c>
      <c r="X16" s="181" t="s">
        <v>196</v>
      </c>
      <c r="Y16" s="181" t="s">
        <v>196</v>
      </c>
      <c r="AB16" s="181" t="s">
        <v>197</v>
      </c>
      <c r="AC16" s="181" t="s">
        <v>197</v>
      </c>
      <c r="AD16" s="181" t="s">
        <v>197</v>
      </c>
      <c r="AE16" s="181" t="s">
        <v>205</v>
      </c>
      <c r="AF16" s="181" t="s">
        <v>210</v>
      </c>
      <c r="AG16" s="181" t="s">
        <v>182</v>
      </c>
      <c r="AJ16" s="181" t="s">
        <v>225</v>
      </c>
      <c r="AK16" s="181" t="s">
        <v>181</v>
      </c>
      <c r="AN16" s="181" t="s">
        <v>207</v>
      </c>
      <c r="AO16" s="181" t="s">
        <v>142</v>
      </c>
      <c r="AP16" s="181" t="s">
        <v>241</v>
      </c>
    </row>
    <row r="17" spans="1:46">
      <c r="A17" s="181" t="s">
        <v>164</v>
      </c>
      <c r="B17" s="181" t="s">
        <v>164</v>
      </c>
      <c r="C17" s="181" t="s">
        <v>164</v>
      </c>
      <c r="D17" s="181" t="s">
        <v>164</v>
      </c>
      <c r="E17" s="181" t="s">
        <v>841</v>
      </c>
      <c r="F17" s="181" t="s">
        <v>841</v>
      </c>
      <c r="G17" s="181" t="s">
        <v>824</v>
      </c>
      <c r="H17" s="181" t="s">
        <v>773</v>
      </c>
      <c r="M17" s="181" t="s">
        <v>146</v>
      </c>
      <c r="N17" s="181" t="s">
        <v>150</v>
      </c>
      <c r="O17" s="181" t="s">
        <v>155</v>
      </c>
      <c r="P17" s="181" t="s">
        <v>159</v>
      </c>
      <c r="Q17" s="181" t="s">
        <v>166</v>
      </c>
      <c r="S17" s="181" t="s">
        <v>174</v>
      </c>
      <c r="T17" s="181" t="s">
        <v>182</v>
      </c>
      <c r="V17" s="181" t="s">
        <v>190</v>
      </c>
      <c r="AB17" s="181" t="s">
        <v>203</v>
      </c>
      <c r="AC17" s="181" t="s">
        <v>203</v>
      </c>
      <c r="AD17" s="181" t="s">
        <v>203</v>
      </c>
      <c r="AE17" s="181" t="s">
        <v>206</v>
      </c>
      <c r="AF17" s="181" t="s">
        <v>211</v>
      </c>
      <c r="AG17" s="181" t="s">
        <v>197</v>
      </c>
      <c r="AJ17" s="181" t="s">
        <v>226</v>
      </c>
      <c r="AK17" s="181" t="s">
        <v>230</v>
      </c>
      <c r="AN17" s="181" t="s">
        <v>235</v>
      </c>
      <c r="AO17" s="181" t="s">
        <v>143</v>
      </c>
      <c r="AP17" s="181" t="s">
        <v>225</v>
      </c>
    </row>
    <row r="18" spans="1:46">
      <c r="A18" s="181" t="s">
        <v>564</v>
      </c>
      <c r="B18" s="181" t="s">
        <v>564</v>
      </c>
      <c r="C18" s="181" t="s">
        <v>564</v>
      </c>
      <c r="D18" s="181" t="s">
        <v>564</v>
      </c>
      <c r="E18" s="181" t="s">
        <v>808</v>
      </c>
      <c r="F18" s="181" t="s">
        <v>166</v>
      </c>
      <c r="G18" s="181" t="s">
        <v>474</v>
      </c>
      <c r="H18" s="181" t="s">
        <v>854</v>
      </c>
      <c r="N18" s="181" t="s">
        <v>151</v>
      </c>
      <c r="P18" s="181" t="s">
        <v>192</v>
      </c>
      <c r="Q18" s="181" t="s">
        <v>191</v>
      </c>
      <c r="S18" s="181" t="s">
        <v>175</v>
      </c>
      <c r="T18" s="181" t="s">
        <v>183</v>
      </c>
      <c r="AE18" s="181" t="s">
        <v>200</v>
      </c>
      <c r="AF18" s="181" t="s">
        <v>212</v>
      </c>
      <c r="AJ18" s="181" t="s">
        <v>221</v>
      </c>
      <c r="AK18" s="181" t="s">
        <v>207</v>
      </c>
      <c r="AO18" s="181" t="s">
        <v>252</v>
      </c>
    </row>
    <row r="19" spans="1:46">
      <c r="A19" s="181" t="s">
        <v>761</v>
      </c>
      <c r="B19" s="181" t="s">
        <v>761</v>
      </c>
      <c r="C19" s="181" t="s">
        <v>761</v>
      </c>
      <c r="D19" s="181" t="s">
        <v>761</v>
      </c>
      <c r="G19" s="181" t="s">
        <v>477</v>
      </c>
      <c r="H19" s="181" t="s">
        <v>855</v>
      </c>
      <c r="P19" s="181" t="s">
        <v>161</v>
      </c>
      <c r="Q19" s="181" t="s">
        <v>168</v>
      </c>
      <c r="S19" s="181" t="s">
        <v>176</v>
      </c>
      <c r="AF19" s="181" t="s">
        <v>213</v>
      </c>
      <c r="AJ19" s="181" t="s">
        <v>197</v>
      </c>
      <c r="AK19" s="181" t="s">
        <v>231</v>
      </c>
      <c r="AO19" s="181" t="s">
        <v>239</v>
      </c>
    </row>
    <row r="20" spans="1:46">
      <c r="A20" s="181" t="s">
        <v>830</v>
      </c>
      <c r="B20" s="181" t="s">
        <v>830</v>
      </c>
      <c r="C20" s="181" t="s">
        <v>830</v>
      </c>
      <c r="D20" s="181" t="s">
        <v>830</v>
      </c>
      <c r="G20" s="181" t="s">
        <v>263</v>
      </c>
      <c r="H20" s="181" t="s">
        <v>164</v>
      </c>
      <c r="P20" s="181" t="s">
        <v>162</v>
      </c>
      <c r="Q20" s="181" t="s">
        <v>246</v>
      </c>
      <c r="S20" s="181" t="s">
        <v>177</v>
      </c>
      <c r="AF20" s="181" t="s">
        <v>214</v>
      </c>
    </row>
    <row r="21" spans="1:46" ht="13.5" thickBot="1">
      <c r="A21" s="181" t="s">
        <v>471</v>
      </c>
      <c r="B21" s="181" t="s">
        <v>471</v>
      </c>
      <c r="C21" s="181" t="s">
        <v>471</v>
      </c>
      <c r="D21" s="181" t="s">
        <v>471</v>
      </c>
      <c r="G21" s="181" t="s">
        <v>166</v>
      </c>
      <c r="H21" s="181" t="s">
        <v>856</v>
      </c>
      <c r="S21" s="345" t="s">
        <v>128</v>
      </c>
      <c r="T21" s="345"/>
      <c r="U21" s="345"/>
      <c r="V21" s="345"/>
      <c r="W21" s="345"/>
      <c r="X21" s="345"/>
      <c r="Y21" s="345"/>
      <c r="Z21" s="345"/>
      <c r="AA21" s="345"/>
      <c r="AB21" s="345"/>
      <c r="AC21" s="345"/>
      <c r="AD21" s="345"/>
      <c r="AE21" s="345"/>
      <c r="AF21" s="345"/>
      <c r="AG21" s="345"/>
      <c r="AH21" s="345"/>
      <c r="AI21" s="345"/>
      <c r="AJ21" s="345"/>
      <c r="AK21" s="345"/>
      <c r="AL21" s="345"/>
      <c r="AM21" s="345"/>
      <c r="AN21" s="345"/>
      <c r="AO21" s="345"/>
      <c r="AP21" s="345"/>
      <c r="AQ21" s="345"/>
      <c r="AR21" s="345"/>
      <c r="AS21" s="345"/>
      <c r="AT21" s="345"/>
    </row>
    <row r="22" spans="1:46" ht="13.5" thickBot="1">
      <c r="G22" s="181" t="s">
        <v>164</v>
      </c>
      <c r="H22" s="181" t="s">
        <v>471</v>
      </c>
      <c r="M22" s="349" t="s">
        <v>128</v>
      </c>
      <c r="N22" s="347"/>
      <c r="O22" s="347"/>
      <c r="P22" s="347"/>
      <c r="Q22" s="348"/>
      <c r="S22" s="182" t="s">
        <v>144</v>
      </c>
      <c r="T22" s="182" t="s">
        <v>145</v>
      </c>
      <c r="U22" s="182" t="s">
        <v>184</v>
      </c>
      <c r="V22" s="182" t="s">
        <v>146</v>
      </c>
      <c r="W22" s="183" t="s">
        <v>147</v>
      </c>
      <c r="X22" s="183" t="s">
        <v>148</v>
      </c>
      <c r="Y22" s="183" t="s">
        <v>149</v>
      </c>
      <c r="Z22" s="183" t="s">
        <v>169</v>
      </c>
      <c r="AA22" s="183" t="s">
        <v>150</v>
      </c>
      <c r="AB22" s="183" t="s">
        <v>151</v>
      </c>
      <c r="AC22" s="183" t="s">
        <v>152</v>
      </c>
      <c r="AD22" s="183" t="s">
        <v>153</v>
      </c>
      <c r="AE22" s="183" t="s">
        <v>154</v>
      </c>
      <c r="AF22" s="183" t="s">
        <v>155</v>
      </c>
      <c r="AG22" s="183" t="s">
        <v>156</v>
      </c>
      <c r="AH22" s="183" t="s">
        <v>157</v>
      </c>
      <c r="AI22" s="183" t="s">
        <v>158</v>
      </c>
      <c r="AJ22" s="183" t="s">
        <v>159</v>
      </c>
      <c r="AK22" s="183" t="s">
        <v>160</v>
      </c>
      <c r="AL22" s="183" t="s">
        <v>161</v>
      </c>
      <c r="AM22" s="184" t="s">
        <v>162</v>
      </c>
      <c r="AN22" s="185" t="s">
        <v>163</v>
      </c>
      <c r="AO22" s="185" t="s">
        <v>164</v>
      </c>
      <c r="AP22" s="185" t="s">
        <v>165</v>
      </c>
      <c r="AQ22" s="185" t="s">
        <v>166</v>
      </c>
      <c r="AR22" s="185" t="s">
        <v>167</v>
      </c>
      <c r="AS22" s="185" t="s">
        <v>168</v>
      </c>
      <c r="AT22" s="181" t="s">
        <v>246</v>
      </c>
    </row>
    <row r="23" spans="1:46">
      <c r="G23" s="181" t="s">
        <v>841</v>
      </c>
      <c r="H23" s="181" t="s">
        <v>564</v>
      </c>
      <c r="M23" s="181" t="s">
        <v>136</v>
      </c>
      <c r="N23" s="181" t="s">
        <v>137</v>
      </c>
      <c r="O23" s="181" t="s">
        <v>138</v>
      </c>
      <c r="P23" s="181" t="s">
        <v>139</v>
      </c>
      <c r="Q23" s="181" t="s">
        <v>140</v>
      </c>
      <c r="S23" s="181" t="s">
        <v>141</v>
      </c>
      <c r="T23" s="181" t="s">
        <v>178</v>
      </c>
      <c r="U23" s="181" t="s">
        <v>185</v>
      </c>
      <c r="V23" s="181" t="s">
        <v>193</v>
      </c>
      <c r="W23" s="181" t="s">
        <v>194</v>
      </c>
      <c r="X23" s="181" t="s">
        <v>194</v>
      </c>
      <c r="Y23" s="181" t="s">
        <v>194</v>
      </c>
      <c r="Z23" s="181" t="s">
        <v>247</v>
      </c>
      <c r="AA23" s="181" t="s">
        <v>197</v>
      </c>
      <c r="AB23" s="181" t="s">
        <v>202</v>
      </c>
      <c r="AC23" s="181" t="s">
        <v>182</v>
      </c>
      <c r="AD23" s="181" t="s">
        <v>182</v>
      </c>
      <c r="AE23" s="181" t="s">
        <v>182</v>
      </c>
      <c r="AF23" s="181" t="s">
        <v>197</v>
      </c>
      <c r="AG23" s="181" t="s">
        <v>207</v>
      </c>
      <c r="AH23" s="181" t="s">
        <v>215</v>
      </c>
      <c r="AI23" s="181" t="s">
        <v>213</v>
      </c>
      <c r="AJ23" s="181" t="s">
        <v>220</v>
      </c>
      <c r="AK23" s="181" t="s">
        <v>222</v>
      </c>
      <c r="AL23" s="181" t="s">
        <v>227</v>
      </c>
      <c r="AM23" s="181" t="s">
        <v>162</v>
      </c>
      <c r="AN23" s="181" t="s">
        <v>233</v>
      </c>
      <c r="AO23" s="181" t="s">
        <v>234</v>
      </c>
      <c r="AP23" s="181" t="s">
        <v>236</v>
      </c>
      <c r="AQ23" s="181" t="s">
        <v>199</v>
      </c>
      <c r="AR23" s="181" t="s">
        <v>242</v>
      </c>
      <c r="AS23" s="181" t="s">
        <v>244</v>
      </c>
      <c r="AT23" s="181" t="s">
        <v>243</v>
      </c>
    </row>
    <row r="24" spans="1:46">
      <c r="G24" s="181" t="s">
        <v>808</v>
      </c>
      <c r="H24" s="181" t="s">
        <v>857</v>
      </c>
      <c r="M24" s="181" t="s">
        <v>144</v>
      </c>
      <c r="N24" s="181" t="s">
        <v>147</v>
      </c>
      <c r="O24" s="181" t="s">
        <v>152</v>
      </c>
      <c r="P24" s="181" t="s">
        <v>156</v>
      </c>
      <c r="Q24" s="181" t="s">
        <v>163</v>
      </c>
      <c r="S24" s="181" t="s">
        <v>171</v>
      </c>
      <c r="T24" s="181" t="s">
        <v>179</v>
      </c>
      <c r="U24" s="181" t="s">
        <v>186</v>
      </c>
      <c r="V24" s="181" t="s">
        <v>187</v>
      </c>
      <c r="W24" s="181" t="s">
        <v>182</v>
      </c>
      <c r="X24" s="181" t="s">
        <v>182</v>
      </c>
      <c r="Y24" s="181" t="s">
        <v>182</v>
      </c>
      <c r="Z24" s="181" t="s">
        <v>248</v>
      </c>
      <c r="AA24" s="181" t="s">
        <v>182</v>
      </c>
      <c r="AB24" s="181" t="s">
        <v>199</v>
      </c>
      <c r="AC24" s="181" t="s">
        <v>200</v>
      </c>
      <c r="AD24" s="181" t="s">
        <v>200</v>
      </c>
      <c r="AE24" s="181" t="s">
        <v>200</v>
      </c>
      <c r="AF24" s="181" t="s">
        <v>204</v>
      </c>
      <c r="AG24" s="181" t="s">
        <v>208</v>
      </c>
      <c r="AH24" s="181" t="s">
        <v>216</v>
      </c>
      <c r="AI24" s="181" t="s">
        <v>218</v>
      </c>
      <c r="AJ24" s="181" t="s">
        <v>221</v>
      </c>
      <c r="AK24" s="181" t="s">
        <v>223</v>
      </c>
      <c r="AL24" s="181" t="s">
        <v>228</v>
      </c>
      <c r="AM24" s="181" t="s">
        <v>232</v>
      </c>
      <c r="AN24" s="181" t="s">
        <v>213</v>
      </c>
      <c r="AO24" s="181" t="s">
        <v>199</v>
      </c>
      <c r="AP24" s="181" t="s">
        <v>237</v>
      </c>
      <c r="AQ24" s="181" t="s">
        <v>240</v>
      </c>
      <c r="AR24" s="181" t="s">
        <v>243</v>
      </c>
      <c r="AS24" s="181" t="s">
        <v>502</v>
      </c>
      <c r="AT24" s="181" t="s">
        <v>207</v>
      </c>
    </row>
    <row r="25" spans="1:46">
      <c r="H25" s="181" t="s">
        <v>841</v>
      </c>
      <c r="M25" s="181" t="s">
        <v>145</v>
      </c>
      <c r="N25" s="181" t="s">
        <v>148</v>
      </c>
      <c r="O25" s="181" t="s">
        <v>153</v>
      </c>
      <c r="P25" s="181" t="s">
        <v>157</v>
      </c>
      <c r="Q25" s="181" t="s">
        <v>164</v>
      </c>
      <c r="S25" s="181" t="s">
        <v>173</v>
      </c>
      <c r="T25" s="181" t="s">
        <v>180</v>
      </c>
      <c r="U25" s="181" t="s">
        <v>249</v>
      </c>
      <c r="V25" s="181" t="s">
        <v>188</v>
      </c>
      <c r="W25" s="181" t="s">
        <v>195</v>
      </c>
      <c r="X25" s="181" t="s">
        <v>195</v>
      </c>
      <c r="Y25" s="181" t="s">
        <v>195</v>
      </c>
      <c r="Z25" s="181" t="s">
        <v>199</v>
      </c>
      <c r="AA25" s="181" t="s">
        <v>198</v>
      </c>
      <c r="AC25" s="181" t="s">
        <v>201</v>
      </c>
      <c r="AD25" s="181" t="s">
        <v>201</v>
      </c>
      <c r="AE25" s="181" t="s">
        <v>201</v>
      </c>
      <c r="AF25" s="181" t="s">
        <v>182</v>
      </c>
      <c r="AG25" s="181" t="s">
        <v>209</v>
      </c>
      <c r="AH25" s="181" t="s">
        <v>217</v>
      </c>
      <c r="AI25" s="181" t="s">
        <v>219</v>
      </c>
      <c r="AK25" s="181" t="s">
        <v>224</v>
      </c>
      <c r="AL25" s="181" t="s">
        <v>229</v>
      </c>
      <c r="AM25" s="181" t="s">
        <v>207</v>
      </c>
      <c r="AN25" s="181" t="s">
        <v>221</v>
      </c>
      <c r="AO25" s="181" t="s">
        <v>225</v>
      </c>
      <c r="AP25" s="181" t="s">
        <v>238</v>
      </c>
      <c r="AQ25" s="181" t="s">
        <v>237</v>
      </c>
      <c r="AR25" s="181" t="s">
        <v>207</v>
      </c>
      <c r="AS25" s="181" t="s">
        <v>503</v>
      </c>
      <c r="AT25" s="181" t="s">
        <v>245</v>
      </c>
    </row>
    <row r="26" spans="1:46">
      <c r="H26" s="181" t="s">
        <v>808</v>
      </c>
      <c r="M26" s="181" t="s">
        <v>184</v>
      </c>
      <c r="N26" s="181" t="s">
        <v>149</v>
      </c>
      <c r="O26" s="181" t="s">
        <v>154</v>
      </c>
      <c r="P26" s="181" t="s">
        <v>158</v>
      </c>
      <c r="Q26" s="181" t="s">
        <v>165</v>
      </c>
      <c r="S26" s="181" t="s">
        <v>172</v>
      </c>
      <c r="T26" s="181" t="s">
        <v>181</v>
      </c>
      <c r="V26" s="181" t="s">
        <v>189</v>
      </c>
      <c r="W26" s="181" t="s">
        <v>196</v>
      </c>
      <c r="X26" s="181" t="s">
        <v>196</v>
      </c>
      <c r="Y26" s="181" t="s">
        <v>196</v>
      </c>
      <c r="AC26" s="181" t="s">
        <v>197</v>
      </c>
      <c r="AD26" s="181" t="s">
        <v>197</v>
      </c>
      <c r="AE26" s="181" t="s">
        <v>197</v>
      </c>
      <c r="AF26" s="181" t="s">
        <v>205</v>
      </c>
      <c r="AG26" s="181" t="s">
        <v>210</v>
      </c>
      <c r="AH26" s="181" t="s">
        <v>182</v>
      </c>
      <c r="AK26" s="181" t="s">
        <v>225</v>
      </c>
      <c r="AL26" s="181" t="s">
        <v>181</v>
      </c>
      <c r="AO26" s="181" t="s">
        <v>207</v>
      </c>
      <c r="AP26" s="181" t="s">
        <v>142</v>
      </c>
      <c r="AQ26" s="181" t="s">
        <v>241</v>
      </c>
    </row>
    <row r="27" spans="1:46">
      <c r="M27" s="181" t="s">
        <v>146</v>
      </c>
      <c r="N27" s="181" t="s">
        <v>169</v>
      </c>
      <c r="O27" s="181" t="s">
        <v>155</v>
      </c>
      <c r="P27" s="181" t="s">
        <v>159</v>
      </c>
      <c r="Q27" s="181" t="s">
        <v>166</v>
      </c>
      <c r="S27" s="181" t="s">
        <v>174</v>
      </c>
      <c r="T27" s="181" t="s">
        <v>182</v>
      </c>
      <c r="V27" s="181" t="s">
        <v>190</v>
      </c>
      <c r="AC27" s="181" t="s">
        <v>203</v>
      </c>
      <c r="AD27" s="181" t="s">
        <v>203</v>
      </c>
      <c r="AE27" s="181" t="s">
        <v>203</v>
      </c>
      <c r="AF27" s="181" t="s">
        <v>206</v>
      </c>
      <c r="AG27" s="181" t="s">
        <v>211</v>
      </c>
      <c r="AH27" s="181" t="s">
        <v>197</v>
      </c>
      <c r="AK27" s="181" t="s">
        <v>226</v>
      </c>
      <c r="AL27" s="181" t="s">
        <v>230</v>
      </c>
      <c r="AO27" s="181" t="s">
        <v>235</v>
      </c>
      <c r="AP27" s="181" t="s">
        <v>143</v>
      </c>
      <c r="AQ27" s="181" t="s">
        <v>225</v>
      </c>
    </row>
    <row r="28" spans="1:46">
      <c r="N28" s="181" t="s">
        <v>150</v>
      </c>
      <c r="P28" s="181" t="s">
        <v>160</v>
      </c>
      <c r="Q28" s="181" t="s">
        <v>167</v>
      </c>
      <c r="S28" s="181" t="s">
        <v>175</v>
      </c>
      <c r="T28" s="181" t="s">
        <v>183</v>
      </c>
      <c r="AF28" s="181" t="s">
        <v>200</v>
      </c>
      <c r="AG28" s="181" t="s">
        <v>251</v>
      </c>
      <c r="AK28" s="181" t="s">
        <v>221</v>
      </c>
      <c r="AL28" s="181" t="s">
        <v>207</v>
      </c>
      <c r="AP28" s="181" t="s">
        <v>252</v>
      </c>
    </row>
    <row r="29" spans="1:46">
      <c r="N29" s="181" t="s">
        <v>151</v>
      </c>
      <c r="P29" s="181" t="s">
        <v>161</v>
      </c>
      <c r="Q29" s="181" t="s">
        <v>168</v>
      </c>
      <c r="S29" s="181" t="s">
        <v>176</v>
      </c>
      <c r="AG29" s="181" t="s">
        <v>250</v>
      </c>
      <c r="AK29" s="181" t="s">
        <v>197</v>
      </c>
      <c r="AL29" s="181" t="s">
        <v>231</v>
      </c>
      <c r="AP29" s="181" t="s">
        <v>239</v>
      </c>
    </row>
    <row r="30" spans="1:46">
      <c r="P30" s="181" t="s">
        <v>162</v>
      </c>
      <c r="Q30" s="181" t="s">
        <v>246</v>
      </c>
      <c r="S30" s="181" t="s">
        <v>177</v>
      </c>
      <c r="AG30" s="181" t="s">
        <v>214</v>
      </c>
    </row>
    <row r="31" spans="1:46" ht="13.5" thickBot="1">
      <c r="S31" s="345" t="s">
        <v>126</v>
      </c>
      <c r="T31" s="345"/>
      <c r="U31" s="345"/>
      <c r="V31" s="345"/>
      <c r="W31" s="345"/>
      <c r="X31" s="345"/>
      <c r="Y31" s="345"/>
      <c r="Z31" s="345"/>
      <c r="AA31" s="345"/>
      <c r="AB31" s="345"/>
      <c r="AC31" s="345"/>
      <c r="AD31" s="345"/>
      <c r="AE31" s="345"/>
      <c r="AF31" s="345"/>
      <c r="AG31" s="345"/>
      <c r="AH31" s="345"/>
      <c r="AI31" s="345"/>
      <c r="AJ31" s="345"/>
      <c r="AK31" s="345"/>
      <c r="AL31" s="345"/>
      <c r="AM31" s="345"/>
      <c r="AN31" s="345"/>
      <c r="AO31" s="345"/>
      <c r="AP31" s="345"/>
      <c r="AQ31" s="345"/>
      <c r="AR31" s="345"/>
      <c r="AS31" s="345"/>
    </row>
    <row r="32" spans="1:46" ht="13.5" thickBot="1">
      <c r="M32" s="349" t="s">
        <v>126</v>
      </c>
      <c r="N32" s="347"/>
      <c r="O32" s="347"/>
      <c r="P32" s="347"/>
      <c r="Q32" s="350"/>
      <c r="S32" s="182" t="s">
        <v>144</v>
      </c>
      <c r="T32" s="182" t="s">
        <v>145</v>
      </c>
      <c r="U32" s="182" t="s">
        <v>184</v>
      </c>
      <c r="V32" s="182" t="s">
        <v>146</v>
      </c>
      <c r="W32" s="183" t="s">
        <v>147</v>
      </c>
      <c r="X32" s="183" t="s">
        <v>148</v>
      </c>
      <c r="Y32" s="183" t="s">
        <v>149</v>
      </c>
      <c r="Z32" s="183" t="s">
        <v>150</v>
      </c>
      <c r="AA32" s="183" t="s">
        <v>151</v>
      </c>
      <c r="AB32" s="183" t="s">
        <v>152</v>
      </c>
      <c r="AC32" s="183" t="s">
        <v>153</v>
      </c>
      <c r="AD32" s="183" t="s">
        <v>154</v>
      </c>
      <c r="AE32" s="183" t="s">
        <v>155</v>
      </c>
      <c r="AF32" s="183" t="s">
        <v>156</v>
      </c>
      <c r="AG32" s="183" t="s">
        <v>157</v>
      </c>
      <c r="AH32" s="183" t="s">
        <v>158</v>
      </c>
      <c r="AI32" s="183" t="s">
        <v>159</v>
      </c>
      <c r="AJ32" s="183" t="s">
        <v>160</v>
      </c>
      <c r="AK32" s="183" t="s">
        <v>161</v>
      </c>
      <c r="AL32" s="184" t="s">
        <v>162</v>
      </c>
      <c r="AM32" s="185" t="s">
        <v>163</v>
      </c>
      <c r="AN32" s="185" t="s">
        <v>164</v>
      </c>
      <c r="AO32" s="185" t="s">
        <v>165</v>
      </c>
      <c r="AP32" s="185" t="s">
        <v>166</v>
      </c>
      <c r="AQ32" s="181" t="s">
        <v>191</v>
      </c>
      <c r="AR32" s="185" t="s">
        <v>168</v>
      </c>
      <c r="AS32" s="181" t="s">
        <v>246</v>
      </c>
    </row>
    <row r="33" spans="13:45">
      <c r="M33" s="181" t="s">
        <v>136</v>
      </c>
      <c r="N33" s="181" t="s">
        <v>137</v>
      </c>
      <c r="O33" s="181" t="s">
        <v>138</v>
      </c>
      <c r="P33" s="181" t="s">
        <v>139</v>
      </c>
      <c r="Q33" s="181" t="s">
        <v>140</v>
      </c>
      <c r="S33" s="181" t="s">
        <v>141</v>
      </c>
      <c r="T33" s="181" t="s">
        <v>250</v>
      </c>
      <c r="U33" s="181" t="s">
        <v>185</v>
      </c>
      <c r="V33" s="181" t="s">
        <v>193</v>
      </c>
      <c r="W33" s="181" t="s">
        <v>194</v>
      </c>
      <c r="X33" s="181" t="s">
        <v>194</v>
      </c>
      <c r="Y33" s="181" t="s">
        <v>194</v>
      </c>
      <c r="Z33" s="181" t="s">
        <v>197</v>
      </c>
      <c r="AA33" s="181" t="s">
        <v>202</v>
      </c>
      <c r="AB33" s="181" t="s">
        <v>200</v>
      </c>
      <c r="AC33" s="181" t="s">
        <v>182</v>
      </c>
      <c r="AD33" s="181" t="s">
        <v>250</v>
      </c>
      <c r="AE33" s="181" t="s">
        <v>197</v>
      </c>
      <c r="AF33" s="181" t="s">
        <v>207</v>
      </c>
      <c r="AG33" s="181" t="s">
        <v>215</v>
      </c>
      <c r="AH33" s="181" t="s">
        <v>213</v>
      </c>
      <c r="AI33" s="181" t="s">
        <v>220</v>
      </c>
      <c r="AJ33" s="181" t="s">
        <v>222</v>
      </c>
      <c r="AK33" s="181" t="s">
        <v>227</v>
      </c>
      <c r="AL33" s="181" t="s">
        <v>162</v>
      </c>
      <c r="AM33" s="181" t="s">
        <v>233</v>
      </c>
      <c r="AN33" s="181" t="s">
        <v>234</v>
      </c>
      <c r="AO33" s="181" t="s">
        <v>236</v>
      </c>
      <c r="AP33" s="181" t="s">
        <v>199</v>
      </c>
      <c r="AQ33" s="181" t="s">
        <v>250</v>
      </c>
      <c r="AR33" s="181" t="s">
        <v>244</v>
      </c>
      <c r="AS33" s="181" t="s">
        <v>243</v>
      </c>
    </row>
    <row r="34" spans="13:45">
      <c r="M34" s="181" t="s">
        <v>144</v>
      </c>
      <c r="N34" s="181" t="s">
        <v>147</v>
      </c>
      <c r="O34" s="181" t="s">
        <v>152</v>
      </c>
      <c r="P34" s="181" t="s">
        <v>156</v>
      </c>
      <c r="Q34" s="181" t="s">
        <v>163</v>
      </c>
      <c r="S34" s="181" t="s">
        <v>171</v>
      </c>
      <c r="T34" s="181" t="s">
        <v>253</v>
      </c>
      <c r="U34" s="181" t="s">
        <v>186</v>
      </c>
      <c r="V34" s="181" t="s">
        <v>187</v>
      </c>
      <c r="W34" s="181" t="s">
        <v>182</v>
      </c>
      <c r="X34" s="181" t="s">
        <v>182</v>
      </c>
      <c r="Y34" s="181" t="s">
        <v>182</v>
      </c>
      <c r="Z34" s="181" t="s">
        <v>182</v>
      </c>
      <c r="AA34" s="181" t="s">
        <v>199</v>
      </c>
      <c r="AB34" s="181" t="s">
        <v>201</v>
      </c>
      <c r="AC34" s="181" t="s">
        <v>200</v>
      </c>
      <c r="AD34" s="181" t="s">
        <v>200</v>
      </c>
      <c r="AE34" s="181" t="s">
        <v>204</v>
      </c>
      <c r="AF34" s="181" t="s">
        <v>208</v>
      </c>
      <c r="AG34" s="181" t="s">
        <v>216</v>
      </c>
      <c r="AH34" s="181" t="s">
        <v>218</v>
      </c>
      <c r="AI34" s="181" t="s">
        <v>221</v>
      </c>
      <c r="AJ34" s="181" t="s">
        <v>223</v>
      </c>
      <c r="AK34" s="181" t="s">
        <v>228</v>
      </c>
      <c r="AL34" s="181" t="s">
        <v>232</v>
      </c>
      <c r="AM34" s="181" t="s">
        <v>213</v>
      </c>
      <c r="AN34" s="181" t="s">
        <v>199</v>
      </c>
      <c r="AO34" s="181" t="s">
        <v>237</v>
      </c>
      <c r="AP34" s="181" t="s">
        <v>240</v>
      </c>
      <c r="AQ34" s="181" t="s">
        <v>243</v>
      </c>
      <c r="AS34" s="181" t="s">
        <v>207</v>
      </c>
    </row>
    <row r="35" spans="13:45">
      <c r="M35" s="181" t="s">
        <v>145</v>
      </c>
      <c r="N35" s="181" t="s">
        <v>148</v>
      </c>
      <c r="O35" s="181" t="s">
        <v>153</v>
      </c>
      <c r="P35" s="181" t="s">
        <v>157</v>
      </c>
      <c r="Q35" s="181" t="s">
        <v>164</v>
      </c>
      <c r="S35" s="181" t="s">
        <v>173</v>
      </c>
      <c r="T35" s="181" t="s">
        <v>180</v>
      </c>
      <c r="U35" s="181" t="s">
        <v>249</v>
      </c>
      <c r="V35" s="181" t="s">
        <v>188</v>
      </c>
      <c r="W35" s="181" t="s">
        <v>195</v>
      </c>
      <c r="X35" s="181" t="s">
        <v>195</v>
      </c>
      <c r="Y35" s="181" t="s">
        <v>195</v>
      </c>
      <c r="Z35" s="181" t="s">
        <v>198</v>
      </c>
      <c r="AB35" s="181" t="s">
        <v>250</v>
      </c>
      <c r="AC35" s="181" t="s">
        <v>201</v>
      </c>
      <c r="AD35" s="181" t="s">
        <v>201</v>
      </c>
      <c r="AE35" s="181" t="s">
        <v>182</v>
      </c>
      <c r="AF35" s="181" t="s">
        <v>209</v>
      </c>
      <c r="AG35" s="181" t="s">
        <v>217</v>
      </c>
      <c r="AH35" s="181" t="s">
        <v>219</v>
      </c>
      <c r="AJ35" s="181" t="s">
        <v>224</v>
      </c>
      <c r="AK35" s="181" t="s">
        <v>229</v>
      </c>
      <c r="AL35" s="181" t="s">
        <v>207</v>
      </c>
      <c r="AM35" s="181" t="s">
        <v>221</v>
      </c>
      <c r="AN35" s="181" t="s">
        <v>225</v>
      </c>
      <c r="AO35" s="181" t="s">
        <v>238</v>
      </c>
      <c r="AP35" s="181" t="s">
        <v>237</v>
      </c>
      <c r="AQ35" s="181" t="s">
        <v>207</v>
      </c>
      <c r="AS35" s="181" t="s">
        <v>245</v>
      </c>
    </row>
    <row r="36" spans="13:45">
      <c r="M36" s="181" t="s">
        <v>184</v>
      </c>
      <c r="N36" s="181" t="s">
        <v>149</v>
      </c>
      <c r="O36" s="181" t="s">
        <v>154</v>
      </c>
      <c r="P36" s="181" t="s">
        <v>158</v>
      </c>
      <c r="Q36" s="181" t="s">
        <v>165</v>
      </c>
      <c r="S36" s="181" t="s">
        <v>172</v>
      </c>
      <c r="T36" s="181" t="s">
        <v>181</v>
      </c>
      <c r="V36" s="181" t="s">
        <v>189</v>
      </c>
      <c r="W36" s="181" t="s">
        <v>196</v>
      </c>
      <c r="X36" s="181" t="s">
        <v>196</v>
      </c>
      <c r="Y36" s="181" t="s">
        <v>196</v>
      </c>
      <c r="AB36" s="181" t="s">
        <v>203</v>
      </c>
      <c r="AC36" s="181" t="s">
        <v>197</v>
      </c>
      <c r="AD36" s="181" t="s">
        <v>197</v>
      </c>
      <c r="AE36" s="181" t="s">
        <v>205</v>
      </c>
      <c r="AF36" s="181" t="s">
        <v>210</v>
      </c>
      <c r="AG36" s="181" t="s">
        <v>182</v>
      </c>
      <c r="AJ36" s="181" t="s">
        <v>225</v>
      </c>
      <c r="AK36" s="181" t="s">
        <v>181</v>
      </c>
      <c r="AN36" s="181" t="s">
        <v>207</v>
      </c>
      <c r="AO36" s="181" t="s">
        <v>142</v>
      </c>
      <c r="AP36" s="181" t="s">
        <v>241</v>
      </c>
    </row>
    <row r="37" spans="13:45">
      <c r="M37" s="181" t="s">
        <v>146</v>
      </c>
      <c r="N37" s="181" t="s">
        <v>150</v>
      </c>
      <c r="O37" s="181" t="s">
        <v>155</v>
      </c>
      <c r="P37" s="181" t="s">
        <v>159</v>
      </c>
      <c r="Q37" s="181" t="s">
        <v>166</v>
      </c>
      <c r="S37" s="181" t="s">
        <v>174</v>
      </c>
      <c r="T37" s="181" t="s">
        <v>183</v>
      </c>
      <c r="V37" s="181" t="s">
        <v>190</v>
      </c>
      <c r="AC37" s="181" t="s">
        <v>203</v>
      </c>
      <c r="AD37" s="181" t="s">
        <v>203</v>
      </c>
      <c r="AE37" s="181" t="s">
        <v>206</v>
      </c>
      <c r="AF37" s="181" t="s">
        <v>211</v>
      </c>
      <c r="AG37" s="181" t="s">
        <v>197</v>
      </c>
      <c r="AJ37" s="181" t="s">
        <v>226</v>
      </c>
      <c r="AK37" s="181" t="s">
        <v>230</v>
      </c>
      <c r="AN37" s="181" t="s">
        <v>235</v>
      </c>
      <c r="AO37" s="181" t="s">
        <v>143</v>
      </c>
      <c r="AP37" s="181" t="s">
        <v>225</v>
      </c>
    </row>
    <row r="38" spans="13:45">
      <c r="N38" s="181" t="s">
        <v>151</v>
      </c>
      <c r="P38" s="181" t="s">
        <v>192</v>
      </c>
      <c r="Q38" s="181" t="s">
        <v>191</v>
      </c>
      <c r="S38" s="181" t="s">
        <v>175</v>
      </c>
      <c r="AE38" s="181" t="s">
        <v>200</v>
      </c>
      <c r="AF38" s="181" t="s">
        <v>251</v>
      </c>
      <c r="AJ38" s="181" t="s">
        <v>221</v>
      </c>
      <c r="AK38" s="181" t="s">
        <v>207</v>
      </c>
      <c r="AO38" s="181" t="s">
        <v>252</v>
      </c>
    </row>
    <row r="39" spans="13:45">
      <c r="P39" s="181" t="s">
        <v>161</v>
      </c>
      <c r="Q39" s="181" t="s">
        <v>168</v>
      </c>
      <c r="S39" s="181" t="s">
        <v>176</v>
      </c>
      <c r="AF39" s="181" t="s">
        <v>250</v>
      </c>
      <c r="AJ39" s="181" t="s">
        <v>197</v>
      </c>
      <c r="AK39" s="181" t="s">
        <v>231</v>
      </c>
      <c r="AO39" s="181" t="s">
        <v>239</v>
      </c>
    </row>
    <row r="40" spans="13:45">
      <c r="P40" s="181" t="s">
        <v>162</v>
      </c>
      <c r="Q40" s="181" t="s">
        <v>246</v>
      </c>
      <c r="S40" s="181" t="s">
        <v>177</v>
      </c>
      <c r="AF40" s="181" t="s">
        <v>214</v>
      </c>
    </row>
    <row r="41" spans="13:45" ht="13.5" thickBot="1">
      <c r="S41" s="345" t="s">
        <v>119</v>
      </c>
      <c r="T41" s="345"/>
      <c r="U41" s="345"/>
      <c r="V41" s="345"/>
      <c r="W41" s="345"/>
      <c r="X41" s="345"/>
      <c r="Y41" s="345"/>
      <c r="Z41" s="345"/>
      <c r="AA41" s="345"/>
      <c r="AB41" s="345"/>
      <c r="AC41" s="345"/>
      <c r="AD41" s="345"/>
      <c r="AE41" s="345"/>
      <c r="AF41" s="345"/>
      <c r="AG41" s="345"/>
      <c r="AH41" s="345"/>
      <c r="AI41" s="345"/>
      <c r="AJ41" s="345"/>
      <c r="AK41" s="345"/>
      <c r="AL41" s="186"/>
      <c r="AM41" s="186"/>
      <c r="AN41" s="186"/>
      <c r="AO41" s="186"/>
      <c r="AP41" s="186"/>
      <c r="AQ41" s="186"/>
      <c r="AR41" s="186"/>
      <c r="AS41" s="186"/>
    </row>
    <row r="42" spans="13:45">
      <c r="M42" s="351" t="s">
        <v>119</v>
      </c>
      <c r="N42" s="352"/>
      <c r="O42" s="352"/>
      <c r="P42" s="352"/>
      <c r="Q42" s="353"/>
      <c r="S42" s="182" t="s">
        <v>258</v>
      </c>
      <c r="T42" s="182" t="s">
        <v>153</v>
      </c>
      <c r="U42" s="182" t="s">
        <v>259</v>
      </c>
      <c r="V42" s="182" t="s">
        <v>260</v>
      </c>
      <c r="W42" s="183" t="s">
        <v>261</v>
      </c>
      <c r="X42" s="183" t="s">
        <v>262</v>
      </c>
      <c r="Y42" s="183" t="s">
        <v>159</v>
      </c>
      <c r="Z42" s="183" t="s">
        <v>160</v>
      </c>
      <c r="AA42" s="183" t="s">
        <v>264</v>
      </c>
      <c r="AB42" s="184" t="s">
        <v>263</v>
      </c>
      <c r="AC42" s="183" t="s">
        <v>265</v>
      </c>
      <c r="AD42" s="183" t="s">
        <v>266</v>
      </c>
      <c r="AE42" s="183" t="s">
        <v>267</v>
      </c>
      <c r="AF42" s="183" t="s">
        <v>268</v>
      </c>
      <c r="AG42" s="185" t="s">
        <v>269</v>
      </c>
      <c r="AH42" s="185" t="s">
        <v>270</v>
      </c>
      <c r="AI42" s="185" t="s">
        <v>271</v>
      </c>
      <c r="AJ42" s="185" t="s">
        <v>166</v>
      </c>
      <c r="AK42" s="185" t="s">
        <v>163</v>
      </c>
    </row>
    <row r="43" spans="13:45">
      <c r="M43" s="181" t="s">
        <v>138</v>
      </c>
      <c r="N43" s="181" t="s">
        <v>254</v>
      </c>
      <c r="O43" s="181" t="s">
        <v>255</v>
      </c>
      <c r="P43" s="181" t="s">
        <v>256</v>
      </c>
      <c r="Q43" s="181" t="s">
        <v>257</v>
      </c>
      <c r="S43" s="181" t="s">
        <v>272</v>
      </c>
      <c r="T43" s="181" t="s">
        <v>286</v>
      </c>
      <c r="U43" s="181" t="s">
        <v>272</v>
      </c>
      <c r="V43" s="181" t="s">
        <v>292</v>
      </c>
      <c r="W43" s="181" t="s">
        <v>302</v>
      </c>
      <c r="X43" s="181" t="s">
        <v>305</v>
      </c>
      <c r="Y43" s="181" t="s">
        <v>311</v>
      </c>
      <c r="Z43" s="181" t="s">
        <v>311</v>
      </c>
      <c r="AA43" s="181" t="s">
        <v>328</v>
      </c>
      <c r="AB43" s="181" t="s">
        <v>332</v>
      </c>
      <c r="AC43" s="181" t="s">
        <v>334</v>
      </c>
      <c r="AD43" s="181" t="s">
        <v>348</v>
      </c>
      <c r="AE43" s="181" t="s">
        <v>350</v>
      </c>
      <c r="AF43" s="181" t="s">
        <v>350</v>
      </c>
      <c r="AG43" s="181" t="s">
        <v>237</v>
      </c>
      <c r="AH43" s="181" t="s">
        <v>363</v>
      </c>
      <c r="AI43" s="181" t="s">
        <v>367</v>
      </c>
      <c r="AJ43" s="181" t="s">
        <v>213</v>
      </c>
      <c r="AK43" s="181" t="s">
        <v>242</v>
      </c>
    </row>
    <row r="44" spans="13:45">
      <c r="M44" s="181" t="s">
        <v>258</v>
      </c>
      <c r="N44" s="181" t="s">
        <v>261</v>
      </c>
      <c r="O44" s="181" t="s">
        <v>265</v>
      </c>
      <c r="P44" s="181" t="s">
        <v>267</v>
      </c>
      <c r="Q44" s="181" t="s">
        <v>269</v>
      </c>
      <c r="S44" s="181" t="s">
        <v>273</v>
      </c>
      <c r="T44" s="181" t="s">
        <v>287</v>
      </c>
      <c r="U44" s="181" t="s">
        <v>273</v>
      </c>
      <c r="V44" s="181" t="s">
        <v>293</v>
      </c>
      <c r="W44" s="181" t="s">
        <v>301</v>
      </c>
      <c r="X44" s="181" t="s">
        <v>306</v>
      </c>
      <c r="Y44" s="181" t="s">
        <v>221</v>
      </c>
      <c r="Z44" s="181" t="s">
        <v>221</v>
      </c>
      <c r="AA44" s="181" t="s">
        <v>329</v>
      </c>
      <c r="AB44" s="181" t="s">
        <v>207</v>
      </c>
      <c r="AC44" s="181" t="s">
        <v>335</v>
      </c>
      <c r="AD44" s="181" t="s">
        <v>141</v>
      </c>
      <c r="AE44" s="181" t="s">
        <v>351</v>
      </c>
      <c r="AF44" s="181" t="s">
        <v>356</v>
      </c>
      <c r="AG44" s="181" t="s">
        <v>216</v>
      </c>
      <c r="AH44" s="181" t="s">
        <v>364</v>
      </c>
      <c r="AI44" s="181" t="s">
        <v>213</v>
      </c>
      <c r="AJ44" s="181" t="s">
        <v>240</v>
      </c>
      <c r="AK44" s="181" t="s">
        <v>377</v>
      </c>
    </row>
    <row r="45" spans="13:45">
      <c r="M45" s="181" t="s">
        <v>153</v>
      </c>
      <c r="N45" s="181" t="s">
        <v>262</v>
      </c>
      <c r="O45" s="181" t="s">
        <v>266</v>
      </c>
      <c r="P45" s="181" t="s">
        <v>268</v>
      </c>
      <c r="Q45" s="181" t="s">
        <v>270</v>
      </c>
      <c r="S45" s="181" t="s">
        <v>274</v>
      </c>
      <c r="T45" s="181" t="s">
        <v>288</v>
      </c>
      <c r="U45" s="181" t="s">
        <v>274</v>
      </c>
      <c r="V45" s="181" t="s">
        <v>294</v>
      </c>
      <c r="W45" s="181" t="s">
        <v>303</v>
      </c>
      <c r="X45" s="181" t="s">
        <v>307</v>
      </c>
      <c r="Y45" s="181" t="s">
        <v>312</v>
      </c>
      <c r="Z45" s="181" t="s">
        <v>322</v>
      </c>
      <c r="AA45" s="181" t="s">
        <v>330</v>
      </c>
      <c r="AB45" s="181" t="s">
        <v>333</v>
      </c>
      <c r="AC45" s="181" t="s">
        <v>136</v>
      </c>
      <c r="AD45" s="181" t="s">
        <v>349</v>
      </c>
      <c r="AE45" s="181" t="s">
        <v>352</v>
      </c>
      <c r="AF45" s="181" t="s">
        <v>353</v>
      </c>
      <c r="AG45" s="181" t="s">
        <v>359</v>
      </c>
      <c r="AH45" s="181" t="s">
        <v>365</v>
      </c>
      <c r="AI45" s="181" t="s">
        <v>240</v>
      </c>
      <c r="AJ45" s="181" t="s">
        <v>373</v>
      </c>
      <c r="AK45" s="181" t="s">
        <v>378</v>
      </c>
    </row>
    <row r="46" spans="13:45">
      <c r="M46" s="181" t="s">
        <v>259</v>
      </c>
      <c r="N46" s="181" t="s">
        <v>159</v>
      </c>
      <c r="Q46" s="181" t="s">
        <v>271</v>
      </c>
      <c r="S46" s="181" t="s">
        <v>288</v>
      </c>
      <c r="T46" s="181" t="s">
        <v>289</v>
      </c>
      <c r="U46" s="181" t="s">
        <v>288</v>
      </c>
      <c r="V46" s="181" t="s">
        <v>295</v>
      </c>
      <c r="W46" s="181" t="s">
        <v>304</v>
      </c>
      <c r="X46" s="181" t="s">
        <v>308</v>
      </c>
      <c r="Y46" s="181" t="s">
        <v>313</v>
      </c>
      <c r="Z46" s="181" t="s">
        <v>323</v>
      </c>
      <c r="AA46" s="181" t="s">
        <v>308</v>
      </c>
      <c r="AC46" s="181" t="s">
        <v>336</v>
      </c>
      <c r="AE46" s="181" t="s">
        <v>353</v>
      </c>
      <c r="AF46" s="181" t="s">
        <v>357</v>
      </c>
      <c r="AG46" s="181" t="s">
        <v>360</v>
      </c>
      <c r="AH46" s="181" t="s">
        <v>366</v>
      </c>
      <c r="AI46" s="181" t="s">
        <v>335</v>
      </c>
      <c r="AJ46" s="181" t="s">
        <v>237</v>
      </c>
      <c r="AK46" s="181" t="s">
        <v>379</v>
      </c>
    </row>
    <row r="47" spans="13:45">
      <c r="M47" s="181" t="s">
        <v>260</v>
      </c>
      <c r="N47" s="181" t="s">
        <v>160</v>
      </c>
      <c r="Q47" s="181" t="s">
        <v>166</v>
      </c>
      <c r="S47" s="181" t="s">
        <v>275</v>
      </c>
      <c r="T47" s="181" t="s">
        <v>207</v>
      </c>
      <c r="U47" s="181" t="s">
        <v>275</v>
      </c>
      <c r="V47" s="181" t="s">
        <v>296</v>
      </c>
      <c r="X47" s="181" t="s">
        <v>309</v>
      </c>
      <c r="Y47" s="181" t="s">
        <v>314</v>
      </c>
      <c r="Z47" s="181" t="s">
        <v>324</v>
      </c>
      <c r="AA47" s="181" t="s">
        <v>283</v>
      </c>
      <c r="AC47" s="181" t="s">
        <v>337</v>
      </c>
      <c r="AE47" s="181" t="s">
        <v>322</v>
      </c>
      <c r="AF47" s="181" t="s">
        <v>358</v>
      </c>
      <c r="AG47" s="181" t="s">
        <v>361</v>
      </c>
      <c r="AI47" s="181" t="s">
        <v>368</v>
      </c>
      <c r="AJ47" s="181" t="s">
        <v>374</v>
      </c>
      <c r="AK47" s="181" t="s">
        <v>141</v>
      </c>
    </row>
    <row r="48" spans="13:45">
      <c r="N48" s="181" t="s">
        <v>264</v>
      </c>
      <c r="Q48" s="181" t="s">
        <v>163</v>
      </c>
      <c r="S48" s="181" t="s">
        <v>276</v>
      </c>
      <c r="T48" s="181" t="s">
        <v>290</v>
      </c>
      <c r="U48" s="181" t="s">
        <v>276</v>
      </c>
      <c r="V48" s="181" t="s">
        <v>297</v>
      </c>
      <c r="X48" s="181" t="s">
        <v>310</v>
      </c>
      <c r="Y48" s="181" t="s">
        <v>315</v>
      </c>
      <c r="Z48" s="181" t="s">
        <v>325</v>
      </c>
      <c r="AA48" s="181" t="s">
        <v>331</v>
      </c>
      <c r="AC48" s="181" t="s">
        <v>341</v>
      </c>
      <c r="AE48" s="181" t="s">
        <v>171</v>
      </c>
      <c r="AG48" s="181" t="s">
        <v>240</v>
      </c>
      <c r="AI48" s="181" t="s">
        <v>369</v>
      </c>
      <c r="AJ48" s="181" t="s">
        <v>241</v>
      </c>
      <c r="AK48" s="181" t="s">
        <v>380</v>
      </c>
    </row>
    <row r="49" spans="12:45">
      <c r="N49" s="181" t="s">
        <v>263</v>
      </c>
      <c r="S49" s="181" t="s">
        <v>277</v>
      </c>
      <c r="U49" s="181" t="s">
        <v>279</v>
      </c>
      <c r="V49" s="181" t="s">
        <v>298</v>
      </c>
      <c r="Y49" s="181" t="s">
        <v>316</v>
      </c>
      <c r="Z49" s="181" t="s">
        <v>326</v>
      </c>
      <c r="AC49" s="181" t="s">
        <v>338</v>
      </c>
      <c r="AE49" s="181" t="s">
        <v>354</v>
      </c>
      <c r="AG49" s="181" t="s">
        <v>213</v>
      </c>
      <c r="AI49" s="181" t="s">
        <v>370</v>
      </c>
      <c r="AJ49" s="181" t="s">
        <v>375</v>
      </c>
      <c r="AK49" s="181" t="s">
        <v>353</v>
      </c>
    </row>
    <row r="50" spans="12:45" ht="13.5" thickBot="1">
      <c r="S50" s="181" t="s">
        <v>278</v>
      </c>
      <c r="U50" s="181" t="s">
        <v>251</v>
      </c>
      <c r="V50" s="181" t="s">
        <v>299</v>
      </c>
      <c r="Y50" s="181" t="s">
        <v>305</v>
      </c>
      <c r="Z50" s="181" t="s">
        <v>317</v>
      </c>
      <c r="AC50" s="181" t="s">
        <v>339</v>
      </c>
      <c r="AE50" s="181" t="s">
        <v>355</v>
      </c>
      <c r="AG50" s="181" t="s">
        <v>362</v>
      </c>
      <c r="AI50" s="181" t="s">
        <v>371</v>
      </c>
      <c r="AJ50" s="181" t="s">
        <v>376</v>
      </c>
      <c r="AK50" s="181" t="s">
        <v>322</v>
      </c>
    </row>
    <row r="51" spans="12:45">
      <c r="L51" s="180"/>
      <c r="M51" s="352" t="s">
        <v>121</v>
      </c>
      <c r="N51" s="352"/>
      <c r="O51" s="352"/>
      <c r="P51" s="100"/>
      <c r="Q51" s="100"/>
      <c r="S51" s="181" t="s">
        <v>279</v>
      </c>
      <c r="U51" s="181" t="s">
        <v>291</v>
      </c>
      <c r="V51" s="181" t="s">
        <v>300</v>
      </c>
      <c r="Y51" s="181" t="s">
        <v>317</v>
      </c>
      <c r="Z51" s="181" t="s">
        <v>318</v>
      </c>
      <c r="AC51" s="181" t="s">
        <v>340</v>
      </c>
      <c r="AI51" s="181" t="s">
        <v>372</v>
      </c>
      <c r="AK51" s="181" t="s">
        <v>381</v>
      </c>
    </row>
    <row r="52" spans="12:45">
      <c r="L52" s="180"/>
      <c r="M52" s="182" t="s">
        <v>386</v>
      </c>
      <c r="N52" s="183" t="s">
        <v>387</v>
      </c>
      <c r="O52" s="185" t="s">
        <v>140</v>
      </c>
      <c r="P52" s="180"/>
      <c r="S52" s="181" t="s">
        <v>280</v>
      </c>
      <c r="Y52" s="181" t="s">
        <v>318</v>
      </c>
      <c r="Z52" s="181" t="s">
        <v>305</v>
      </c>
      <c r="AC52" s="181" t="s">
        <v>197</v>
      </c>
      <c r="AK52" s="181" t="s">
        <v>382</v>
      </c>
    </row>
    <row r="53" spans="12:45">
      <c r="M53" s="181" t="s">
        <v>388</v>
      </c>
      <c r="N53" s="181" t="s">
        <v>392</v>
      </c>
      <c r="O53" s="181" t="s">
        <v>395</v>
      </c>
      <c r="S53" s="181" t="s">
        <v>281</v>
      </c>
      <c r="Y53" s="181" t="s">
        <v>319</v>
      </c>
      <c r="Z53" s="181" t="s">
        <v>327</v>
      </c>
      <c r="AC53" s="181" t="s">
        <v>342</v>
      </c>
      <c r="AK53" s="181" t="s">
        <v>383</v>
      </c>
    </row>
    <row r="54" spans="12:45">
      <c r="M54" s="181" t="s">
        <v>264</v>
      </c>
      <c r="N54" s="181" t="s">
        <v>393</v>
      </c>
      <c r="O54" s="181" t="s">
        <v>396</v>
      </c>
      <c r="S54" s="181" t="s">
        <v>282</v>
      </c>
      <c r="Y54" s="181" t="s">
        <v>320</v>
      </c>
      <c r="AC54" s="181" t="s">
        <v>343</v>
      </c>
      <c r="AK54" s="181" t="s">
        <v>384</v>
      </c>
    </row>
    <row r="55" spans="12:45">
      <c r="M55" s="181" t="s">
        <v>391</v>
      </c>
      <c r="N55" s="181" t="s">
        <v>394</v>
      </c>
      <c r="O55" s="181" t="s">
        <v>397</v>
      </c>
      <c r="S55" s="181" t="s">
        <v>283</v>
      </c>
      <c r="Y55" s="181" t="s">
        <v>321</v>
      </c>
      <c r="AC55" s="181" t="s">
        <v>344</v>
      </c>
      <c r="AK55" s="181" t="s">
        <v>385</v>
      </c>
    </row>
    <row r="56" spans="12:45">
      <c r="M56" s="181" t="s">
        <v>161</v>
      </c>
      <c r="O56" s="181" t="s">
        <v>398</v>
      </c>
      <c r="S56" s="181" t="s">
        <v>250</v>
      </c>
      <c r="AC56" s="181" t="s">
        <v>345</v>
      </c>
    </row>
    <row r="57" spans="12:45">
      <c r="M57" s="181" t="s">
        <v>390</v>
      </c>
      <c r="O57" s="181" t="s">
        <v>399</v>
      </c>
      <c r="S57" s="181" t="s">
        <v>284</v>
      </c>
      <c r="AC57" s="181" t="s">
        <v>346</v>
      </c>
    </row>
    <row r="58" spans="12:45">
      <c r="O58" s="181" t="s">
        <v>166</v>
      </c>
      <c r="S58" s="181" t="s">
        <v>285</v>
      </c>
      <c r="AC58" s="181" t="s">
        <v>347</v>
      </c>
    </row>
    <row r="59" spans="12:45">
      <c r="O59" s="181" t="s">
        <v>400</v>
      </c>
      <c r="S59" s="345" t="s">
        <v>121</v>
      </c>
      <c r="T59" s="345"/>
      <c r="U59" s="345"/>
      <c r="V59" s="345"/>
      <c r="W59" s="345"/>
      <c r="X59" s="345"/>
      <c r="Y59" s="345"/>
      <c r="Z59" s="345"/>
      <c r="AA59" s="345"/>
      <c r="AB59" s="345"/>
      <c r="AC59" s="345"/>
      <c r="AD59" s="345"/>
      <c r="AE59" s="345"/>
      <c r="AF59" s="345"/>
      <c r="AG59" s="345"/>
      <c r="AH59" s="345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</row>
    <row r="60" spans="12:45">
      <c r="O60" s="181" t="s">
        <v>401</v>
      </c>
      <c r="S60" s="182" t="s">
        <v>388</v>
      </c>
      <c r="T60" s="182" t="s">
        <v>264</v>
      </c>
      <c r="U60" s="182" t="s">
        <v>391</v>
      </c>
      <c r="V60" s="182" t="s">
        <v>161</v>
      </c>
      <c r="W60" s="182" t="s">
        <v>390</v>
      </c>
      <c r="X60" s="183" t="s">
        <v>392</v>
      </c>
      <c r="Y60" s="183" t="s">
        <v>393</v>
      </c>
      <c r="Z60" s="183" t="s">
        <v>394</v>
      </c>
      <c r="AA60" s="185" t="s">
        <v>395</v>
      </c>
      <c r="AB60" s="185" t="s">
        <v>396</v>
      </c>
      <c r="AC60" s="185" t="s">
        <v>397</v>
      </c>
      <c r="AD60" s="185" t="s">
        <v>398</v>
      </c>
      <c r="AE60" s="185" t="s">
        <v>399</v>
      </c>
      <c r="AF60" s="185" t="s">
        <v>166</v>
      </c>
      <c r="AG60" s="185" t="s">
        <v>400</v>
      </c>
      <c r="AH60" s="187" t="s">
        <v>401</v>
      </c>
    </row>
    <row r="61" spans="12:45" ht="13.5" thickBot="1">
      <c r="S61" s="181" t="s">
        <v>402</v>
      </c>
      <c r="T61" s="181" t="s">
        <v>406</v>
      </c>
      <c r="U61" s="181" t="s">
        <v>410</v>
      </c>
      <c r="V61" s="181" t="s">
        <v>413</v>
      </c>
      <c r="W61" s="181" t="s">
        <v>416</v>
      </c>
      <c r="X61" s="181" t="s">
        <v>420</v>
      </c>
      <c r="Y61" s="181" t="s">
        <v>425</v>
      </c>
      <c r="Z61" s="181" t="s">
        <v>429</v>
      </c>
      <c r="AA61" s="181" t="s">
        <v>430</v>
      </c>
      <c r="AB61" s="181" t="s">
        <v>430</v>
      </c>
      <c r="AC61" s="181" t="s">
        <v>433</v>
      </c>
      <c r="AD61" s="181" t="s">
        <v>313</v>
      </c>
      <c r="AE61" s="181" t="s">
        <v>213</v>
      </c>
      <c r="AF61" s="181" t="s">
        <v>240</v>
      </c>
      <c r="AG61" s="181" t="s">
        <v>244</v>
      </c>
      <c r="AH61" s="181" t="s">
        <v>454</v>
      </c>
    </row>
    <row r="62" spans="12:45">
      <c r="M62" s="352" t="s">
        <v>120</v>
      </c>
      <c r="N62" s="352"/>
      <c r="O62" s="100"/>
      <c r="S62" s="181" t="s">
        <v>403</v>
      </c>
      <c r="T62" s="181" t="s">
        <v>407</v>
      </c>
      <c r="U62" s="181" t="s">
        <v>411</v>
      </c>
      <c r="V62" s="181" t="s">
        <v>414</v>
      </c>
      <c r="W62" s="181" t="s">
        <v>417</v>
      </c>
      <c r="X62" s="181" t="s">
        <v>199</v>
      </c>
      <c r="Y62" s="181" t="s">
        <v>426</v>
      </c>
      <c r="Z62" s="181" t="s">
        <v>311</v>
      </c>
      <c r="AA62" s="181" t="s">
        <v>432</v>
      </c>
      <c r="AB62" s="181" t="s">
        <v>432</v>
      </c>
      <c r="AC62" s="181" t="s">
        <v>434</v>
      </c>
      <c r="AD62" s="181" t="s">
        <v>441</v>
      </c>
      <c r="AE62" s="181" t="s">
        <v>269</v>
      </c>
      <c r="AF62" s="181" t="s">
        <v>449</v>
      </c>
      <c r="AG62" s="181" t="s">
        <v>502</v>
      </c>
      <c r="AH62" s="181" t="s">
        <v>455</v>
      </c>
    </row>
    <row r="63" spans="12:45">
      <c r="M63" s="181" t="s">
        <v>136</v>
      </c>
      <c r="N63" s="181" t="s">
        <v>140</v>
      </c>
      <c r="S63" s="181" t="s">
        <v>404</v>
      </c>
      <c r="T63" s="181" t="s">
        <v>408</v>
      </c>
      <c r="U63" s="181" t="s">
        <v>412</v>
      </c>
      <c r="V63" s="181" t="s">
        <v>415</v>
      </c>
      <c r="W63" s="181" t="s">
        <v>418</v>
      </c>
      <c r="X63" s="181" t="s">
        <v>421</v>
      </c>
      <c r="Y63" s="181" t="s">
        <v>427</v>
      </c>
      <c r="Z63" s="181" t="s">
        <v>412</v>
      </c>
      <c r="AA63" s="181" t="s">
        <v>431</v>
      </c>
      <c r="AB63" s="181" t="s">
        <v>431</v>
      </c>
      <c r="AC63" s="181" t="s">
        <v>439</v>
      </c>
      <c r="AD63" s="181" t="s">
        <v>181</v>
      </c>
      <c r="AE63" s="181" t="s">
        <v>443</v>
      </c>
      <c r="AF63" s="181" t="s">
        <v>242</v>
      </c>
      <c r="AG63" s="181" t="s">
        <v>503</v>
      </c>
      <c r="AH63" s="181" t="s">
        <v>456</v>
      </c>
    </row>
    <row r="64" spans="12:45">
      <c r="M64" s="181" t="s">
        <v>462</v>
      </c>
      <c r="N64" s="181" t="s">
        <v>468</v>
      </c>
      <c r="S64" s="181" t="s">
        <v>405</v>
      </c>
      <c r="T64" s="181" t="s">
        <v>334</v>
      </c>
      <c r="W64" s="181" t="s">
        <v>158</v>
      </c>
      <c r="X64" s="181" t="s">
        <v>422</v>
      </c>
      <c r="Y64" s="181" t="s">
        <v>428</v>
      </c>
      <c r="AA64" s="181" t="s">
        <v>207</v>
      </c>
      <c r="AB64" s="181" t="s">
        <v>207</v>
      </c>
      <c r="AC64" s="181" t="s">
        <v>435</v>
      </c>
      <c r="AD64" s="181" t="s">
        <v>450</v>
      </c>
      <c r="AE64" s="181" t="s">
        <v>444</v>
      </c>
      <c r="AF64" s="181" t="s">
        <v>448</v>
      </c>
      <c r="AH64" s="181" t="s">
        <v>457</v>
      </c>
    </row>
    <row r="65" spans="13:45">
      <c r="M65" s="181" t="s">
        <v>463</v>
      </c>
      <c r="N65" s="181" t="s">
        <v>166</v>
      </c>
      <c r="T65" s="181" t="s">
        <v>409</v>
      </c>
      <c r="W65" s="181" t="s">
        <v>419</v>
      </c>
      <c r="X65" s="181" t="s">
        <v>423</v>
      </c>
      <c r="AC65" s="181" t="s">
        <v>283</v>
      </c>
      <c r="AD65" s="181" t="s">
        <v>433</v>
      </c>
      <c r="AE65" s="181" t="s">
        <v>445</v>
      </c>
      <c r="AF65" s="181" t="s">
        <v>451</v>
      </c>
      <c r="AH65" s="181" t="s">
        <v>458</v>
      </c>
    </row>
    <row r="66" spans="13:45">
      <c r="M66" s="181" t="s">
        <v>464</v>
      </c>
      <c r="N66" s="181" t="s">
        <v>469</v>
      </c>
      <c r="X66" s="181" t="s">
        <v>424</v>
      </c>
      <c r="AC66" s="181" t="s">
        <v>436</v>
      </c>
      <c r="AD66" s="181" t="s">
        <v>448</v>
      </c>
      <c r="AE66" s="181" t="s">
        <v>350</v>
      </c>
      <c r="AF66" s="181" t="s">
        <v>452</v>
      </c>
      <c r="AH66" s="181" t="s">
        <v>459</v>
      </c>
    </row>
    <row r="67" spans="13:45">
      <c r="M67" s="181" t="s">
        <v>475</v>
      </c>
      <c r="N67" s="181" t="s">
        <v>470</v>
      </c>
      <c r="AC67" s="181" t="s">
        <v>437</v>
      </c>
      <c r="AD67" s="181" t="s">
        <v>447</v>
      </c>
      <c r="AE67" s="181" t="s">
        <v>446</v>
      </c>
      <c r="AH67" s="181" t="s">
        <v>240</v>
      </c>
    </row>
    <row r="68" spans="13:45">
      <c r="M68" s="181" t="s">
        <v>465</v>
      </c>
      <c r="N68" s="181" t="s">
        <v>163</v>
      </c>
      <c r="AC68" s="181" t="s">
        <v>350</v>
      </c>
      <c r="AD68" s="181" t="s">
        <v>442</v>
      </c>
      <c r="AE68" s="181" t="s">
        <v>351</v>
      </c>
      <c r="AH68" s="181" t="s">
        <v>449</v>
      </c>
    </row>
    <row r="69" spans="13:45">
      <c r="M69" s="181" t="s">
        <v>466</v>
      </c>
      <c r="N69" s="181" t="s">
        <v>471</v>
      </c>
      <c r="AC69" s="181" t="s">
        <v>446</v>
      </c>
      <c r="AE69" s="181" t="s">
        <v>453</v>
      </c>
      <c r="AH69" s="181" t="s">
        <v>356</v>
      </c>
    </row>
    <row r="70" spans="13:45">
      <c r="M70" s="181" t="s">
        <v>467</v>
      </c>
      <c r="N70" s="181" t="s">
        <v>472</v>
      </c>
      <c r="AC70" s="181" t="s">
        <v>448</v>
      </c>
      <c r="AE70" s="181" t="s">
        <v>355</v>
      </c>
      <c r="AH70" s="181" t="s">
        <v>350</v>
      </c>
    </row>
    <row r="71" spans="13:45">
      <c r="N71" s="181" t="s">
        <v>473</v>
      </c>
      <c r="AC71" s="181" t="s">
        <v>447</v>
      </c>
      <c r="AH71" s="181" t="s">
        <v>460</v>
      </c>
    </row>
    <row r="72" spans="13:45">
      <c r="N72" s="181" t="s">
        <v>474</v>
      </c>
      <c r="AC72" s="181" t="s">
        <v>440</v>
      </c>
      <c r="AH72" s="181" t="s">
        <v>365</v>
      </c>
    </row>
    <row r="73" spans="13:45" ht="13.5" thickBot="1">
      <c r="AC73" s="181" t="s">
        <v>207</v>
      </c>
      <c r="AH73" s="181" t="s">
        <v>461</v>
      </c>
    </row>
    <row r="74" spans="13:45">
      <c r="M74" s="352" t="s">
        <v>123</v>
      </c>
      <c r="N74" s="352"/>
      <c r="AC74" s="181" t="s">
        <v>449</v>
      </c>
    </row>
    <row r="75" spans="13:45">
      <c r="M75" s="181" t="s">
        <v>136</v>
      </c>
      <c r="N75" s="181" t="s">
        <v>140</v>
      </c>
      <c r="AC75" s="181" t="s">
        <v>181</v>
      </c>
    </row>
    <row r="76" spans="13:45">
      <c r="M76" s="181" t="s">
        <v>462</v>
      </c>
      <c r="N76" s="181" t="s">
        <v>519</v>
      </c>
      <c r="AC76" s="181" t="s">
        <v>438</v>
      </c>
    </row>
    <row r="77" spans="13:45">
      <c r="M77" s="181" t="s">
        <v>514</v>
      </c>
      <c r="N77" s="181" t="s">
        <v>520</v>
      </c>
      <c r="S77" s="345" t="s">
        <v>120</v>
      </c>
      <c r="T77" s="345"/>
      <c r="U77" s="345"/>
      <c r="V77" s="345"/>
      <c r="W77" s="345"/>
      <c r="X77" s="345"/>
      <c r="Y77" s="345"/>
      <c r="Z77" s="345"/>
      <c r="AA77" s="345"/>
      <c r="AB77" s="345"/>
      <c r="AC77" s="345"/>
      <c r="AD77" s="345"/>
      <c r="AE77" s="345"/>
      <c r="AF77" s="345"/>
      <c r="AG77" s="345"/>
      <c r="AH77" s="345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</row>
    <row r="78" spans="13:45">
      <c r="M78" s="181" t="s">
        <v>515</v>
      </c>
      <c r="N78" s="180" t="s">
        <v>400</v>
      </c>
      <c r="S78" s="180" t="s">
        <v>462</v>
      </c>
      <c r="T78" s="180" t="s">
        <v>463</v>
      </c>
      <c r="U78" s="180" t="s">
        <v>464</v>
      </c>
      <c r="V78" s="180" t="s">
        <v>475</v>
      </c>
      <c r="W78" s="180" t="s">
        <v>465</v>
      </c>
      <c r="X78" s="180" t="s">
        <v>476</v>
      </c>
      <c r="Y78" s="180" t="s">
        <v>467</v>
      </c>
      <c r="Z78" s="180" t="s">
        <v>468</v>
      </c>
      <c r="AA78" s="180" t="s">
        <v>166</v>
      </c>
      <c r="AB78" s="180" t="s">
        <v>469</v>
      </c>
      <c r="AC78" s="180" t="s">
        <v>470</v>
      </c>
      <c r="AD78" s="180" t="s">
        <v>163</v>
      </c>
      <c r="AE78" s="180" t="s">
        <v>471</v>
      </c>
      <c r="AF78" s="180" t="s">
        <v>400</v>
      </c>
      <c r="AG78" s="180" t="s">
        <v>477</v>
      </c>
      <c r="AH78" s="180" t="s">
        <v>474</v>
      </c>
    </row>
    <row r="79" spans="13:45">
      <c r="M79" s="180" t="s">
        <v>516</v>
      </c>
      <c r="N79" s="180" t="s">
        <v>166</v>
      </c>
      <c r="S79" s="181" t="s">
        <v>172</v>
      </c>
      <c r="T79" s="181" t="s">
        <v>199</v>
      </c>
      <c r="U79" s="181" t="s">
        <v>488</v>
      </c>
      <c r="V79" s="181" t="s">
        <v>488</v>
      </c>
      <c r="W79" s="181" t="s">
        <v>365</v>
      </c>
      <c r="X79" s="181" t="s">
        <v>365</v>
      </c>
      <c r="Y79" s="181" t="s">
        <v>365</v>
      </c>
      <c r="Z79" s="181" t="s">
        <v>243</v>
      </c>
      <c r="AA79" s="181" t="s">
        <v>213</v>
      </c>
      <c r="AB79" s="181" t="s">
        <v>172</v>
      </c>
      <c r="AC79" s="181" t="s">
        <v>213</v>
      </c>
      <c r="AD79" s="181" t="s">
        <v>233</v>
      </c>
      <c r="AE79" s="181" t="s">
        <v>356</v>
      </c>
      <c r="AF79" s="181" t="s">
        <v>244</v>
      </c>
      <c r="AG79" s="181" t="s">
        <v>504</v>
      </c>
      <c r="AH79" s="181" t="s">
        <v>458</v>
      </c>
    </row>
    <row r="80" spans="13:45">
      <c r="M80" s="180" t="s">
        <v>517</v>
      </c>
      <c r="N80" s="180" t="s">
        <v>521</v>
      </c>
      <c r="S80" s="181" t="s">
        <v>478</v>
      </c>
      <c r="T80" s="181" t="s">
        <v>248</v>
      </c>
      <c r="U80" s="181" t="s">
        <v>232</v>
      </c>
      <c r="V80" s="181" t="s">
        <v>232</v>
      </c>
      <c r="W80" s="181" t="s">
        <v>248</v>
      </c>
      <c r="X80" s="181" t="s">
        <v>248</v>
      </c>
      <c r="Y80" s="181" t="s">
        <v>248</v>
      </c>
      <c r="Z80" s="181" t="s">
        <v>374</v>
      </c>
      <c r="AA80" s="181" t="s">
        <v>240</v>
      </c>
      <c r="AB80" s="181" t="s">
        <v>243</v>
      </c>
      <c r="AC80" s="181" t="s">
        <v>269</v>
      </c>
      <c r="AD80" s="181" t="s">
        <v>367</v>
      </c>
      <c r="AE80" s="181" t="s">
        <v>172</v>
      </c>
      <c r="AF80" s="181" t="s">
        <v>502</v>
      </c>
      <c r="AG80" s="181" t="s">
        <v>505</v>
      </c>
      <c r="AH80" s="181" t="s">
        <v>511</v>
      </c>
    </row>
    <row r="81" spans="13:45">
      <c r="M81" s="180" t="s">
        <v>465</v>
      </c>
      <c r="N81" s="180" t="s">
        <v>522</v>
      </c>
      <c r="S81" s="181" t="s">
        <v>210</v>
      </c>
      <c r="T81" s="181" t="s">
        <v>484</v>
      </c>
      <c r="U81" s="181" t="s">
        <v>365</v>
      </c>
      <c r="V81" s="181" t="s">
        <v>491</v>
      </c>
      <c r="W81" s="181" t="s">
        <v>457</v>
      </c>
      <c r="Y81" s="181" t="s">
        <v>311</v>
      </c>
      <c r="Z81" s="181" t="s">
        <v>172</v>
      </c>
      <c r="AA81" s="181" t="s">
        <v>373</v>
      </c>
      <c r="AB81" s="181" t="s">
        <v>210</v>
      </c>
      <c r="AC81" s="181" t="s">
        <v>443</v>
      </c>
      <c r="AD81" s="181" t="s">
        <v>172</v>
      </c>
      <c r="AE81" s="181" t="s">
        <v>335</v>
      </c>
      <c r="AF81" s="181" t="s">
        <v>503</v>
      </c>
      <c r="AG81" s="181" t="s">
        <v>506</v>
      </c>
      <c r="AH81" s="181" t="s">
        <v>420</v>
      </c>
    </row>
    <row r="82" spans="13:45">
      <c r="M82" s="180" t="s">
        <v>518</v>
      </c>
      <c r="N82" s="180"/>
      <c r="S82" s="181" t="s">
        <v>479</v>
      </c>
      <c r="T82" s="181" t="s">
        <v>485</v>
      </c>
      <c r="U82" s="181" t="s">
        <v>248</v>
      </c>
      <c r="V82" s="181" t="s">
        <v>492</v>
      </c>
      <c r="Y82" s="181" t="s">
        <v>496</v>
      </c>
      <c r="AA82" s="181" t="s">
        <v>237</v>
      </c>
      <c r="AB82" s="181" t="s">
        <v>498</v>
      </c>
      <c r="AC82" s="181" t="s">
        <v>499</v>
      </c>
      <c r="AD82" s="181" t="s">
        <v>379</v>
      </c>
      <c r="AE82" s="181" t="s">
        <v>367</v>
      </c>
      <c r="AG82" s="181" t="s">
        <v>507</v>
      </c>
      <c r="AH82" s="181" t="s">
        <v>512</v>
      </c>
    </row>
    <row r="83" spans="13:45" ht="13.5" thickBot="1">
      <c r="M83" s="180"/>
      <c r="N83" s="180"/>
      <c r="S83" s="181" t="s">
        <v>339</v>
      </c>
      <c r="T83" s="181" t="s">
        <v>486</v>
      </c>
      <c r="U83" s="181" t="s">
        <v>489</v>
      </c>
      <c r="V83" s="181" t="s">
        <v>493</v>
      </c>
      <c r="AA83" s="181" t="s">
        <v>449</v>
      </c>
      <c r="AB83" s="181" t="s">
        <v>354</v>
      </c>
      <c r="AC83" s="181" t="s">
        <v>500</v>
      </c>
      <c r="AD83" s="181" t="s">
        <v>141</v>
      </c>
      <c r="AE83" s="181" t="s">
        <v>489</v>
      </c>
      <c r="AG83" s="181" t="s">
        <v>508</v>
      </c>
      <c r="AH83" s="181" t="s">
        <v>172</v>
      </c>
    </row>
    <row r="84" spans="13:45">
      <c r="M84" s="352" t="s">
        <v>124</v>
      </c>
      <c r="N84" s="352"/>
      <c r="O84" s="352"/>
      <c r="P84" s="352"/>
      <c r="Q84" s="352"/>
      <c r="S84" s="181" t="s">
        <v>350</v>
      </c>
      <c r="T84" s="181" t="s">
        <v>487</v>
      </c>
      <c r="U84" s="181" t="s">
        <v>484</v>
      </c>
      <c r="V84" s="181" t="s">
        <v>485</v>
      </c>
      <c r="AA84" s="181" t="s">
        <v>241</v>
      </c>
      <c r="AC84" s="181" t="s">
        <v>350</v>
      </c>
      <c r="AD84" s="181" t="s">
        <v>501</v>
      </c>
      <c r="AG84" s="181" t="s">
        <v>509</v>
      </c>
      <c r="AH84" s="181" t="s">
        <v>513</v>
      </c>
    </row>
    <row r="85" spans="13:45">
      <c r="M85" s="181" t="s">
        <v>549</v>
      </c>
      <c r="N85" s="181" t="s">
        <v>550</v>
      </c>
      <c r="O85" s="181" t="s">
        <v>389</v>
      </c>
      <c r="P85" s="181" t="s">
        <v>264</v>
      </c>
      <c r="Q85" s="181" t="s">
        <v>140</v>
      </c>
      <c r="S85" s="181" t="s">
        <v>480</v>
      </c>
      <c r="T85" s="181" t="s">
        <v>488</v>
      </c>
      <c r="U85" s="181" t="s">
        <v>490</v>
      </c>
      <c r="V85" s="181" t="s">
        <v>494</v>
      </c>
      <c r="AA85" s="181" t="s">
        <v>497</v>
      </c>
      <c r="AC85" s="181" t="s">
        <v>460</v>
      </c>
      <c r="AD85" s="181" t="s">
        <v>171</v>
      </c>
      <c r="AG85" s="181" t="s">
        <v>351</v>
      </c>
      <c r="AH85" s="181" t="s">
        <v>356</v>
      </c>
    </row>
    <row r="86" spans="13:45">
      <c r="M86" s="181" t="s">
        <v>551</v>
      </c>
      <c r="N86" s="181" t="s">
        <v>555</v>
      </c>
      <c r="O86" s="181" t="s">
        <v>557</v>
      </c>
      <c r="P86" s="181" t="s">
        <v>560</v>
      </c>
      <c r="Q86" s="181" t="s">
        <v>562</v>
      </c>
      <c r="S86" s="181" t="s">
        <v>481</v>
      </c>
      <c r="T86" s="181" t="s">
        <v>232</v>
      </c>
      <c r="AA86" s="181" t="s">
        <v>376</v>
      </c>
      <c r="AC86" s="181" t="s">
        <v>351</v>
      </c>
      <c r="AD86" s="181" t="s">
        <v>354</v>
      </c>
      <c r="AG86" s="181" t="s">
        <v>350</v>
      </c>
      <c r="AH86" s="181" t="s">
        <v>350</v>
      </c>
    </row>
    <row r="87" spans="13:45">
      <c r="M87" s="181" t="s">
        <v>552</v>
      </c>
      <c r="N87" s="181" t="s">
        <v>556</v>
      </c>
      <c r="O87" s="181" t="s">
        <v>558</v>
      </c>
      <c r="P87" s="181" t="s">
        <v>561</v>
      </c>
      <c r="Q87" s="181" t="s">
        <v>166</v>
      </c>
      <c r="S87" s="181" t="s">
        <v>482</v>
      </c>
      <c r="AC87" s="181" t="s">
        <v>453</v>
      </c>
      <c r="AG87" s="181" t="s">
        <v>354</v>
      </c>
      <c r="AH87" s="181" t="s">
        <v>313</v>
      </c>
    </row>
    <row r="88" spans="13:45">
      <c r="M88" s="181" t="s">
        <v>553</v>
      </c>
      <c r="O88" s="181" t="s">
        <v>559</v>
      </c>
      <c r="Q88" s="181" t="s">
        <v>246</v>
      </c>
      <c r="S88" s="181" t="s">
        <v>483</v>
      </c>
      <c r="AC88" s="181" t="s">
        <v>355</v>
      </c>
      <c r="AG88" s="181" t="s">
        <v>453</v>
      </c>
    </row>
    <row r="89" spans="13:45">
      <c r="M89" s="181" t="s">
        <v>554</v>
      </c>
      <c r="Q89" s="181" t="s">
        <v>563</v>
      </c>
      <c r="AG89" s="181" t="s">
        <v>207</v>
      </c>
    </row>
    <row r="90" spans="13:45">
      <c r="M90" s="181" t="s">
        <v>387</v>
      </c>
      <c r="Q90" s="181" t="s">
        <v>564</v>
      </c>
      <c r="AG90" s="181" t="s">
        <v>449</v>
      </c>
    </row>
    <row r="91" spans="13:45" ht="13.5" thickBot="1">
      <c r="AG91" s="181" t="s">
        <v>510</v>
      </c>
    </row>
    <row r="92" spans="13:45">
      <c r="M92" s="352" t="s">
        <v>170</v>
      </c>
      <c r="N92" s="352"/>
      <c r="O92" s="100"/>
      <c r="P92" s="100"/>
      <c r="Q92" s="100"/>
      <c r="S92" s="345" t="s">
        <v>123</v>
      </c>
      <c r="T92" s="345"/>
      <c r="U92" s="345"/>
      <c r="V92" s="345"/>
      <c r="W92" s="345"/>
      <c r="X92" s="345"/>
      <c r="Y92" s="345"/>
      <c r="Z92" s="345"/>
      <c r="AA92" s="345"/>
      <c r="AB92" s="345"/>
      <c r="AC92" s="345"/>
      <c r="AD92" s="345"/>
      <c r="AE92" s="345"/>
      <c r="AF92" s="186"/>
      <c r="AG92" s="186"/>
      <c r="AH92" s="186"/>
      <c r="AI92" s="186"/>
      <c r="AJ92" s="186"/>
      <c r="AK92" s="186"/>
      <c r="AL92" s="186"/>
      <c r="AM92" s="186"/>
      <c r="AN92" s="186"/>
      <c r="AO92" s="186"/>
      <c r="AP92" s="186"/>
      <c r="AQ92" s="186"/>
      <c r="AR92" s="186"/>
      <c r="AS92" s="186"/>
    </row>
    <row r="93" spans="13:45">
      <c r="M93" s="181" t="s">
        <v>725</v>
      </c>
      <c r="N93" s="181" t="s">
        <v>726</v>
      </c>
      <c r="O93" s="180"/>
      <c r="P93" s="180"/>
      <c r="Q93" s="180"/>
      <c r="S93" s="180" t="s">
        <v>462</v>
      </c>
      <c r="T93" s="180" t="s">
        <v>514</v>
      </c>
      <c r="U93" s="180" t="s">
        <v>515</v>
      </c>
      <c r="V93" s="180" t="s">
        <v>516</v>
      </c>
      <c r="W93" s="180" t="s">
        <v>517</v>
      </c>
      <c r="X93" s="180" t="s">
        <v>465</v>
      </c>
      <c r="Y93" s="180" t="s">
        <v>518</v>
      </c>
      <c r="Z93" s="180" t="s">
        <v>519</v>
      </c>
      <c r="AA93" s="180" t="s">
        <v>520</v>
      </c>
      <c r="AB93" s="180" t="s">
        <v>400</v>
      </c>
      <c r="AC93" s="180" t="s">
        <v>166</v>
      </c>
      <c r="AD93" s="180" t="s">
        <v>521</v>
      </c>
      <c r="AE93" s="180" t="s">
        <v>522</v>
      </c>
    </row>
    <row r="94" spans="13:45">
      <c r="M94" s="129" t="s">
        <v>514</v>
      </c>
      <c r="N94" s="129" t="s">
        <v>727</v>
      </c>
      <c r="S94" s="181" t="s">
        <v>524</v>
      </c>
      <c r="T94" s="181" t="s">
        <v>212</v>
      </c>
      <c r="U94" s="181" t="s">
        <v>531</v>
      </c>
      <c r="V94" s="181" t="s">
        <v>537</v>
      </c>
      <c r="W94" s="181" t="s">
        <v>458</v>
      </c>
      <c r="X94" s="181" t="s">
        <v>223</v>
      </c>
      <c r="Y94" s="181" t="s">
        <v>526</v>
      </c>
      <c r="Z94" s="181" t="s">
        <v>449</v>
      </c>
      <c r="AA94" s="181" t="s">
        <v>449</v>
      </c>
      <c r="AB94" s="181" t="s">
        <v>244</v>
      </c>
      <c r="AC94" s="181" t="s">
        <v>237</v>
      </c>
      <c r="AD94" s="181" t="s">
        <v>728</v>
      </c>
      <c r="AE94" s="181" t="s">
        <v>547</v>
      </c>
    </row>
    <row r="95" spans="13:45">
      <c r="M95" s="129" t="s">
        <v>729</v>
      </c>
      <c r="N95" s="129" t="s">
        <v>730</v>
      </c>
      <c r="S95" s="181" t="s">
        <v>354</v>
      </c>
      <c r="T95" s="181" t="s">
        <v>210</v>
      </c>
      <c r="U95" s="181" t="s">
        <v>533</v>
      </c>
      <c r="V95" s="181" t="s">
        <v>172</v>
      </c>
      <c r="W95" s="181" t="s">
        <v>530</v>
      </c>
      <c r="X95" s="181" t="s">
        <v>543</v>
      </c>
      <c r="Y95" s="181" t="s">
        <v>487</v>
      </c>
      <c r="Z95" s="181" t="s">
        <v>546</v>
      </c>
      <c r="AA95" s="181" t="s">
        <v>546</v>
      </c>
      <c r="AB95" s="181" t="s">
        <v>502</v>
      </c>
      <c r="AC95" s="181" t="s">
        <v>497</v>
      </c>
      <c r="AD95" s="181" t="s">
        <v>731</v>
      </c>
      <c r="AE95" s="181" t="s">
        <v>548</v>
      </c>
    </row>
    <row r="96" spans="13:45">
      <c r="M96" s="129" t="s">
        <v>732</v>
      </c>
      <c r="N96" s="129" t="s">
        <v>400</v>
      </c>
      <c r="S96" s="181" t="s">
        <v>283</v>
      </c>
      <c r="T96" s="181" t="s">
        <v>172</v>
      </c>
      <c r="U96" s="181" t="s">
        <v>365</v>
      </c>
      <c r="V96" s="181" t="s">
        <v>535</v>
      </c>
      <c r="W96" s="181" t="s">
        <v>365</v>
      </c>
      <c r="X96" s="181" t="s">
        <v>545</v>
      </c>
      <c r="Y96" s="181" t="s">
        <v>199</v>
      </c>
      <c r="Z96" s="181" t="s">
        <v>240</v>
      </c>
      <c r="AA96" s="181" t="s">
        <v>240</v>
      </c>
      <c r="AB96" s="181" t="s">
        <v>503</v>
      </c>
      <c r="AC96" s="181" t="s">
        <v>213</v>
      </c>
      <c r="AD96" s="181" t="s">
        <v>733</v>
      </c>
      <c r="AE96" s="181" t="s">
        <v>233</v>
      </c>
      <c r="AF96" s="180"/>
    </row>
    <row r="97" spans="13:45">
      <c r="M97" s="129" t="s">
        <v>734</v>
      </c>
      <c r="N97" s="129" t="s">
        <v>735</v>
      </c>
      <c r="S97" s="181" t="s">
        <v>523</v>
      </c>
      <c r="T97" s="181" t="s">
        <v>356</v>
      </c>
      <c r="U97" s="181" t="s">
        <v>530</v>
      </c>
      <c r="V97" s="181" t="s">
        <v>534</v>
      </c>
      <c r="W97" s="181" t="s">
        <v>487</v>
      </c>
      <c r="X97" s="181" t="s">
        <v>379</v>
      </c>
      <c r="Y97" s="181" t="s">
        <v>525</v>
      </c>
      <c r="Z97" s="181" t="s">
        <v>172</v>
      </c>
      <c r="AA97" s="181" t="s">
        <v>172</v>
      </c>
      <c r="AC97" s="181" t="s">
        <v>240</v>
      </c>
      <c r="AD97" s="181" t="s">
        <v>237</v>
      </c>
      <c r="AE97" s="181" t="s">
        <v>172</v>
      </c>
      <c r="AF97" s="180"/>
    </row>
    <row r="98" spans="13:45">
      <c r="M98" s="129" t="s">
        <v>736</v>
      </c>
      <c r="N98" s="129" t="s">
        <v>562</v>
      </c>
      <c r="S98" s="181" t="s">
        <v>481</v>
      </c>
      <c r="T98" s="181" t="s">
        <v>240</v>
      </c>
      <c r="U98" s="181" t="s">
        <v>248</v>
      </c>
      <c r="V98" s="181" t="s">
        <v>536</v>
      </c>
      <c r="W98" s="181" t="s">
        <v>488</v>
      </c>
      <c r="X98" s="181" t="s">
        <v>541</v>
      </c>
      <c r="Y98" s="181" t="s">
        <v>527</v>
      </c>
      <c r="Z98" s="181" t="s">
        <v>335</v>
      </c>
      <c r="AA98" s="181" t="s">
        <v>335</v>
      </c>
      <c r="AC98" s="181" t="s">
        <v>373</v>
      </c>
      <c r="AD98" s="181" t="s">
        <v>737</v>
      </c>
      <c r="AE98" s="181" t="s">
        <v>335</v>
      </c>
    </row>
    <row r="99" spans="13:45">
      <c r="M99" s="129" t="s">
        <v>738</v>
      </c>
      <c r="N99" s="129" t="s">
        <v>739</v>
      </c>
      <c r="S99" s="181" t="s">
        <v>136</v>
      </c>
      <c r="T99" s="181" t="s">
        <v>528</v>
      </c>
      <c r="U99" s="181" t="s">
        <v>532</v>
      </c>
      <c r="V99" s="181" t="s">
        <v>141</v>
      </c>
      <c r="W99" s="181" t="s">
        <v>540</v>
      </c>
      <c r="X99" s="181" t="s">
        <v>542</v>
      </c>
      <c r="Z99" s="181" t="s">
        <v>219</v>
      </c>
      <c r="AA99" s="181" t="s">
        <v>219</v>
      </c>
      <c r="AC99" s="181" t="s">
        <v>449</v>
      </c>
      <c r="AD99" s="181" t="s">
        <v>740</v>
      </c>
      <c r="AE99" s="181" t="s">
        <v>187</v>
      </c>
    </row>
    <row r="100" spans="13:45">
      <c r="M100" s="129" t="s">
        <v>741</v>
      </c>
      <c r="N100" s="129"/>
      <c r="S100" s="181" t="s">
        <v>420</v>
      </c>
      <c r="T100" s="181" t="s">
        <v>335</v>
      </c>
      <c r="U100" s="181" t="s">
        <v>495</v>
      </c>
      <c r="V100" s="181" t="s">
        <v>538</v>
      </c>
      <c r="X100" s="181" t="s">
        <v>353</v>
      </c>
      <c r="Z100" s="181" t="s">
        <v>210</v>
      </c>
      <c r="AA100" s="181" t="s">
        <v>210</v>
      </c>
      <c r="AC100" s="181" t="s">
        <v>241</v>
      </c>
      <c r="AD100" s="181" t="s">
        <v>742</v>
      </c>
      <c r="AE100" s="181" t="s">
        <v>367</v>
      </c>
    </row>
    <row r="101" spans="13:45">
      <c r="T101" s="181" t="s">
        <v>529</v>
      </c>
      <c r="V101" s="181" t="s">
        <v>539</v>
      </c>
      <c r="X101" s="181" t="s">
        <v>171</v>
      </c>
      <c r="AC101" s="181" t="s">
        <v>376</v>
      </c>
      <c r="AD101" s="181" t="s">
        <v>743</v>
      </c>
    </row>
    <row r="102" spans="13:45" ht="13.5" thickBot="1">
      <c r="X102" s="181" t="s">
        <v>544</v>
      </c>
      <c r="AD102" s="181" t="s">
        <v>744</v>
      </c>
    </row>
    <row r="103" spans="13:45">
      <c r="M103" s="352" t="s">
        <v>125</v>
      </c>
      <c r="N103" s="352"/>
      <c r="X103" s="181" t="s">
        <v>488</v>
      </c>
      <c r="AD103" s="181" t="s">
        <v>745</v>
      </c>
    </row>
    <row r="104" spans="13:45">
      <c r="M104" s="181" t="s">
        <v>725</v>
      </c>
      <c r="N104" s="181" t="s">
        <v>140</v>
      </c>
      <c r="X104" s="181" t="s">
        <v>526</v>
      </c>
      <c r="AD104" s="181" t="s">
        <v>746</v>
      </c>
    </row>
    <row r="105" spans="13:45">
      <c r="M105" s="129" t="s">
        <v>747</v>
      </c>
      <c r="N105" s="129" t="s">
        <v>163</v>
      </c>
    </row>
    <row r="106" spans="13:45">
      <c r="M106" s="129" t="s">
        <v>748</v>
      </c>
      <c r="N106" s="129" t="s">
        <v>164</v>
      </c>
    </row>
    <row r="107" spans="13:45">
      <c r="M107" s="129" t="s">
        <v>749</v>
      </c>
      <c r="N107" s="129" t="s">
        <v>750</v>
      </c>
      <c r="S107" s="345" t="s">
        <v>124</v>
      </c>
      <c r="T107" s="345"/>
      <c r="U107" s="345"/>
      <c r="V107" s="345"/>
      <c r="W107" s="345"/>
      <c r="X107" s="345"/>
      <c r="Y107" s="345"/>
      <c r="Z107" s="345"/>
      <c r="AA107" s="345"/>
      <c r="AB107" s="345"/>
      <c r="AC107" s="345"/>
      <c r="AD107" s="345"/>
      <c r="AE107" s="345"/>
      <c r="AF107" s="345"/>
      <c r="AG107" s="345"/>
      <c r="AH107" s="345"/>
      <c r="AI107" s="345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</row>
    <row r="108" spans="13:45">
      <c r="M108" s="129" t="s">
        <v>751</v>
      </c>
      <c r="N108" s="129" t="s">
        <v>752</v>
      </c>
      <c r="S108" s="182" t="s">
        <v>551</v>
      </c>
      <c r="T108" s="182" t="s">
        <v>552</v>
      </c>
      <c r="U108" s="182" t="s">
        <v>553</v>
      </c>
      <c r="V108" s="182" t="s">
        <v>554</v>
      </c>
      <c r="W108" s="188" t="s">
        <v>387</v>
      </c>
      <c r="X108" s="183" t="s">
        <v>555</v>
      </c>
      <c r="Y108" s="183" t="s">
        <v>556</v>
      </c>
      <c r="Z108" s="183" t="s">
        <v>557</v>
      </c>
      <c r="AA108" s="183" t="s">
        <v>558</v>
      </c>
      <c r="AB108" s="183" t="s">
        <v>559</v>
      </c>
      <c r="AC108" s="183" t="s">
        <v>560</v>
      </c>
      <c r="AD108" s="183" t="s">
        <v>561</v>
      </c>
      <c r="AE108" s="185" t="s">
        <v>562</v>
      </c>
      <c r="AF108" s="185" t="s">
        <v>166</v>
      </c>
      <c r="AG108" s="185" t="s">
        <v>246</v>
      </c>
      <c r="AH108" s="185" t="s">
        <v>563</v>
      </c>
      <c r="AI108" s="187" t="s">
        <v>564</v>
      </c>
    </row>
    <row r="109" spans="13:45">
      <c r="M109" s="129" t="s">
        <v>753</v>
      </c>
      <c r="N109" s="129" t="s">
        <v>754</v>
      </c>
      <c r="S109" s="181" t="s">
        <v>565</v>
      </c>
      <c r="T109" s="181" t="s">
        <v>158</v>
      </c>
      <c r="U109" s="181" t="s">
        <v>755</v>
      </c>
      <c r="V109" s="181" t="s">
        <v>237</v>
      </c>
      <c r="W109" s="181" t="s">
        <v>570</v>
      </c>
      <c r="X109" s="181" t="s">
        <v>575</v>
      </c>
      <c r="Y109" s="181" t="s">
        <v>581</v>
      </c>
      <c r="Z109" s="181" t="s">
        <v>311</v>
      </c>
      <c r="AA109" s="181" t="s">
        <v>311</v>
      </c>
      <c r="AB109" s="181" t="s">
        <v>756</v>
      </c>
      <c r="AC109" s="181" t="s">
        <v>172</v>
      </c>
      <c r="AD109" s="181" t="s">
        <v>592</v>
      </c>
      <c r="AE109" s="181" t="s">
        <v>237</v>
      </c>
      <c r="AF109" s="181" t="s">
        <v>213</v>
      </c>
      <c r="AG109" s="181" t="s">
        <v>240</v>
      </c>
      <c r="AH109" s="181" t="s">
        <v>240</v>
      </c>
      <c r="AI109" s="181" t="s">
        <v>244</v>
      </c>
    </row>
    <row r="110" spans="13:45">
      <c r="M110" s="129" t="s">
        <v>757</v>
      </c>
      <c r="N110" s="129" t="s">
        <v>758</v>
      </c>
      <c r="S110" s="181" t="s">
        <v>335</v>
      </c>
      <c r="T110" s="181" t="s">
        <v>210</v>
      </c>
      <c r="U110" s="181" t="s">
        <v>759</v>
      </c>
      <c r="V110" s="181" t="s">
        <v>210</v>
      </c>
      <c r="W110" s="181" t="s">
        <v>350</v>
      </c>
      <c r="X110" s="181" t="s">
        <v>576</v>
      </c>
      <c r="Y110" s="181" t="s">
        <v>582</v>
      </c>
      <c r="Z110" s="181" t="s">
        <v>223</v>
      </c>
      <c r="AA110" s="181" t="s">
        <v>223</v>
      </c>
      <c r="AB110" s="181" t="s">
        <v>197</v>
      </c>
      <c r="AC110" s="181" t="s">
        <v>240</v>
      </c>
      <c r="AD110" s="181" t="s">
        <v>593</v>
      </c>
      <c r="AE110" s="181" t="s">
        <v>737</v>
      </c>
      <c r="AF110" s="181" t="s">
        <v>240</v>
      </c>
      <c r="AG110" s="181" t="s">
        <v>172</v>
      </c>
      <c r="AH110" s="181" t="s">
        <v>172</v>
      </c>
      <c r="AI110" s="181" t="s">
        <v>502</v>
      </c>
    </row>
    <row r="111" spans="13:45">
      <c r="M111" s="129" t="s">
        <v>760</v>
      </c>
      <c r="N111" s="129" t="s">
        <v>761</v>
      </c>
      <c r="S111" s="181" t="s">
        <v>211</v>
      </c>
      <c r="T111" s="181" t="s">
        <v>335</v>
      </c>
      <c r="U111" s="181" t="s">
        <v>762</v>
      </c>
      <c r="V111" s="181" t="s">
        <v>219</v>
      </c>
      <c r="W111" s="181" t="s">
        <v>571</v>
      </c>
      <c r="X111" s="181" t="s">
        <v>578</v>
      </c>
      <c r="Y111" s="181" t="s">
        <v>583</v>
      </c>
      <c r="Z111" s="181" t="s">
        <v>567</v>
      </c>
      <c r="AA111" s="181" t="s">
        <v>567</v>
      </c>
      <c r="AB111" s="181" t="s">
        <v>199</v>
      </c>
      <c r="AC111" s="181" t="s">
        <v>339</v>
      </c>
      <c r="AD111" s="181" t="s">
        <v>241</v>
      </c>
      <c r="AE111" s="181" t="s">
        <v>740</v>
      </c>
      <c r="AF111" s="181" t="s">
        <v>373</v>
      </c>
      <c r="AG111" s="181" t="s">
        <v>335</v>
      </c>
      <c r="AH111" s="181" t="s">
        <v>335</v>
      </c>
      <c r="AI111" s="181" t="s">
        <v>503</v>
      </c>
    </row>
    <row r="112" spans="13:45">
      <c r="M112" s="129" t="s">
        <v>763</v>
      </c>
      <c r="N112" s="129" t="s">
        <v>735</v>
      </c>
      <c r="S112" s="181" t="s">
        <v>449</v>
      </c>
      <c r="T112" s="181" t="s">
        <v>172</v>
      </c>
      <c r="V112" s="181" t="s">
        <v>737</v>
      </c>
      <c r="W112" s="181" t="s">
        <v>572</v>
      </c>
      <c r="X112" s="181" t="s">
        <v>535</v>
      </c>
      <c r="Y112" s="181" t="s">
        <v>584</v>
      </c>
      <c r="Z112" s="181" t="s">
        <v>543</v>
      </c>
      <c r="AA112" s="181" t="s">
        <v>543</v>
      </c>
      <c r="AB112" s="181" t="s">
        <v>764</v>
      </c>
      <c r="AC112" s="181" t="s">
        <v>591</v>
      </c>
      <c r="AD112" s="181" t="s">
        <v>578</v>
      </c>
      <c r="AE112" s="181" t="s">
        <v>765</v>
      </c>
      <c r="AF112" s="181" t="s">
        <v>237</v>
      </c>
      <c r="AG112" s="181" t="s">
        <v>449</v>
      </c>
      <c r="AH112" s="181" t="s">
        <v>449</v>
      </c>
      <c r="AI112" s="181" t="s">
        <v>594</v>
      </c>
    </row>
    <row r="113" spans="13:45">
      <c r="M113" s="129" t="s">
        <v>766</v>
      </c>
      <c r="N113" s="129" t="s">
        <v>767</v>
      </c>
      <c r="S113" s="181" t="s">
        <v>566</v>
      </c>
      <c r="T113" s="181" t="s">
        <v>356</v>
      </c>
      <c r="W113" s="181" t="s">
        <v>573</v>
      </c>
      <c r="X113" s="181" t="s">
        <v>489</v>
      </c>
      <c r="Z113" s="181" t="s">
        <v>423</v>
      </c>
      <c r="AA113" s="181" t="s">
        <v>423</v>
      </c>
      <c r="AC113" s="181" t="s">
        <v>356</v>
      </c>
      <c r="AE113" s="181" t="s">
        <v>742</v>
      </c>
      <c r="AF113" s="181" t="s">
        <v>449</v>
      </c>
      <c r="AG113" s="181" t="s">
        <v>219</v>
      </c>
      <c r="AH113" s="181" t="s">
        <v>219</v>
      </c>
      <c r="AI113" s="181" t="s">
        <v>291</v>
      </c>
    </row>
    <row r="114" spans="13:45">
      <c r="M114" s="129" t="s">
        <v>768</v>
      </c>
      <c r="N114" s="129" t="s">
        <v>769</v>
      </c>
      <c r="S114" s="181" t="s">
        <v>172</v>
      </c>
      <c r="T114" s="181" t="s">
        <v>567</v>
      </c>
      <c r="W114" s="181" t="s">
        <v>574</v>
      </c>
      <c r="X114" s="181" t="s">
        <v>577</v>
      </c>
      <c r="Z114" s="181" t="s">
        <v>585</v>
      </c>
      <c r="AA114" s="181" t="s">
        <v>585</v>
      </c>
      <c r="AC114" s="181" t="s">
        <v>567</v>
      </c>
      <c r="AE114" s="181" t="s">
        <v>770</v>
      </c>
      <c r="AF114" s="181" t="s">
        <v>241</v>
      </c>
      <c r="AG114" s="181" t="s">
        <v>210</v>
      </c>
      <c r="AH114" s="181" t="s">
        <v>210</v>
      </c>
      <c r="AI114" s="181" t="s">
        <v>595</v>
      </c>
    </row>
    <row r="115" spans="13:45">
      <c r="M115" s="129" t="s">
        <v>771</v>
      </c>
      <c r="N115" s="129" t="s">
        <v>398</v>
      </c>
      <c r="S115" s="181" t="s">
        <v>356</v>
      </c>
      <c r="T115" s="181" t="s">
        <v>569</v>
      </c>
      <c r="W115" s="181" t="s">
        <v>420</v>
      </c>
      <c r="X115" s="181" t="s">
        <v>548</v>
      </c>
      <c r="Z115" s="181" t="s">
        <v>586</v>
      </c>
      <c r="AA115" s="181" t="s">
        <v>586</v>
      </c>
      <c r="AC115" s="181" t="s">
        <v>210</v>
      </c>
      <c r="AE115" s="181" t="s">
        <v>746</v>
      </c>
      <c r="AF115" s="181" t="s">
        <v>497</v>
      </c>
      <c r="AG115" s="181" t="s">
        <v>546</v>
      </c>
      <c r="AH115" s="181" t="s">
        <v>546</v>
      </c>
      <c r="AI115" s="181" t="s">
        <v>596</v>
      </c>
    </row>
    <row r="116" spans="13:45">
      <c r="M116" s="129"/>
      <c r="N116" s="129" t="s">
        <v>474</v>
      </c>
      <c r="S116" s="181" t="s">
        <v>567</v>
      </c>
      <c r="X116" s="181" t="s">
        <v>495</v>
      </c>
      <c r="Z116" s="181" t="s">
        <v>587</v>
      </c>
      <c r="AA116" s="181" t="s">
        <v>588</v>
      </c>
      <c r="AC116" s="181" t="s">
        <v>219</v>
      </c>
      <c r="AE116" s="181" t="s">
        <v>772</v>
      </c>
      <c r="AF116" s="181" t="s">
        <v>376</v>
      </c>
      <c r="AI116" s="181" t="s">
        <v>568</v>
      </c>
    </row>
    <row r="117" spans="13:45">
      <c r="M117" s="129"/>
      <c r="N117" s="129" t="s">
        <v>773</v>
      </c>
      <c r="S117" s="181" t="s">
        <v>568</v>
      </c>
      <c r="X117" s="181" t="s">
        <v>579</v>
      </c>
      <c r="Z117" s="181" t="s">
        <v>588</v>
      </c>
      <c r="AA117" s="181" t="s">
        <v>590</v>
      </c>
      <c r="AE117" s="181" t="s">
        <v>731</v>
      </c>
    </row>
    <row r="118" spans="13:45">
      <c r="M118" s="129"/>
      <c r="N118" s="129" t="s">
        <v>774</v>
      </c>
      <c r="X118" s="181" t="s">
        <v>580</v>
      </c>
      <c r="Z118" s="181" t="s">
        <v>589</v>
      </c>
      <c r="AA118" s="181" t="s">
        <v>365</v>
      </c>
      <c r="AE118" s="181" t="s">
        <v>745</v>
      </c>
    </row>
    <row r="119" spans="13:45">
      <c r="M119" s="129"/>
      <c r="N119" s="129" t="s">
        <v>400</v>
      </c>
      <c r="Z119" s="181" t="s">
        <v>590</v>
      </c>
      <c r="AE119" s="181" t="s">
        <v>733</v>
      </c>
    </row>
    <row r="120" spans="13:45">
      <c r="Z120" s="181" t="s">
        <v>365</v>
      </c>
      <c r="AE120" s="181" t="s">
        <v>351</v>
      </c>
    </row>
    <row r="121" spans="13:45">
      <c r="S121" s="345" t="s">
        <v>170</v>
      </c>
      <c r="T121" s="345"/>
      <c r="U121" s="345"/>
      <c r="V121" s="345"/>
      <c r="W121" s="345"/>
      <c r="X121" s="345"/>
      <c r="Y121" s="345"/>
      <c r="Z121" s="345"/>
      <c r="AA121" s="345"/>
      <c r="AB121" s="345"/>
      <c r="AC121" s="345"/>
      <c r="AD121" s="345"/>
      <c r="AE121" s="345"/>
      <c r="AF121" s="189"/>
      <c r="AG121" s="189"/>
      <c r="AH121" s="189"/>
      <c r="AI121" s="189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</row>
    <row r="122" spans="13:45">
      <c r="S122" s="129" t="s">
        <v>514</v>
      </c>
      <c r="T122" s="129" t="s">
        <v>729</v>
      </c>
      <c r="U122" s="129" t="s">
        <v>732</v>
      </c>
      <c r="V122" s="129" t="s">
        <v>734</v>
      </c>
      <c r="W122" s="129" t="s">
        <v>736</v>
      </c>
      <c r="X122" s="129" t="s">
        <v>738</v>
      </c>
      <c r="Y122" s="129" t="s">
        <v>741</v>
      </c>
      <c r="Z122" s="129" t="s">
        <v>727</v>
      </c>
      <c r="AA122" s="129" t="s">
        <v>730</v>
      </c>
      <c r="AB122" s="129" t="s">
        <v>400</v>
      </c>
      <c r="AC122" s="129" t="s">
        <v>735</v>
      </c>
      <c r="AD122" s="129" t="s">
        <v>562</v>
      </c>
      <c r="AE122" s="129" t="s">
        <v>739</v>
      </c>
    </row>
    <row r="123" spans="13:45">
      <c r="S123" s="181" t="s">
        <v>775</v>
      </c>
      <c r="T123" s="181" t="s">
        <v>776</v>
      </c>
      <c r="U123" s="181" t="s">
        <v>454</v>
      </c>
    </row>
    <row r="124" spans="13:45">
      <c r="S124" s="181" t="s">
        <v>339</v>
      </c>
      <c r="T124" s="181" t="s">
        <v>777</v>
      </c>
      <c r="U124" s="181" t="s">
        <v>487</v>
      </c>
    </row>
    <row r="125" spans="13:45">
      <c r="S125" s="181" t="s">
        <v>207</v>
      </c>
    </row>
    <row r="126" spans="13:45">
      <c r="S126" s="181" t="s">
        <v>778</v>
      </c>
    </row>
    <row r="127" spans="13:45">
      <c r="S127" s="181" t="s">
        <v>232</v>
      </c>
    </row>
    <row r="138" spans="19:44">
      <c r="S138" s="345" t="s">
        <v>125</v>
      </c>
      <c r="T138" s="345"/>
      <c r="U138" s="345"/>
      <c r="V138" s="345"/>
      <c r="W138" s="345"/>
      <c r="X138" s="345"/>
      <c r="Y138" s="345"/>
      <c r="Z138" s="345"/>
      <c r="AA138" s="345"/>
      <c r="AB138" s="345"/>
      <c r="AC138" s="345"/>
      <c r="AD138" s="345"/>
      <c r="AE138" s="345"/>
      <c r="AF138" s="345"/>
      <c r="AG138" s="345"/>
      <c r="AH138" s="345"/>
      <c r="AI138" s="345"/>
      <c r="AJ138" s="345"/>
      <c r="AK138" s="345"/>
      <c r="AL138" s="345"/>
      <c r="AM138" s="345"/>
      <c r="AN138" s="345"/>
      <c r="AO138" s="345"/>
      <c r="AP138" s="345"/>
      <c r="AQ138" s="345"/>
      <c r="AR138" s="345"/>
    </row>
    <row r="139" spans="19:44" ht="25.5">
      <c r="S139" s="129" t="s">
        <v>747</v>
      </c>
      <c r="T139" s="129" t="s">
        <v>748</v>
      </c>
      <c r="U139" s="129" t="s">
        <v>749</v>
      </c>
      <c r="V139" s="129" t="s">
        <v>751</v>
      </c>
      <c r="W139" s="129" t="s">
        <v>753</v>
      </c>
      <c r="X139" s="129" t="s">
        <v>757</v>
      </c>
      <c r="Y139" s="129" t="s">
        <v>760</v>
      </c>
      <c r="Z139" s="129" t="s">
        <v>763</v>
      </c>
      <c r="AA139" s="129" t="s">
        <v>766</v>
      </c>
      <c r="AB139" s="129" t="s">
        <v>768</v>
      </c>
      <c r="AC139" s="129" t="s">
        <v>771</v>
      </c>
      <c r="AD139" s="129" t="s">
        <v>163</v>
      </c>
      <c r="AE139" s="129" t="s">
        <v>164</v>
      </c>
      <c r="AF139" s="129" t="s">
        <v>750</v>
      </c>
      <c r="AG139" s="129" t="s">
        <v>752</v>
      </c>
      <c r="AH139" s="129" t="s">
        <v>754</v>
      </c>
      <c r="AI139" s="129" t="s">
        <v>758</v>
      </c>
      <c r="AJ139" s="129" t="s">
        <v>761</v>
      </c>
      <c r="AK139" s="129" t="s">
        <v>735</v>
      </c>
      <c r="AL139" s="129" t="s">
        <v>767</v>
      </c>
      <c r="AM139" s="129" t="s">
        <v>769</v>
      </c>
      <c r="AN139" s="129" t="s">
        <v>398</v>
      </c>
      <c r="AO139" s="129" t="s">
        <v>474</v>
      </c>
      <c r="AP139" s="129" t="s">
        <v>773</v>
      </c>
      <c r="AQ139" s="129" t="s">
        <v>774</v>
      </c>
      <c r="AR139" s="129" t="s">
        <v>400</v>
      </c>
    </row>
    <row r="140" spans="19:44">
      <c r="S140" s="181" t="s">
        <v>487</v>
      </c>
      <c r="T140" s="181" t="s">
        <v>489</v>
      </c>
      <c r="U140" s="181" t="s">
        <v>489</v>
      </c>
      <c r="V140" s="181" t="s">
        <v>489</v>
      </c>
      <c r="W140" s="181" t="s">
        <v>489</v>
      </c>
      <c r="X140" s="181" t="s">
        <v>489</v>
      </c>
      <c r="Y140" s="181" t="s">
        <v>779</v>
      </c>
      <c r="Z140" s="181" t="s">
        <v>740</v>
      </c>
      <c r="AA140" s="181" t="s">
        <v>780</v>
      </c>
      <c r="AB140" s="181" t="s">
        <v>248</v>
      </c>
      <c r="AC140" s="181" t="s">
        <v>350</v>
      </c>
      <c r="AD140" s="181" t="s">
        <v>233</v>
      </c>
      <c r="AE140" s="181" t="s">
        <v>172</v>
      </c>
      <c r="AF140" s="181" t="s">
        <v>213</v>
      </c>
      <c r="AG140" s="181" t="s">
        <v>213</v>
      </c>
      <c r="AH140" s="181" t="s">
        <v>504</v>
      </c>
      <c r="AI140" s="181" t="s">
        <v>433</v>
      </c>
      <c r="AJ140" s="181" t="s">
        <v>354</v>
      </c>
      <c r="AK140" s="181" t="s">
        <v>213</v>
      </c>
      <c r="AL140" s="181" t="s">
        <v>240</v>
      </c>
      <c r="AM140" s="181" t="s">
        <v>430</v>
      </c>
      <c r="AN140" s="181" t="s">
        <v>313</v>
      </c>
      <c r="AO140" s="181" t="s">
        <v>458</v>
      </c>
      <c r="AP140" s="181" t="s">
        <v>240</v>
      </c>
      <c r="AQ140" s="181" t="s">
        <v>430</v>
      </c>
      <c r="AR140" s="181" t="s">
        <v>244</v>
      </c>
    </row>
    <row r="141" spans="19:44">
      <c r="S141" s="181" t="s">
        <v>250</v>
      </c>
      <c r="T141" s="181" t="s">
        <v>248</v>
      </c>
      <c r="U141" s="181" t="s">
        <v>248</v>
      </c>
      <c r="V141" s="181" t="s">
        <v>248</v>
      </c>
      <c r="W141" s="181" t="s">
        <v>248</v>
      </c>
      <c r="X141" s="181" t="s">
        <v>248</v>
      </c>
      <c r="Y141" s="181" t="s">
        <v>781</v>
      </c>
      <c r="Z141" s="181" t="s">
        <v>782</v>
      </c>
      <c r="AA141" s="181" t="s">
        <v>783</v>
      </c>
      <c r="AB141" s="181" t="s">
        <v>784</v>
      </c>
      <c r="AC141" s="181" t="s">
        <v>352</v>
      </c>
      <c r="AD141" s="181" t="s">
        <v>367</v>
      </c>
      <c r="AE141" s="181" t="s">
        <v>243</v>
      </c>
      <c r="AF141" s="181" t="s">
        <v>269</v>
      </c>
      <c r="AG141" s="181" t="s">
        <v>269</v>
      </c>
      <c r="AH141" s="181" t="s">
        <v>505</v>
      </c>
      <c r="AI141" s="181" t="s">
        <v>434</v>
      </c>
      <c r="AJ141" s="181" t="s">
        <v>785</v>
      </c>
      <c r="AK141" s="181" t="s">
        <v>240</v>
      </c>
      <c r="AL141" s="181" t="s">
        <v>786</v>
      </c>
      <c r="AM141" s="181" t="s">
        <v>432</v>
      </c>
      <c r="AN141" s="181" t="s">
        <v>441</v>
      </c>
      <c r="AO141" s="181" t="s">
        <v>511</v>
      </c>
      <c r="AP141" s="181" t="s">
        <v>242</v>
      </c>
      <c r="AQ141" s="181" t="s">
        <v>432</v>
      </c>
      <c r="AR141" s="181" t="s">
        <v>502</v>
      </c>
    </row>
    <row r="142" spans="19:44">
      <c r="S142" s="181" t="s">
        <v>352</v>
      </c>
      <c r="T142" s="181" t="s">
        <v>537</v>
      </c>
      <c r="U142" s="181" t="s">
        <v>537</v>
      </c>
      <c r="V142" s="181" t="s">
        <v>787</v>
      </c>
      <c r="W142" s="181" t="s">
        <v>788</v>
      </c>
      <c r="X142" s="181" t="s">
        <v>789</v>
      </c>
      <c r="Y142" s="181" t="s">
        <v>489</v>
      </c>
      <c r="Z142" s="181" t="s">
        <v>790</v>
      </c>
      <c r="AA142" s="181" t="s">
        <v>250</v>
      </c>
      <c r="AB142" s="181" t="s">
        <v>791</v>
      </c>
      <c r="AC142" s="181" t="s">
        <v>792</v>
      </c>
      <c r="AD142" s="181" t="s">
        <v>172</v>
      </c>
      <c r="AE142" s="181" t="s">
        <v>210</v>
      </c>
      <c r="AF142" s="181" t="s">
        <v>443</v>
      </c>
      <c r="AG142" s="181" t="s">
        <v>443</v>
      </c>
      <c r="AH142" s="181" t="s">
        <v>506</v>
      </c>
      <c r="AI142" s="181" t="s">
        <v>439</v>
      </c>
      <c r="AJ142" s="181" t="s">
        <v>793</v>
      </c>
      <c r="AK142" s="181" t="s">
        <v>373</v>
      </c>
      <c r="AL142" s="181" t="s">
        <v>242</v>
      </c>
      <c r="AM142" s="181" t="s">
        <v>431</v>
      </c>
      <c r="AN142" s="181" t="s">
        <v>181</v>
      </c>
      <c r="AO142" s="181" t="s">
        <v>420</v>
      </c>
      <c r="AP142" s="181" t="s">
        <v>377</v>
      </c>
      <c r="AQ142" s="181" t="s">
        <v>431</v>
      </c>
      <c r="AR142" s="181" t="s">
        <v>503</v>
      </c>
    </row>
    <row r="143" spans="19:44">
      <c r="S143" s="181" t="s">
        <v>784</v>
      </c>
      <c r="T143" s="181" t="s">
        <v>794</v>
      </c>
      <c r="U143" s="181" t="s">
        <v>794</v>
      </c>
      <c r="V143" s="181" t="s">
        <v>788</v>
      </c>
      <c r="W143" s="181" t="s">
        <v>784</v>
      </c>
      <c r="X143" s="181" t="s">
        <v>794</v>
      </c>
      <c r="Y143" s="181" t="s">
        <v>501</v>
      </c>
      <c r="Z143" s="181" t="s">
        <v>795</v>
      </c>
      <c r="AA143" s="181" t="s">
        <v>352</v>
      </c>
      <c r="AB143" s="181" t="s">
        <v>250</v>
      </c>
      <c r="AC143" s="181" t="s">
        <v>567</v>
      </c>
      <c r="AD143" s="181" t="s">
        <v>379</v>
      </c>
      <c r="AE143" s="181" t="s">
        <v>498</v>
      </c>
      <c r="AF143" s="181" t="s">
        <v>499</v>
      </c>
      <c r="AG143" s="181" t="s">
        <v>499</v>
      </c>
      <c r="AH143" s="181" t="s">
        <v>507</v>
      </c>
      <c r="AI143" s="181" t="s">
        <v>435</v>
      </c>
      <c r="AJ143" s="181" t="s">
        <v>796</v>
      </c>
      <c r="AK143" s="181" t="s">
        <v>237</v>
      </c>
      <c r="AL143" s="181" t="s">
        <v>377</v>
      </c>
      <c r="AM143" s="181" t="s">
        <v>207</v>
      </c>
      <c r="AN143" s="181" t="s">
        <v>450</v>
      </c>
      <c r="AO143" s="181" t="s">
        <v>512</v>
      </c>
      <c r="AP143" s="181" t="s">
        <v>797</v>
      </c>
      <c r="AQ143" s="181" t="s">
        <v>207</v>
      </c>
    </row>
    <row r="144" spans="19:44">
      <c r="S144" s="181" t="s">
        <v>548</v>
      </c>
      <c r="T144" s="181" t="s">
        <v>250</v>
      </c>
      <c r="U144" s="181" t="s">
        <v>250</v>
      </c>
      <c r="V144" s="181" t="s">
        <v>250</v>
      </c>
      <c r="W144" s="181" t="s">
        <v>798</v>
      </c>
      <c r="X144" s="181" t="s">
        <v>250</v>
      </c>
      <c r="Z144" s="181" t="s">
        <v>487</v>
      </c>
      <c r="AA144" s="181" t="s">
        <v>210</v>
      </c>
      <c r="AB144" s="181" t="s">
        <v>352</v>
      </c>
      <c r="AC144" s="181" t="s">
        <v>799</v>
      </c>
      <c r="AD144" s="181" t="s">
        <v>141</v>
      </c>
      <c r="AE144" s="181" t="s">
        <v>354</v>
      </c>
      <c r="AF144" s="181" t="s">
        <v>500</v>
      </c>
      <c r="AG144" s="181" t="s">
        <v>500</v>
      </c>
      <c r="AH144" s="181" t="s">
        <v>508</v>
      </c>
      <c r="AI144" s="181" t="s">
        <v>283</v>
      </c>
      <c r="AJ144" s="181" t="s">
        <v>377</v>
      </c>
      <c r="AK144" s="181" t="s">
        <v>449</v>
      </c>
      <c r="AL144" s="181" t="s">
        <v>351</v>
      </c>
      <c r="AM144" s="181" t="s">
        <v>437</v>
      </c>
      <c r="AN144" s="181" t="s">
        <v>433</v>
      </c>
      <c r="AO144" s="181" t="s">
        <v>172</v>
      </c>
      <c r="AP144" s="181" t="s">
        <v>458</v>
      </c>
      <c r="AQ144" s="181" t="s">
        <v>437</v>
      </c>
    </row>
    <row r="145" spans="19:43">
      <c r="S145" s="181" t="s">
        <v>800</v>
      </c>
      <c r="T145" s="181" t="s">
        <v>352</v>
      </c>
      <c r="U145" s="181" t="s">
        <v>352</v>
      </c>
      <c r="V145" s="181" t="s">
        <v>352</v>
      </c>
      <c r="X145" s="181" t="s">
        <v>352</v>
      </c>
      <c r="Z145" s="181" t="s">
        <v>548</v>
      </c>
      <c r="AB145" s="181" t="s">
        <v>240</v>
      </c>
      <c r="AC145" s="181" t="s">
        <v>351</v>
      </c>
      <c r="AD145" s="181" t="s">
        <v>501</v>
      </c>
      <c r="AF145" s="181" t="s">
        <v>350</v>
      </c>
      <c r="AG145" s="181" t="s">
        <v>350</v>
      </c>
      <c r="AH145" s="181" t="s">
        <v>509</v>
      </c>
      <c r="AI145" s="181" t="s">
        <v>436</v>
      </c>
      <c r="AJ145" s="181" t="s">
        <v>801</v>
      </c>
      <c r="AK145" s="181" t="s">
        <v>241</v>
      </c>
      <c r="AM145" s="181" t="s">
        <v>802</v>
      </c>
      <c r="AN145" s="181" t="s">
        <v>448</v>
      </c>
      <c r="AO145" s="181" t="s">
        <v>513</v>
      </c>
      <c r="AP145" s="181" t="s">
        <v>803</v>
      </c>
      <c r="AQ145" s="181" t="s">
        <v>447</v>
      </c>
    </row>
    <row r="146" spans="19:43">
      <c r="S146" s="181" t="s">
        <v>181</v>
      </c>
      <c r="T146" s="181" t="s">
        <v>804</v>
      </c>
      <c r="U146" s="181" t="s">
        <v>804</v>
      </c>
      <c r="V146" s="181" t="s">
        <v>804</v>
      </c>
      <c r="X146" s="181" t="s">
        <v>577</v>
      </c>
      <c r="Z146" s="181" t="s">
        <v>784</v>
      </c>
      <c r="AB146" s="181" t="s">
        <v>242</v>
      </c>
      <c r="AC146" s="181" t="s">
        <v>805</v>
      </c>
      <c r="AD146" s="181" t="s">
        <v>171</v>
      </c>
      <c r="AF146" s="181" t="s">
        <v>460</v>
      </c>
      <c r="AG146" s="181" t="s">
        <v>460</v>
      </c>
      <c r="AH146" s="181" t="s">
        <v>351</v>
      </c>
      <c r="AI146" s="181" t="s">
        <v>437</v>
      </c>
      <c r="AJ146" s="181" t="s">
        <v>788</v>
      </c>
      <c r="AK146" s="181" t="s">
        <v>497</v>
      </c>
      <c r="AM146" s="181" t="s">
        <v>806</v>
      </c>
      <c r="AN146" s="181" t="s">
        <v>447</v>
      </c>
      <c r="AO146" s="181" t="s">
        <v>356</v>
      </c>
      <c r="AP146" s="181" t="s">
        <v>412</v>
      </c>
      <c r="AQ146" s="181" t="s">
        <v>806</v>
      </c>
    </row>
    <row r="147" spans="19:43">
      <c r="S147" s="181" t="s">
        <v>237</v>
      </c>
      <c r="T147" s="181" t="s">
        <v>798</v>
      </c>
      <c r="U147" s="181" t="s">
        <v>798</v>
      </c>
      <c r="V147" s="181" t="s">
        <v>798</v>
      </c>
      <c r="X147" s="181" t="s">
        <v>784</v>
      </c>
      <c r="Z147" s="181" t="s">
        <v>807</v>
      </c>
      <c r="AB147" s="181" t="s">
        <v>351</v>
      </c>
      <c r="AD147" s="181" t="s">
        <v>354</v>
      </c>
      <c r="AF147" s="181" t="s">
        <v>351</v>
      </c>
      <c r="AG147" s="181" t="s">
        <v>351</v>
      </c>
      <c r="AH147" s="181" t="s">
        <v>350</v>
      </c>
      <c r="AI147" s="181" t="s">
        <v>350</v>
      </c>
      <c r="AJ147" s="181" t="s">
        <v>808</v>
      </c>
      <c r="AK147" s="181" t="s">
        <v>376</v>
      </c>
      <c r="AM147" s="181" t="s">
        <v>513</v>
      </c>
      <c r="AN147" s="181" t="s">
        <v>442</v>
      </c>
      <c r="AO147" s="181" t="s">
        <v>350</v>
      </c>
      <c r="AP147" s="181" t="s">
        <v>809</v>
      </c>
      <c r="AQ147" s="181" t="s">
        <v>513</v>
      </c>
    </row>
    <row r="148" spans="19:43">
      <c r="S148" s="181" t="s">
        <v>810</v>
      </c>
      <c r="T148" s="181" t="s">
        <v>810</v>
      </c>
      <c r="U148" s="181" t="s">
        <v>810</v>
      </c>
      <c r="V148" s="181" t="s">
        <v>810</v>
      </c>
      <c r="Z148" s="181" t="s">
        <v>811</v>
      </c>
      <c r="AF148" s="181" t="s">
        <v>453</v>
      </c>
      <c r="AG148" s="181" t="s">
        <v>453</v>
      </c>
      <c r="AH148" s="181" t="s">
        <v>354</v>
      </c>
      <c r="AI148" s="181" t="s">
        <v>446</v>
      </c>
      <c r="AJ148" s="181" t="s">
        <v>812</v>
      </c>
      <c r="AO148" s="181" t="s">
        <v>313</v>
      </c>
      <c r="AP148" s="181" t="s">
        <v>813</v>
      </c>
    </row>
    <row r="149" spans="19:43">
      <c r="Z149" s="181" t="s">
        <v>810</v>
      </c>
      <c r="AF149" s="181" t="s">
        <v>355</v>
      </c>
      <c r="AG149" s="181" t="s">
        <v>355</v>
      </c>
      <c r="AH149" s="181" t="s">
        <v>453</v>
      </c>
      <c r="AI149" s="181" t="s">
        <v>448</v>
      </c>
      <c r="AJ149" s="181" t="s">
        <v>810</v>
      </c>
      <c r="AP149" s="181" t="s">
        <v>808</v>
      </c>
    </row>
    <row r="150" spans="19:43">
      <c r="AH150" s="181" t="s">
        <v>207</v>
      </c>
      <c r="AI150" s="181" t="s">
        <v>447</v>
      </c>
      <c r="AJ150" s="181" t="s">
        <v>248</v>
      </c>
      <c r="AP150" s="181" t="s">
        <v>814</v>
      </c>
    </row>
    <row r="151" spans="19:43">
      <c r="AH151" s="181" t="s">
        <v>449</v>
      </c>
      <c r="AI151" s="181" t="s">
        <v>440</v>
      </c>
      <c r="AP151" s="181" t="s">
        <v>815</v>
      </c>
    </row>
    <row r="152" spans="19:43">
      <c r="AH152" s="181" t="s">
        <v>510</v>
      </c>
      <c r="AI152" s="181" t="s">
        <v>207</v>
      </c>
      <c r="AP152" s="181" t="s">
        <v>816</v>
      </c>
    </row>
    <row r="153" spans="19:43">
      <c r="AI153" s="181" t="s">
        <v>449</v>
      </c>
    </row>
    <row r="154" spans="19:43">
      <c r="AI154" s="181" t="s">
        <v>181</v>
      </c>
    </row>
    <row r="155" spans="19:43">
      <c r="AI155" s="181" t="s">
        <v>438</v>
      </c>
    </row>
  </sheetData>
  <mergeCells count="22">
    <mergeCell ref="M103:N103"/>
    <mergeCell ref="S107:AI107"/>
    <mergeCell ref="S121:AE121"/>
    <mergeCell ref="S138:AR138"/>
    <mergeCell ref="M62:N62"/>
    <mergeCell ref="M74:N74"/>
    <mergeCell ref="S77:AH77"/>
    <mergeCell ref="M84:Q84"/>
    <mergeCell ref="M92:N92"/>
    <mergeCell ref="S92:AE92"/>
    <mergeCell ref="S59:AH59"/>
    <mergeCell ref="S1:AS1"/>
    <mergeCell ref="M2:Q2"/>
    <mergeCell ref="S11:AS11"/>
    <mergeCell ref="M12:Q12"/>
    <mergeCell ref="S21:AT21"/>
    <mergeCell ref="M22:Q22"/>
    <mergeCell ref="S31:AS31"/>
    <mergeCell ref="M32:Q32"/>
    <mergeCell ref="S41:AK41"/>
    <mergeCell ref="M42:Q42"/>
    <mergeCell ref="M51:O51"/>
  </mergeCells>
  <pageMargins left="0.7" right="0.7" top="0.75" bottom="0.75" header="0.3" footer="0.3"/>
  <pageSetup paperSize="9" orientation="portrait" r:id="rId1"/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df819083-6524-4d6b-98d0-22455d94bcb3">2QWTQAEMREDF-1637423726-767</_dlc_DocId>
    <_dlc_DocIdUrl xmlns="df819083-6524-4d6b-98d0-22455d94bcb3">
      <Url>https://unilever.sharepoint.com/teams/B2BAntartida/_layouts/15/DocIdRedir.aspx?ID=2QWTQAEMREDF-1637423726-767</Url>
      <Description>2QWTQAEMREDF-1637423726-767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B120C3793BED458E1894F7ED54585E" ma:contentTypeVersion="4" ma:contentTypeDescription="Create a new document." ma:contentTypeScope="" ma:versionID="b5f7dac50fdddb1bcec17f888e2cb8d9">
  <xsd:schema xmlns:xsd="http://www.w3.org/2001/XMLSchema" xmlns:xs="http://www.w3.org/2001/XMLSchema" xmlns:p="http://schemas.microsoft.com/office/2006/metadata/properties" xmlns:ns3="df819083-6524-4d6b-98d0-22455d94bcb3" xmlns:ns4="bf09de42-9b72-4261-a21f-5a6a42c917c1" targetNamespace="http://schemas.microsoft.com/office/2006/metadata/properties" ma:root="true" ma:fieldsID="bfe11ed82e7041032ad6f4620fa2906b" ns3:_="" ns4:_="">
    <xsd:import namespace="df819083-6524-4d6b-98d0-22455d94bcb3"/>
    <xsd:import namespace="bf09de42-9b72-4261-a21f-5a6a42c917c1"/>
    <xsd:element name="properties">
      <xsd:complexType>
        <xsd:sequence>
          <xsd:element name="documentManagement">
            <xsd:complexType>
              <xsd:all>
                <xsd:element ref="ns3:_dlc_DocId" minOccurs="0"/>
                <xsd:element ref="ns3:_dlc_DocIdUrl" minOccurs="0"/>
                <xsd:element ref="ns3:_dlc_DocIdPersistId" minOccurs="0"/>
                <xsd:element ref="ns4:MediaServiceMetadata" minOccurs="0"/>
                <xsd:element ref="ns4:MediaServiceFastMetadata" minOccurs="0"/>
                <xsd:element ref="ns4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19083-6524-4d6b-98d0-22455d94bcb3" elementFormDefault="qualified">
    <xsd:import namespace="http://schemas.microsoft.com/office/2006/documentManagement/types"/>
    <xsd:import namespace="http://schemas.microsoft.com/office/infopath/2007/PartnerControls"/>
    <xsd:element name="_dlc_DocId" ma:index="9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0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1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09de42-9b72-4261-a21f-5a6a42c91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8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B3C669-0150-4797-8382-5A86FD51BC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5FF2493-FCA6-445A-80C7-5A65546B2957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D0CA3AD3-C7C6-43DE-B28C-9604BA275F06}">
  <ds:schemaRefs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bf09de42-9b72-4261-a21f-5a6a42c917c1"/>
    <ds:schemaRef ds:uri="df819083-6524-4d6b-98d0-22455d94bcb3"/>
  </ds:schemaRefs>
</ds:datastoreItem>
</file>

<file path=customXml/itemProps4.xml><?xml version="1.0" encoding="utf-8"?>
<ds:datastoreItem xmlns:ds="http://schemas.openxmlformats.org/officeDocument/2006/customXml" ds:itemID="{7D72E791-EF00-433F-BB50-D976781FAC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19083-6524-4d6b-98d0-22455d94bcb3"/>
    <ds:schemaRef ds:uri="bf09de42-9b72-4261-a21f-5a6a42c917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Anverso</vt:lpstr>
      <vt:lpstr>Reverso</vt:lpstr>
      <vt:lpstr>Entrada</vt:lpstr>
      <vt:lpstr>Producto</vt:lpstr>
      <vt:lpstr>Pérdidas</vt:lpstr>
      <vt:lpstr>Demográficos</vt:lpstr>
      <vt:lpstr>Breakdowns</vt:lpstr>
      <vt:lpstr>Anverso!Área_de_impresión</vt:lpstr>
      <vt:lpstr>Reverso!Área_de_impresión</vt:lpstr>
    </vt:vector>
  </TitlesOfParts>
  <Company>Unilever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Leon, Cesar</dc:creator>
  <cp:lastModifiedBy>César León</cp:lastModifiedBy>
  <cp:lastPrinted>2017-03-06T19:14:30Z</cp:lastPrinted>
  <dcterms:created xsi:type="dcterms:W3CDTF">2013-07-16T05:29:53Z</dcterms:created>
  <dcterms:modified xsi:type="dcterms:W3CDTF">2019-08-29T15:22:37Z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0x01010072B120C3793BED458E1894F7ED54585E</vt:lpwstr>
  </property>
  <property fmtid="{D5CDD505-2E9C-101B-9397-08002B2CF9AE}" pid="3" name="_dlc_DocIdItemGuid">
    <vt:lpwstr>1203a053-7edf-468a-b9f1-5e628fdb58a9</vt:lpwstr>
  </property>
</Properties>
</file>