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Trabajos\PERSONALES\SQL Server\DBA - César Martínez\César Martínez - ORACLE\Sistema de Banca\"/>
    </mc:Choice>
  </mc:AlternateContent>
  <xr:revisionPtr revIDLastSave="0" documentId="13_ncr:1_{52A7BCE9-AA32-4980-901E-2F10AD0C4CA3}" xr6:coauthVersionLast="36" xr6:coauthVersionMax="47" xr10:uidLastSave="{00000000-0000-0000-0000-000000000000}"/>
  <bookViews>
    <workbookView xWindow="0" yWindow="0" windowWidth="23040" windowHeight="8364" xr2:uid="{00CFEF9F-EF48-4882-946B-63DC92437EC9}"/>
  </bookViews>
  <sheets>
    <sheet name="Plan de Pago" sheetId="1" r:id="rId1"/>
    <sheet name="Ejemplo 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J11" i="2" l="1"/>
  <c r="E10" i="2"/>
  <c r="K22" i="2"/>
  <c r="G22" i="2"/>
  <c r="C21" i="2"/>
  <c r="C20" i="2"/>
  <c r="C19" i="2"/>
  <c r="C18" i="2"/>
  <c r="C17" i="2"/>
  <c r="C16" i="2"/>
  <c r="C15" i="2"/>
  <c r="C14" i="2"/>
  <c r="C13" i="2"/>
  <c r="C12" i="2"/>
  <c r="C11" i="2"/>
  <c r="C10" i="2"/>
  <c r="C22" i="2" s="1"/>
  <c r="H9" i="2"/>
  <c r="J5" i="2"/>
  <c r="B4" i="2"/>
  <c r="B5" i="2" s="1"/>
  <c r="H10" i="2" l="1"/>
  <c r="D10" i="2"/>
  <c r="D11" i="2" l="1"/>
  <c r="E11" i="2" s="1"/>
  <c r="F10" i="2"/>
  <c r="D22" i="1"/>
  <c r="D11" i="1"/>
  <c r="D10" i="1"/>
  <c r="E11" i="1"/>
  <c r="E10" i="1"/>
  <c r="G22" i="1"/>
  <c r="K22" i="1"/>
  <c r="B5" i="1"/>
  <c r="B4" i="1"/>
  <c r="C11" i="1" l="1"/>
  <c r="C10" i="1"/>
  <c r="H11" i="2" l="1"/>
  <c r="F11" i="2"/>
  <c r="C21" i="1"/>
  <c r="C20" i="1"/>
  <c r="C19" i="1"/>
  <c r="C18" i="1"/>
  <c r="C17" i="1"/>
  <c r="C16" i="1"/>
  <c r="C15" i="1"/>
  <c r="C14" i="1"/>
  <c r="C13" i="1"/>
  <c r="C12" i="1"/>
  <c r="H9" i="1"/>
  <c r="F10" i="1"/>
  <c r="D12" i="2" l="1"/>
  <c r="E12" i="2" s="1"/>
  <c r="H10" i="1"/>
  <c r="C22" i="1"/>
  <c r="F12" i="2" l="1"/>
  <c r="H11" i="1"/>
  <c r="D12" i="1" s="1"/>
  <c r="E12" i="1" s="1"/>
  <c r="H12" i="2" l="1"/>
  <c r="F11" i="1"/>
  <c r="H12" i="1"/>
  <c r="D13" i="1" s="1"/>
  <c r="E13" i="1" s="1"/>
  <c r="F12" i="1"/>
  <c r="D13" i="2" l="1"/>
  <c r="E13" i="2" s="1"/>
  <c r="F13" i="1"/>
  <c r="H13" i="1"/>
  <c r="D14" i="1" l="1"/>
  <c r="H13" i="2" l="1"/>
  <c r="F13" i="2"/>
  <c r="E14" i="1"/>
  <c r="H14" i="1" s="1"/>
  <c r="D15" i="1" s="1"/>
  <c r="E15" i="1" s="1"/>
  <c r="D14" i="2" l="1"/>
  <c r="E14" i="2" s="1"/>
  <c r="F15" i="1"/>
  <c r="H15" i="1"/>
  <c r="D16" i="1" s="1"/>
  <c r="E16" i="1" s="1"/>
  <c r="H16" i="1" s="1"/>
  <c r="D17" i="1" s="1"/>
  <c r="F14" i="1"/>
  <c r="F16" i="1"/>
  <c r="E17" i="1"/>
  <c r="H17" i="1" s="1"/>
  <c r="D18" i="1" s="1"/>
  <c r="H14" i="2" l="1"/>
  <c r="F17" i="1"/>
  <c r="E18" i="1"/>
  <c r="H18" i="1" s="1"/>
  <c r="D15" i="2" l="1"/>
  <c r="E15" i="2" s="1"/>
  <c r="F14" i="2"/>
  <c r="F18" i="1"/>
  <c r="D19" i="1"/>
  <c r="H15" i="2" l="1"/>
  <c r="E19" i="1"/>
  <c r="H19" i="1" s="1"/>
  <c r="D16" i="2" l="1"/>
  <c r="E16" i="2" s="1"/>
  <c r="F15" i="2"/>
  <c r="F19" i="1"/>
  <c r="D20" i="1"/>
  <c r="H16" i="2" l="1"/>
  <c r="E20" i="1"/>
  <c r="H20" i="1" s="1"/>
  <c r="D21" i="1" s="1"/>
  <c r="D17" i="2" l="1"/>
  <c r="E17" i="2" s="1"/>
  <c r="F16" i="2"/>
  <c r="F20" i="1"/>
  <c r="E21" i="1"/>
  <c r="E22" i="1" s="1"/>
  <c r="H17" i="2" l="1"/>
  <c r="H21" i="1"/>
  <c r="F21" i="1"/>
  <c r="F22" i="1" s="1"/>
  <c r="D18" i="2" l="1"/>
  <c r="E18" i="2" s="1"/>
  <c r="F17" i="2"/>
  <c r="H18" i="2" l="1"/>
  <c r="D19" i="2" l="1"/>
  <c r="E19" i="2" s="1"/>
  <c r="F18" i="2"/>
  <c r="H19" i="2" l="1"/>
  <c r="D20" i="2" l="1"/>
  <c r="E20" i="2" s="1"/>
  <c r="F19" i="2"/>
  <c r="H20" i="2" l="1"/>
  <c r="E21" i="2" s="1"/>
  <c r="D21" i="2" l="1"/>
  <c r="F20" i="2"/>
  <c r="E22" i="2" l="1"/>
  <c r="F21" i="2"/>
  <c r="F22" i="2" s="1"/>
  <c r="D22" i="2"/>
  <c r="H21" i="2"/>
</calcChain>
</file>

<file path=xl/sharedStrings.xml><?xml version="1.0" encoding="utf-8"?>
<sst xmlns="http://schemas.openxmlformats.org/spreadsheetml/2006/main" count="61" uniqueCount="28">
  <si>
    <t>Cuota</t>
  </si>
  <si>
    <t>Fecha</t>
  </si>
  <si>
    <t>Capital</t>
  </si>
  <si>
    <t>Plazo</t>
  </si>
  <si>
    <t>Tasa efectiva</t>
  </si>
  <si>
    <t>Tasa anual</t>
  </si>
  <si>
    <t>Fecha desembolso</t>
  </si>
  <si>
    <t>Días</t>
  </si>
  <si>
    <t>Interés</t>
  </si>
  <si>
    <t>Saldo Capital</t>
  </si>
  <si>
    <t>Para calcular el Interés</t>
  </si>
  <si>
    <t>Saldo capital * Tasa anual / 36000 * Días</t>
  </si>
  <si>
    <t>Para calcular el capital</t>
  </si>
  <si>
    <t>Cuota - Interés</t>
  </si>
  <si>
    <t>Para calcular cuota</t>
  </si>
  <si>
    <t>Interés + Capital</t>
  </si>
  <si>
    <t xml:space="preserve">Saldo capital anterior + Capital </t>
  </si>
  <si>
    <t>Total</t>
  </si>
  <si>
    <t>Extra</t>
  </si>
  <si>
    <t>Jerarquía de cobro</t>
  </si>
  <si>
    <t>PAGO, MORA, INTERÉS Y CAPITAL</t>
  </si>
  <si>
    <t>Para calcular el Saldo Capital</t>
  </si>
  <si>
    <t>César Ovidio Martínez Chicas</t>
  </si>
  <si>
    <t>Sistema de Banca Capital | ORACLE 21C</t>
  </si>
  <si>
    <t>Fecha Pagada</t>
  </si>
  <si>
    <t>Interes Pagado</t>
  </si>
  <si>
    <t>Días Atraso</t>
  </si>
  <si>
    <t>Total Pagado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</si>
</sst>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0_);\(0\)"/>
    <numFmt numFmtId="167" formatCode="_(* #,##0.00000_);_(* \(#,##0.00000\);_(* &quot;-&quot;??_);_(@_)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165" fontId="0" fillId="0" borderId="0" xfId="1" applyFont="1"/>
    <xf numFmtId="166" fontId="0" fillId="0" borderId="0" xfId="1" applyNumberFormat="1" applyFont="1"/>
    <xf numFmtId="167" fontId="0" fillId="0" borderId="0" xfId="1" applyNumberFormat="1" applyFont="1"/>
    <xf numFmtId="14" fontId="0" fillId="0" borderId="0" xfId="1" applyNumberFormat="1" applyFont="1"/>
    <xf numFmtId="164" fontId="0" fillId="0" borderId="0" xfId="1" applyNumberFormat="1" applyFont="1"/>
    <xf numFmtId="14" fontId="1" fillId="0" borderId="0" xfId="1" applyNumberFormat="1" applyFont="1"/>
    <xf numFmtId="165" fontId="2" fillId="2" borderId="0" xfId="2" applyNumberFormat="1"/>
    <xf numFmtId="164" fontId="2" fillId="2" borderId="0" xfId="2" applyNumberFormat="1"/>
    <xf numFmtId="165" fontId="2" fillId="2" borderId="0" xfId="2" applyNumberFormat="1" applyAlignment="1">
      <alignment horizontal="right"/>
    </xf>
    <xf numFmtId="43" fontId="2" fillId="2" borderId="0" xfId="2" applyNumberFormat="1"/>
    <xf numFmtId="0" fontId="2" fillId="2" borderId="0" xfId="2"/>
    <xf numFmtId="165" fontId="7" fillId="0" borderId="0" xfId="1" applyFont="1"/>
    <xf numFmtId="0" fontId="8" fillId="0" borderId="0" xfId="0" applyFont="1"/>
    <xf numFmtId="2" fontId="0" fillId="0" borderId="0" xfId="0" applyNumberFormat="1"/>
    <xf numFmtId="165" fontId="0" fillId="0" borderId="0" xfId="0" applyNumberFormat="1"/>
    <xf numFmtId="168" fontId="0" fillId="0" borderId="0" xfId="1" applyNumberFormat="1" applyFont="1"/>
    <xf numFmtId="0" fontId="0" fillId="0" borderId="0" xfId="1" applyNumberFormat="1" applyFont="1"/>
    <xf numFmtId="165" fontId="0" fillId="0" borderId="0" xfId="1" applyNumberFormat="1" applyFont="1"/>
    <xf numFmtId="165" fontId="6" fillId="6" borderId="0" xfId="6" applyNumberFormat="1" applyFont="1" applyAlignment="1">
      <alignment horizontal="center"/>
    </xf>
    <xf numFmtId="165" fontId="5" fillId="6" borderId="0" xfId="6" applyNumberFormat="1" applyAlignment="1">
      <alignment horizontal="center"/>
    </xf>
    <xf numFmtId="0" fontId="4" fillId="4" borderId="0" xfId="4" applyAlignment="1">
      <alignment horizontal="center"/>
    </xf>
    <xf numFmtId="0" fontId="2" fillId="2" borderId="0" xfId="2" applyAlignment="1">
      <alignment horizontal="center"/>
    </xf>
    <xf numFmtId="0" fontId="3" fillId="3" borderId="0" xfId="3" applyAlignment="1">
      <alignment horizontal="center"/>
    </xf>
    <xf numFmtId="0" fontId="0" fillId="5" borderId="0" xfId="5" applyFont="1" applyAlignment="1">
      <alignment horizontal="center"/>
    </xf>
  </cellXfs>
  <cellStyles count="7">
    <cellStyle name="60% - Énfasis1" xfId="5" builtinId="32"/>
    <cellStyle name="Bueno" xfId="2" builtinId="26"/>
    <cellStyle name="Énfasis1" xfId="6" builtinId="29"/>
    <cellStyle name="Incorrecto" xfId="3" builtinId="27"/>
    <cellStyle name="Millares" xfId="1" builtinId="3"/>
    <cellStyle name="Neutral" xfId="4" builtinId="28"/>
    <cellStyle name="Normal" xfId="0" builtinId="0"/>
  </cellStyles>
  <dxfs count="0"/>
  <tableStyles count="0" defaultTableStyle="TableStyleMedium2" defaultPivotStyle="PivotStyleLight16"/>
  <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407DC-8328-4A18-8F4F-CFDE3B5F3EEC}">
  <dimension ref="A1:Q23"/>
  <sheetViews>
    <sheetView tabSelected="1" zoomScale="110" zoomScaleNormal="110" workbookViewId="0">
      <selection activeCell="B5" sqref="B5"/>
    </sheetView>
  </sheetViews>
  <sheetFormatPr baseColWidth="10" defaultColWidth="8.88671875" defaultRowHeight="14.4" x14ac:dyDescent="0.3"/>
  <cols>
    <col min="1" max="1" width="16.5546875" bestFit="1" customWidth="1"/>
    <col min="2" max="2" width="12.6640625" style="1" customWidth="1"/>
    <col min="3" max="3" width="7.5546875" style="5" customWidth="1"/>
    <col min="4" max="4" width="9.21875" style="1" customWidth="1"/>
    <col min="5" max="5" width="10.33203125" style="1" customWidth="1"/>
    <col min="6" max="6" width="11.88671875" style="1" customWidth="1"/>
    <col min="7" max="7" width="10.44140625" style="1" customWidth="1"/>
    <col min="8" max="8" width="12.5546875" style="1" customWidth="1"/>
    <col min="9" max="9" width="11.5546875" customWidth="1"/>
    <col min="10" max="10" width="13.6640625" customWidth="1"/>
    <col min="11" max="11" width="14.109375" customWidth="1"/>
    <col min="12" max="12" width="10.21875" customWidth="1"/>
    <col min="13" max="13" width="9.77734375" customWidth="1"/>
    <col min="14" max="15" width="8.44140625" customWidth="1"/>
    <col min="16" max="16" width="9.77734375" customWidth="1"/>
  </cols>
  <sheetData>
    <row r="1" spans="1:17" x14ac:dyDescent="0.3">
      <c r="A1" t="s">
        <v>2</v>
      </c>
      <c r="B1" s="1">
        <v>10200</v>
      </c>
    </row>
    <row r="2" spans="1:17" x14ac:dyDescent="0.3">
      <c r="A2" t="s">
        <v>5</v>
      </c>
      <c r="B2" s="1">
        <v>16</v>
      </c>
      <c r="E2" s="19" t="s">
        <v>22</v>
      </c>
      <c r="F2" s="20"/>
      <c r="G2" s="20"/>
      <c r="H2" s="20"/>
    </row>
    <row r="3" spans="1:17" x14ac:dyDescent="0.3">
      <c r="A3" t="s">
        <v>3</v>
      </c>
      <c r="B3" s="18">
        <v>12</v>
      </c>
      <c r="E3" s="20" t="s">
        <v>23</v>
      </c>
      <c r="F3" s="20"/>
      <c r="G3" s="20"/>
      <c r="H3" s="20"/>
    </row>
    <row r="4" spans="1:17" x14ac:dyDescent="0.3">
      <c r="A4" t="s">
        <v>4</v>
      </c>
      <c r="B4" s="1">
        <f>(B2/100) /((360 * 12 ) / 365)</f>
        <v>1.351851851851852E-2</v>
      </c>
    </row>
    <row r="5" spans="1:17" x14ac:dyDescent="0.3">
      <c r="A5" t="s">
        <v>0</v>
      </c>
      <c r="B5" s="1">
        <f>B1/((1 - (1 + B4) ^ -B3) / B4)</f>
        <v>926.52772228495303</v>
      </c>
      <c r="E5" s="20" t="s">
        <v>19</v>
      </c>
      <c r="F5" s="20"/>
      <c r="G5" s="20"/>
      <c r="H5" s="20"/>
      <c r="J5">
        <f>785.99+140.53</f>
        <v>926.52</v>
      </c>
      <c r="N5" s="23" t="s">
        <v>10</v>
      </c>
      <c r="O5" s="23"/>
      <c r="P5" s="23"/>
    </row>
    <row r="6" spans="1:17" x14ac:dyDescent="0.3">
      <c r="A6" t="s">
        <v>6</v>
      </c>
      <c r="B6" s="4">
        <v>45355</v>
      </c>
      <c r="E6" s="20" t="s">
        <v>20</v>
      </c>
      <c r="F6" s="20"/>
      <c r="G6" s="20"/>
      <c r="H6" s="20"/>
      <c r="M6" s="23" t="s">
        <v>11</v>
      </c>
      <c r="N6" s="23"/>
      <c r="O6" s="23"/>
      <c r="P6" s="23"/>
      <c r="Q6" s="23"/>
    </row>
    <row r="7" spans="1:17" x14ac:dyDescent="0.3">
      <c r="B7" s="2"/>
    </row>
    <row r="8" spans="1:17" x14ac:dyDescent="0.3">
      <c r="A8" t="s">
        <v>0</v>
      </c>
      <c r="B8" s="3" t="s">
        <v>1</v>
      </c>
      <c r="C8" s="5" t="s">
        <v>7</v>
      </c>
      <c r="D8" s="1" t="s">
        <v>8</v>
      </c>
      <c r="E8" s="1" t="s">
        <v>2</v>
      </c>
      <c r="F8" s="1" t="s">
        <v>0</v>
      </c>
      <c r="G8" s="1" t="s">
        <v>18</v>
      </c>
      <c r="H8" s="1" t="s">
        <v>9</v>
      </c>
      <c r="I8" s="1" t="s">
        <v>26</v>
      </c>
      <c r="J8" s="1" t="s">
        <v>24</v>
      </c>
      <c r="K8" s="1" t="s">
        <v>25</v>
      </c>
    </row>
    <row r="9" spans="1:17" x14ac:dyDescent="0.3">
      <c r="A9">
        <v>0</v>
      </c>
      <c r="B9" s="6">
        <v>45355</v>
      </c>
      <c r="H9" s="1">
        <f>B1</f>
        <v>10200</v>
      </c>
    </row>
    <row r="10" spans="1:17" x14ac:dyDescent="0.3">
      <c r="A10">
        <v>1</v>
      </c>
      <c r="B10" s="6">
        <v>45386</v>
      </c>
      <c r="C10" s="5">
        <f>B10-B9</f>
        <v>31</v>
      </c>
      <c r="D10" s="1">
        <f>H9*$B$2/36000*C10</f>
        <v>140.53333333333333</v>
      </c>
      <c r="E10" s="1">
        <f>$B$5-D10</f>
        <v>785.99438895161973</v>
      </c>
      <c r="F10" s="1">
        <f t="shared" ref="F10:F21" si="0">D10+E10</f>
        <v>926.52772228495303</v>
      </c>
      <c r="G10" s="1">
        <v>1000</v>
      </c>
      <c r="H10" s="1">
        <f>H9-E10-G10</f>
        <v>8414.0056110483802</v>
      </c>
      <c r="N10" s="24" t="s">
        <v>12</v>
      </c>
      <c r="O10" s="24"/>
      <c r="P10" s="24"/>
    </row>
    <row r="11" spans="1:17" x14ac:dyDescent="0.3">
      <c r="A11">
        <v>2</v>
      </c>
      <c r="B11" s="6">
        <v>45416</v>
      </c>
      <c r="C11" s="5">
        <f>B11-B10</f>
        <v>30</v>
      </c>
      <c r="D11" s="1">
        <f>H10*$B$3/36000*C11</f>
        <v>84.140056110483812</v>
      </c>
      <c r="E11" s="1">
        <f>$B$5-D11</f>
        <v>842.38766617446925</v>
      </c>
      <c r="F11" s="1">
        <f t="shared" si="0"/>
        <v>926.52772228495303</v>
      </c>
      <c r="G11" s="1">
        <v>0</v>
      </c>
      <c r="H11" s="1">
        <f>H10-E11-G11</f>
        <v>7571.6179448739113</v>
      </c>
      <c r="N11" s="24" t="s">
        <v>13</v>
      </c>
      <c r="O11" s="24"/>
      <c r="P11" s="24"/>
    </row>
    <row r="12" spans="1:17" x14ac:dyDescent="0.3">
      <c r="A12">
        <v>3</v>
      </c>
      <c r="B12" s="6">
        <v>45447</v>
      </c>
      <c r="C12" s="5">
        <f t="shared" ref="C12:C21" si="1">B12-B11</f>
        <v>31</v>
      </c>
      <c r="D12" s="1">
        <f t="shared" ref="D12:D21" si="2">H11*$B$3/36000*C12</f>
        <v>78.240052097030414</v>
      </c>
      <c r="E12" s="1">
        <f>$B$5-D12</f>
        <v>848.28767018792257</v>
      </c>
      <c r="F12" s="1">
        <f t="shared" si="0"/>
        <v>926.52772228495303</v>
      </c>
      <c r="H12" s="1">
        <f t="shared" ref="H12:H21" si="3">H11-E12</f>
        <v>6723.330274685989</v>
      </c>
    </row>
    <row r="13" spans="1:17" x14ac:dyDescent="0.3">
      <c r="A13">
        <v>4</v>
      </c>
      <c r="B13" s="6">
        <v>45477</v>
      </c>
      <c r="C13" s="5">
        <f t="shared" si="1"/>
        <v>30</v>
      </c>
      <c r="D13" s="1">
        <f t="shared" si="2"/>
        <v>67.233302746859891</v>
      </c>
      <c r="E13" s="1">
        <f>$B$5-D13</f>
        <v>859.29441953809317</v>
      </c>
      <c r="F13" s="1">
        <f t="shared" si="0"/>
        <v>926.52772228495303</v>
      </c>
      <c r="H13" s="1">
        <f t="shared" si="3"/>
        <v>5864.0358551478957</v>
      </c>
    </row>
    <row r="14" spans="1:17" x14ac:dyDescent="0.3">
      <c r="A14">
        <v>5</v>
      </c>
      <c r="B14" s="6">
        <v>45508</v>
      </c>
      <c r="C14" s="5">
        <f t="shared" si="1"/>
        <v>31</v>
      </c>
      <c r="D14" s="1">
        <f t="shared" si="2"/>
        <v>60.595037169861591</v>
      </c>
      <c r="E14" s="1">
        <f t="shared" ref="E14:E20" si="4">$B$5-D14</f>
        <v>865.93268511509143</v>
      </c>
      <c r="F14" s="1">
        <f t="shared" si="0"/>
        <v>926.52772228495303</v>
      </c>
      <c r="H14" s="1">
        <f t="shared" si="3"/>
        <v>4998.103170032804</v>
      </c>
    </row>
    <row r="15" spans="1:17" x14ac:dyDescent="0.3">
      <c r="A15">
        <v>6</v>
      </c>
      <c r="B15" s="6">
        <v>45539</v>
      </c>
      <c r="C15" s="5">
        <f t="shared" si="1"/>
        <v>31</v>
      </c>
      <c r="D15" s="1">
        <f t="shared" si="2"/>
        <v>51.647066090338974</v>
      </c>
      <c r="E15" s="1">
        <f>$B$5-D15</f>
        <v>874.88065619461406</v>
      </c>
      <c r="F15" s="1">
        <f t="shared" si="0"/>
        <v>926.52772228495303</v>
      </c>
      <c r="H15" s="1">
        <f t="shared" si="3"/>
        <v>4123.22251383819</v>
      </c>
      <c r="N15" s="21" t="s">
        <v>14</v>
      </c>
      <c r="O15" s="21"/>
      <c r="P15" s="21"/>
    </row>
    <row r="16" spans="1:17" x14ac:dyDescent="0.3">
      <c r="A16">
        <v>7</v>
      </c>
      <c r="B16" s="6">
        <v>45569</v>
      </c>
      <c r="C16" s="5">
        <f t="shared" si="1"/>
        <v>30</v>
      </c>
      <c r="D16" s="1">
        <f t="shared" si="2"/>
        <v>41.232225138381899</v>
      </c>
      <c r="E16" s="1">
        <f t="shared" si="4"/>
        <v>885.29549714657117</v>
      </c>
      <c r="F16" s="1">
        <f t="shared" si="0"/>
        <v>926.52772228495303</v>
      </c>
      <c r="H16" s="1">
        <f t="shared" si="3"/>
        <v>3237.927016691619</v>
      </c>
      <c r="N16" s="21" t="s">
        <v>15</v>
      </c>
      <c r="O16" s="21"/>
      <c r="P16" s="21"/>
    </row>
    <row r="17" spans="1:16" x14ac:dyDescent="0.3">
      <c r="A17">
        <v>8</v>
      </c>
      <c r="B17" s="6">
        <v>45600</v>
      </c>
      <c r="C17" s="5">
        <f t="shared" si="1"/>
        <v>31</v>
      </c>
      <c r="D17" s="1">
        <f t="shared" si="2"/>
        <v>33.458579172480064</v>
      </c>
      <c r="E17" s="1">
        <f t="shared" si="4"/>
        <v>893.06914311247294</v>
      </c>
      <c r="F17" s="1">
        <f t="shared" si="0"/>
        <v>926.52772228495303</v>
      </c>
      <c r="H17" s="1">
        <f t="shared" si="3"/>
        <v>2344.8578735791461</v>
      </c>
    </row>
    <row r="18" spans="1:16" x14ac:dyDescent="0.3">
      <c r="A18">
        <v>9</v>
      </c>
      <c r="B18" s="6">
        <v>45630</v>
      </c>
      <c r="C18" s="5">
        <f t="shared" si="1"/>
        <v>30</v>
      </c>
      <c r="D18" s="1">
        <f t="shared" si="2"/>
        <v>23.448578735791461</v>
      </c>
      <c r="E18" s="1">
        <f t="shared" si="4"/>
        <v>903.07914354916159</v>
      </c>
      <c r="F18" s="1">
        <f t="shared" si="0"/>
        <v>926.52772228495303</v>
      </c>
      <c r="H18" s="1">
        <f t="shared" si="3"/>
        <v>1441.7787300299847</v>
      </c>
    </row>
    <row r="19" spans="1:16" x14ac:dyDescent="0.3">
      <c r="A19">
        <v>10</v>
      </c>
      <c r="B19" s="6">
        <v>45661</v>
      </c>
      <c r="C19" s="5">
        <f t="shared" si="1"/>
        <v>31</v>
      </c>
      <c r="D19" s="1">
        <f t="shared" si="2"/>
        <v>14.898380210309844</v>
      </c>
      <c r="E19" s="1">
        <f t="shared" si="4"/>
        <v>911.6293420746432</v>
      </c>
      <c r="F19" s="1">
        <f t="shared" si="0"/>
        <v>926.52772228495303</v>
      </c>
      <c r="H19" s="1">
        <f t="shared" si="3"/>
        <v>530.14938795534147</v>
      </c>
    </row>
    <row r="20" spans="1:16" x14ac:dyDescent="0.3">
      <c r="A20">
        <v>11</v>
      </c>
      <c r="B20" s="6">
        <v>45692</v>
      </c>
      <c r="C20" s="5">
        <f t="shared" si="1"/>
        <v>31</v>
      </c>
      <c r="D20" s="1">
        <f t="shared" si="2"/>
        <v>5.4782103422051955</v>
      </c>
      <c r="E20" s="1">
        <f t="shared" si="4"/>
        <v>921.04951194274781</v>
      </c>
      <c r="F20" s="1">
        <f t="shared" si="0"/>
        <v>926.52772228495303</v>
      </c>
      <c r="H20" s="1">
        <f t="shared" si="3"/>
        <v>-390.90012398740635</v>
      </c>
      <c r="N20" s="22" t="s">
        <v>21</v>
      </c>
      <c r="O20" s="22"/>
      <c r="P20" s="22"/>
    </row>
    <row r="21" spans="1:16" x14ac:dyDescent="0.3">
      <c r="A21">
        <v>12</v>
      </c>
      <c r="B21" s="6">
        <v>45720</v>
      </c>
      <c r="C21" s="5">
        <f t="shared" si="1"/>
        <v>28</v>
      </c>
      <c r="D21" s="1">
        <f t="shared" si="2"/>
        <v>-3.6484011572157926</v>
      </c>
      <c r="E21" s="1">
        <f>H20</f>
        <v>-390.90012398740635</v>
      </c>
      <c r="F21" s="1">
        <f t="shared" si="0"/>
        <v>-394.54852514462215</v>
      </c>
      <c r="H21" s="1">
        <f t="shared" si="3"/>
        <v>0</v>
      </c>
      <c r="N21" s="22" t="s">
        <v>16</v>
      </c>
      <c r="O21" s="22"/>
      <c r="P21" s="22"/>
    </row>
    <row r="22" spans="1:16" x14ac:dyDescent="0.3">
      <c r="B22" s="9" t="s">
        <v>17</v>
      </c>
      <c r="C22" s="8">
        <f>SUM(C10:C21)</f>
        <v>365</v>
      </c>
      <c r="D22" s="7">
        <f>SUM(D10:D21)</f>
        <v>597.25641998986066</v>
      </c>
      <c r="E22" s="10">
        <f>SUM(E10:E21)+(G22)</f>
        <v>10200.000000000002</v>
      </c>
      <c r="F22" s="7">
        <f>SUM(F10:F21)+(G22)</f>
        <v>10797.256419989859</v>
      </c>
      <c r="G22" s="7">
        <f>SUM(G10:G21)</f>
        <v>1000</v>
      </c>
      <c r="H22"/>
      <c r="K22" s="11">
        <f>SUM(K10:K21)</f>
        <v>0</v>
      </c>
    </row>
    <row r="23" spans="1:16" ht="16.2" x14ac:dyDescent="0.45">
      <c r="D23" s="12"/>
    </row>
  </sheetData>
  <mergeCells count="12">
    <mergeCell ref="N20:P20"/>
    <mergeCell ref="N21:P21"/>
    <mergeCell ref="N5:P5"/>
    <mergeCell ref="M6:Q6"/>
    <mergeCell ref="N11:P11"/>
    <mergeCell ref="N10:P10"/>
    <mergeCell ref="N15:P15"/>
    <mergeCell ref="E2:H2"/>
    <mergeCell ref="E5:H5"/>
    <mergeCell ref="E6:H6"/>
    <mergeCell ref="E3:H3"/>
    <mergeCell ref="N16:P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7196-55F9-4EC0-A857-1499E3C82ACF}">
  <dimension ref="A1:R25"/>
  <sheetViews>
    <sheetView workbookViewId="0">
      <selection activeCell="B2" sqref="B2"/>
    </sheetView>
  </sheetViews>
  <sheetFormatPr baseColWidth="10" defaultRowHeight="14.4" x14ac:dyDescent="0.3"/>
  <cols>
    <col min="1" max="1" width="16.109375" bestFit="1" customWidth="1"/>
    <col min="2" max="2" width="10.5546875" bestFit="1" customWidth="1"/>
    <col min="3" max="3" width="5.5546875" bestFit="1" customWidth="1"/>
    <col min="4" max="4" width="7.77734375" bestFit="1" customWidth="1"/>
    <col min="5" max="5" width="10.33203125" bestFit="1" customWidth="1"/>
    <col min="6" max="6" width="10.109375" bestFit="1" customWidth="1"/>
    <col min="7" max="7" width="9.109375" bestFit="1" customWidth="1"/>
    <col min="8" max="8" width="12.6640625" bestFit="1" customWidth="1"/>
    <col min="9" max="9" width="11.33203125" bestFit="1" customWidth="1"/>
    <col min="10" max="10" width="13.21875" bestFit="1" customWidth="1"/>
    <col min="11" max="11" width="14.21875" bestFit="1" customWidth="1"/>
    <col min="12" max="12" width="12.77734375" bestFit="1" customWidth="1"/>
  </cols>
  <sheetData>
    <row r="1" spans="1:18" x14ac:dyDescent="0.3">
      <c r="A1" t="s">
        <v>2</v>
      </c>
      <c r="B1" s="1">
        <v>10200</v>
      </c>
      <c r="C1" s="5"/>
      <c r="D1" s="1"/>
      <c r="E1" s="1"/>
      <c r="F1" s="1"/>
      <c r="G1" s="1"/>
      <c r="H1" s="1"/>
    </row>
    <row r="2" spans="1:18" x14ac:dyDescent="0.3">
      <c r="A2" t="s">
        <v>5</v>
      </c>
      <c r="B2" s="16">
        <v>16</v>
      </c>
      <c r="C2" s="5"/>
      <c r="D2" s="1"/>
      <c r="E2" s="19" t="s">
        <v>22</v>
      </c>
      <c r="F2" s="20"/>
      <c r="G2" s="20"/>
      <c r="H2" s="20"/>
      <c r="I2" s="13"/>
    </row>
    <row r="3" spans="1:18" x14ac:dyDescent="0.3">
      <c r="A3" t="s">
        <v>3</v>
      </c>
      <c r="B3" s="17">
        <v>12</v>
      </c>
      <c r="C3" s="5"/>
      <c r="D3" s="1"/>
      <c r="E3" s="20" t="s">
        <v>23</v>
      </c>
      <c r="F3" s="20"/>
      <c r="G3" s="20"/>
      <c r="H3" s="20"/>
    </row>
    <row r="4" spans="1:18" x14ac:dyDescent="0.3">
      <c r="A4" t="s">
        <v>4</v>
      </c>
      <c r="B4" s="1">
        <f>(B2/100) /((360 * 12 ) / 365)</f>
        <v>1.351851851851852E-2</v>
      </c>
      <c r="C4" s="5"/>
      <c r="D4" s="1"/>
      <c r="E4" s="1"/>
      <c r="F4" s="1"/>
      <c r="G4" s="1"/>
      <c r="H4" s="1"/>
    </row>
    <row r="5" spans="1:18" x14ac:dyDescent="0.3">
      <c r="A5" t="s">
        <v>0</v>
      </c>
      <c r="B5" s="18">
        <f>B1/((1 - (1 + B4) ^ -B3) / B4)</f>
        <v>926.52772228495303</v>
      </c>
      <c r="C5" s="5"/>
      <c r="D5" s="1"/>
      <c r="E5" s="20" t="s">
        <v>19</v>
      </c>
      <c r="F5" s="20"/>
      <c r="G5" s="20"/>
      <c r="H5" s="20"/>
      <c r="J5">
        <f>785.99+140.53</f>
        <v>926.52</v>
      </c>
      <c r="P5" s="23" t="s">
        <v>10</v>
      </c>
      <c r="Q5" s="23"/>
      <c r="R5" s="23"/>
    </row>
    <row r="6" spans="1:18" x14ac:dyDescent="0.3">
      <c r="A6" t="s">
        <v>6</v>
      </c>
      <c r="B6" s="4">
        <v>45355</v>
      </c>
      <c r="C6" s="5"/>
      <c r="D6" s="1"/>
      <c r="E6" s="20" t="s">
        <v>20</v>
      </c>
      <c r="F6" s="20"/>
      <c r="G6" s="20"/>
      <c r="H6" s="20"/>
      <c r="P6" s="23" t="s">
        <v>11</v>
      </c>
      <c r="Q6" s="23"/>
      <c r="R6" s="23"/>
    </row>
    <row r="7" spans="1:18" x14ac:dyDescent="0.3">
      <c r="B7" s="2"/>
      <c r="C7" s="5"/>
      <c r="D7" s="1"/>
      <c r="E7" s="1"/>
      <c r="F7" s="1"/>
      <c r="G7" s="1"/>
      <c r="H7" s="1"/>
    </row>
    <row r="8" spans="1:18" x14ac:dyDescent="0.3">
      <c r="A8" t="s">
        <v>0</v>
      </c>
      <c r="B8" s="3" t="s">
        <v>1</v>
      </c>
      <c r="C8" s="5" t="s">
        <v>7</v>
      </c>
      <c r="D8" s="1" t="s">
        <v>8</v>
      </c>
      <c r="E8" s="1" t="s">
        <v>2</v>
      </c>
      <c r="F8" s="1" t="s">
        <v>0</v>
      </c>
      <c r="G8" s="1" t="s">
        <v>18</v>
      </c>
      <c r="H8" s="1" t="s">
        <v>9</v>
      </c>
      <c r="I8" s="1" t="s">
        <v>26</v>
      </c>
      <c r="J8" s="1" t="s">
        <v>24</v>
      </c>
      <c r="K8" s="1" t="s">
        <v>25</v>
      </c>
      <c r="L8" s="1" t="s">
        <v>27</v>
      </c>
    </row>
    <row r="9" spans="1:18" x14ac:dyDescent="0.3">
      <c r="A9">
        <v>0</v>
      </c>
      <c r="B9" s="6">
        <v>45355</v>
      </c>
      <c r="C9" s="5"/>
      <c r="D9" s="1"/>
      <c r="E9" s="1"/>
      <c r="F9" s="1"/>
      <c r="G9" s="1"/>
      <c r="H9" s="1">
        <f>B1</f>
        <v>10200</v>
      </c>
    </row>
    <row r="10" spans="1:18" x14ac:dyDescent="0.3">
      <c r="A10">
        <v>1</v>
      </c>
      <c r="B10" s="6">
        <v>45386</v>
      </c>
      <c r="C10" s="5">
        <f>B10-B9</f>
        <v>31</v>
      </c>
      <c r="D10" s="1">
        <f>H9*$B$2/36000*C10</f>
        <v>140.53333333333333</v>
      </c>
      <c r="E10" s="1">
        <f>$B$5-D10</f>
        <v>785.99438895161973</v>
      </c>
      <c r="F10" s="1">
        <f t="shared" ref="F10:F21" si="0">D10+E10</f>
        <v>926.52772228495303</v>
      </c>
      <c r="G10" s="1">
        <v>1000</v>
      </c>
      <c r="H10" s="1">
        <f>H9-E10-G10</f>
        <v>8414.0056110483802</v>
      </c>
      <c r="L10" s="14">
        <v>800</v>
      </c>
      <c r="P10" s="24" t="s">
        <v>12</v>
      </c>
      <c r="Q10" s="24"/>
      <c r="R10" s="24"/>
    </row>
    <row r="11" spans="1:18" x14ac:dyDescent="0.3">
      <c r="A11">
        <v>2</v>
      </c>
      <c r="B11" s="6">
        <v>45416</v>
      </c>
      <c r="C11" s="5">
        <f>B11-B10</f>
        <v>30</v>
      </c>
      <c r="D11" s="1">
        <f>H10*$B$3/36000*C11</f>
        <v>84.140056110483812</v>
      </c>
      <c r="E11" s="1">
        <f>$B$5-D11</f>
        <v>842.38766617446925</v>
      </c>
      <c r="F11" s="1">
        <f t="shared" si="0"/>
        <v>926.52772228495303</v>
      </c>
      <c r="G11" s="1">
        <v>0</v>
      </c>
      <c r="H11" s="1">
        <f>H10-E11-G11</f>
        <v>7571.6179448739113</v>
      </c>
      <c r="J11" s="15">
        <f>10200</f>
        <v>10200</v>
      </c>
      <c r="L11" s="14"/>
      <c r="P11" s="24" t="s">
        <v>13</v>
      </c>
      <c r="Q11" s="24"/>
      <c r="R11" s="24"/>
    </row>
    <row r="12" spans="1:18" x14ac:dyDescent="0.3">
      <c r="A12">
        <v>3</v>
      </c>
      <c r="B12" s="6">
        <v>45447</v>
      </c>
      <c r="C12" s="5">
        <f t="shared" ref="C12:C21" si="1">B12-B11</f>
        <v>31</v>
      </c>
      <c r="D12" s="1">
        <f t="shared" ref="D12:D21" si="2">H11*$B$3/36000*C12</f>
        <v>78.240052097030414</v>
      </c>
      <c r="E12" s="1">
        <f>$B$5-D12</f>
        <v>848.28767018792257</v>
      </c>
      <c r="F12" s="1">
        <f t="shared" si="0"/>
        <v>926.52772228495303</v>
      </c>
      <c r="G12" s="1"/>
      <c r="H12" s="1">
        <f t="shared" ref="H12:H21" si="3">H11-E12</f>
        <v>6723.330274685989</v>
      </c>
      <c r="L12" s="14"/>
    </row>
    <row r="13" spans="1:18" x14ac:dyDescent="0.3">
      <c r="A13">
        <v>4</v>
      </c>
      <c r="B13" s="6">
        <v>45477</v>
      </c>
      <c r="C13" s="5">
        <f t="shared" si="1"/>
        <v>30</v>
      </c>
      <c r="D13" s="1">
        <f t="shared" si="2"/>
        <v>67.233302746859891</v>
      </c>
      <c r="E13" s="1">
        <f>$B$5-D13</f>
        <v>859.29441953809317</v>
      </c>
      <c r="F13" s="1">
        <f t="shared" si="0"/>
        <v>926.52772228495303</v>
      </c>
      <c r="G13" s="1"/>
      <c r="H13" s="1">
        <f t="shared" si="3"/>
        <v>5864.0358551478957</v>
      </c>
      <c r="L13" s="14"/>
    </row>
    <row r="14" spans="1:18" x14ac:dyDescent="0.3">
      <c r="A14">
        <v>5</v>
      </c>
      <c r="B14" s="6">
        <v>45508</v>
      </c>
      <c r="C14" s="5">
        <f t="shared" si="1"/>
        <v>31</v>
      </c>
      <c r="D14" s="1">
        <f t="shared" si="2"/>
        <v>60.595037169861591</v>
      </c>
      <c r="E14" s="1">
        <f t="shared" ref="E14:E20" si="4">$B$5-D14</f>
        <v>865.93268511509143</v>
      </c>
      <c r="F14" s="1">
        <f t="shared" si="0"/>
        <v>926.52772228495303</v>
      </c>
      <c r="G14" s="1"/>
      <c r="H14" s="1">
        <f t="shared" si="3"/>
        <v>4998.103170032804</v>
      </c>
      <c r="L14" s="14"/>
    </row>
    <row r="15" spans="1:18" x14ac:dyDescent="0.3">
      <c r="A15">
        <v>6</v>
      </c>
      <c r="B15" s="6">
        <v>45539</v>
      </c>
      <c r="C15" s="5">
        <f t="shared" si="1"/>
        <v>31</v>
      </c>
      <c r="D15" s="1">
        <f t="shared" si="2"/>
        <v>51.647066090338974</v>
      </c>
      <c r="E15" s="1">
        <f>$B$5-D15</f>
        <v>874.88065619461406</v>
      </c>
      <c r="F15" s="1">
        <f t="shared" si="0"/>
        <v>926.52772228495303</v>
      </c>
      <c r="G15" s="1"/>
      <c r="H15" s="1">
        <f t="shared" si="3"/>
        <v>4123.22251383819</v>
      </c>
      <c r="L15" s="14"/>
      <c r="P15" s="21" t="s">
        <v>14</v>
      </c>
      <c r="Q15" s="21"/>
      <c r="R15" s="21"/>
    </row>
    <row r="16" spans="1:18" x14ac:dyDescent="0.3">
      <c r="A16">
        <v>7</v>
      </c>
      <c r="B16" s="6">
        <v>45569</v>
      </c>
      <c r="C16" s="5">
        <f t="shared" si="1"/>
        <v>30</v>
      </c>
      <c r="D16" s="1">
        <f t="shared" si="2"/>
        <v>41.232225138381899</v>
      </c>
      <c r="E16" s="1">
        <f t="shared" si="4"/>
        <v>885.29549714657117</v>
      </c>
      <c r="F16" s="1">
        <f t="shared" si="0"/>
        <v>926.52772228495303</v>
      </c>
      <c r="G16" s="1"/>
      <c r="H16" s="1">
        <f t="shared" si="3"/>
        <v>3237.927016691619</v>
      </c>
      <c r="L16" s="14"/>
      <c r="P16" s="21" t="s">
        <v>15</v>
      </c>
      <c r="Q16" s="21"/>
      <c r="R16" s="21"/>
    </row>
    <row r="17" spans="1:18" x14ac:dyDescent="0.3">
      <c r="A17">
        <v>8</v>
      </c>
      <c r="B17" s="6">
        <v>45600</v>
      </c>
      <c r="C17" s="5">
        <f t="shared" si="1"/>
        <v>31</v>
      </c>
      <c r="D17" s="1">
        <f t="shared" si="2"/>
        <v>33.458579172480064</v>
      </c>
      <c r="E17" s="1">
        <f t="shared" si="4"/>
        <v>893.06914311247294</v>
      </c>
      <c r="F17" s="1">
        <f t="shared" si="0"/>
        <v>926.52772228495303</v>
      </c>
      <c r="G17" s="1"/>
      <c r="H17" s="1">
        <f t="shared" si="3"/>
        <v>2344.8578735791461</v>
      </c>
      <c r="L17" s="14"/>
    </row>
    <row r="18" spans="1:18" x14ac:dyDescent="0.3">
      <c r="A18">
        <v>9</v>
      </c>
      <c r="B18" s="6">
        <v>45630</v>
      </c>
      <c r="C18" s="5">
        <f t="shared" si="1"/>
        <v>30</v>
      </c>
      <c r="D18" s="1">
        <f t="shared" si="2"/>
        <v>23.448578735791461</v>
      </c>
      <c r="E18" s="1">
        <f t="shared" si="4"/>
        <v>903.07914354916159</v>
      </c>
      <c r="F18" s="1">
        <f t="shared" si="0"/>
        <v>926.52772228495303</v>
      </c>
      <c r="G18" s="1"/>
      <c r="H18" s="1">
        <f t="shared" si="3"/>
        <v>1441.7787300299847</v>
      </c>
      <c r="L18" s="14"/>
    </row>
    <row r="19" spans="1:18" x14ac:dyDescent="0.3">
      <c r="A19">
        <v>10</v>
      </c>
      <c r="B19" s="6">
        <v>45661</v>
      </c>
      <c r="C19" s="5">
        <f t="shared" si="1"/>
        <v>31</v>
      </c>
      <c r="D19" s="1">
        <f t="shared" si="2"/>
        <v>14.898380210309844</v>
      </c>
      <c r="E19" s="1">
        <f t="shared" si="4"/>
        <v>911.6293420746432</v>
      </c>
      <c r="F19" s="1">
        <f t="shared" si="0"/>
        <v>926.52772228495303</v>
      </c>
      <c r="G19" s="1"/>
      <c r="H19" s="1">
        <f t="shared" si="3"/>
        <v>530.14938795534147</v>
      </c>
      <c r="L19" s="14"/>
    </row>
    <row r="20" spans="1:18" x14ac:dyDescent="0.3">
      <c r="A20">
        <v>11</v>
      </c>
      <c r="B20" s="6">
        <v>45692</v>
      </c>
      <c r="C20" s="5">
        <f t="shared" si="1"/>
        <v>31</v>
      </c>
      <c r="D20" s="1">
        <f t="shared" si="2"/>
        <v>5.4782103422051955</v>
      </c>
      <c r="E20" s="1">
        <f t="shared" si="4"/>
        <v>921.04951194274781</v>
      </c>
      <c r="F20" s="1">
        <f t="shared" si="0"/>
        <v>926.52772228495303</v>
      </c>
      <c r="G20" s="1"/>
      <c r="H20" s="1">
        <f t="shared" si="3"/>
        <v>-390.90012398740635</v>
      </c>
      <c r="L20" s="14"/>
      <c r="P20" s="22" t="s">
        <v>21</v>
      </c>
      <c r="Q20" s="22"/>
      <c r="R20" s="22"/>
    </row>
    <row r="21" spans="1:18" x14ac:dyDescent="0.3">
      <c r="A21">
        <v>12</v>
      </c>
      <c r="B21" s="6">
        <v>45720</v>
      </c>
      <c r="C21" s="5">
        <f t="shared" si="1"/>
        <v>28</v>
      </c>
      <c r="D21" s="1">
        <f t="shared" si="2"/>
        <v>-3.6484011572157926</v>
      </c>
      <c r="E21" s="1">
        <f>H20</f>
        <v>-390.90012398740635</v>
      </c>
      <c r="F21" s="1">
        <f t="shared" si="0"/>
        <v>-394.54852514462215</v>
      </c>
      <c r="G21" s="1"/>
      <c r="H21" s="1">
        <f t="shared" si="3"/>
        <v>0</v>
      </c>
      <c r="L21" s="14"/>
      <c r="P21" s="22" t="s">
        <v>16</v>
      </c>
      <c r="Q21" s="22"/>
      <c r="R21" s="22"/>
    </row>
    <row r="22" spans="1:18" x14ac:dyDescent="0.3">
      <c r="B22" s="9" t="s">
        <v>17</v>
      </c>
      <c r="C22" s="8">
        <f>SUM(C10:C21)</f>
        <v>365</v>
      </c>
      <c r="D22" s="7">
        <f>SUM(D10:D21)</f>
        <v>597.25641998986066</v>
      </c>
      <c r="E22" s="10">
        <f>SUM(E10:E21)+(G22)</f>
        <v>10200.000000000002</v>
      </c>
      <c r="F22" s="7">
        <f>SUM(F10:F21)+(G22)</f>
        <v>10797.256419989859</v>
      </c>
      <c r="G22" s="7">
        <f>SUM(G10:G21)</f>
        <v>1000</v>
      </c>
      <c r="K22" s="11">
        <f>SUM(K10:K21)</f>
        <v>0</v>
      </c>
      <c r="L22" s="14"/>
    </row>
    <row r="25" spans="1:18" x14ac:dyDescent="0.3">
      <c r="D25" s="13"/>
    </row>
  </sheetData>
  <mergeCells count="12">
    <mergeCell ref="P16:R16"/>
    <mergeCell ref="P20:R20"/>
    <mergeCell ref="P21:R21"/>
    <mergeCell ref="E2:H2"/>
    <mergeCell ref="E3:H3"/>
    <mergeCell ref="E5:H5"/>
    <mergeCell ref="E6:H6"/>
    <mergeCell ref="P5:R5"/>
    <mergeCell ref="P6:R6"/>
    <mergeCell ref="P10:R10"/>
    <mergeCell ref="P11:R11"/>
    <mergeCell ref="P15:R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Plan de Pago</vt:lpstr>
      <vt:lpstr>Ejemplo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dti</dc:creator>
  <cp:lastModifiedBy>César Ovidio Martínez Chicas</cp:lastModifiedBy>
  <dcterms:created xsi:type="dcterms:W3CDTF">2022-09-25T14:40:10Z</dcterms:created>
  <dcterms:modified xsi:type="dcterms:W3CDTF">2024-05-19T18:11:47Z</dcterms:modified>
</cp:coreProperties>
</file>