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5ec7910c9317ed/Dictado/DMC/Power BI Financiero/ED 7/s07/"/>
    </mc:Choice>
  </mc:AlternateContent>
  <xr:revisionPtr revIDLastSave="99" documentId="13_ncr:1_{FEC734FE-DF0C-42D0-959D-3196D9CA6D12}" xr6:coauthVersionLast="47" xr6:coauthVersionMax="47" xr10:uidLastSave="{3F258559-C0C0-4BA5-9FFF-FDF0F711405E}"/>
  <bookViews>
    <workbookView xWindow="-27930" yWindow="-120" windowWidth="28050" windowHeight="16440" tabRatio="789" firstSheet="3" activeTab="3" xr2:uid="{8825CE54-38C5-4F6C-8A49-C1A2573918A3}"/>
  </bookViews>
  <sheets>
    <sheet name="Estado de Resultados Base" sheetId="6" r:id="rId1"/>
    <sheet name="Balance General" sheetId="2" r:id="rId2"/>
    <sheet name="Estado de Resultados" sheetId="1" r:id="rId3"/>
    <sheet name="Estado de Resultados v2" sheetId="5" r:id="rId4"/>
    <sheet name="Estado de Flujo de Efectivo" sheetId="3" r:id="rId5"/>
    <sheet name="EFF en Blanco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7" i="5"/>
  <c r="B8" i="5" s="1"/>
  <c r="B14" i="5" l="1"/>
  <c r="B12" i="2"/>
  <c r="B21" i="2" s="1"/>
  <c r="B15" i="5"/>
  <c r="B12" i="5"/>
  <c r="B17" i="1"/>
  <c r="B16" i="1"/>
  <c r="B15" i="1"/>
  <c r="E17" i="2"/>
  <c r="B26" i="4"/>
  <c r="B21" i="4"/>
  <c r="B18" i="4"/>
  <c r="B17" i="4"/>
  <c r="B16" i="4"/>
  <c r="B12" i="4"/>
  <c r="B11" i="4"/>
  <c r="B10" i="4"/>
  <c r="B9" i="4"/>
  <c r="B8" i="4"/>
  <c r="B27" i="3"/>
  <c r="B24" i="3"/>
  <c r="B22" i="3"/>
  <c r="B19" i="3"/>
  <c r="B18" i="3"/>
  <c r="B17" i="3"/>
  <c r="B13" i="3"/>
  <c r="B12" i="3"/>
  <c r="B11" i="3"/>
  <c r="B10" i="3"/>
  <c r="E38" i="2"/>
  <c r="E37" i="2"/>
  <c r="E36" i="2"/>
  <c r="E31" i="2"/>
  <c r="E27" i="2"/>
  <c r="E26" i="2"/>
  <c r="E25" i="2"/>
  <c r="E19" i="2"/>
  <c r="E18" i="2"/>
  <c r="E16" i="2"/>
  <c r="E15" i="2"/>
  <c r="E10" i="2"/>
  <c r="E11" i="2"/>
  <c r="E9" i="2"/>
  <c r="B9" i="3"/>
  <c r="C40" i="2"/>
  <c r="B40" i="2"/>
  <c r="C39" i="2"/>
  <c r="B39" i="2"/>
  <c r="C33" i="2"/>
  <c r="B33" i="2"/>
  <c r="C32" i="2"/>
  <c r="B32" i="2"/>
  <c r="C21" i="2"/>
  <c r="C20" i="2"/>
  <c r="B20" i="2"/>
  <c r="C18" i="2"/>
  <c r="B18" i="2"/>
  <c r="C12" i="2"/>
  <c r="B11" i="5" l="1"/>
  <c r="B13" i="5"/>
  <c r="B7" i="4"/>
  <c r="B13" i="4" s="1"/>
  <c r="F23" i="4"/>
  <c r="B22" i="4" s="1"/>
  <c r="B23" i="4" s="1"/>
  <c r="B8" i="3"/>
  <c r="B14" i="3" s="1"/>
  <c r="B26" i="3" s="1"/>
  <c r="B28" i="3" s="1"/>
  <c r="B16" i="5" l="1"/>
  <c r="B17" i="5" s="1"/>
  <c r="B18" i="5" s="1"/>
  <c r="B25" i="4"/>
  <c r="B27" i="4" s="1"/>
</calcChain>
</file>

<file path=xl/sharedStrings.xml><?xml version="1.0" encoding="utf-8"?>
<sst xmlns="http://schemas.openxmlformats.org/spreadsheetml/2006/main" count="124" uniqueCount="75">
  <si>
    <t>Empresa XYZ, SA de CV</t>
  </si>
  <si>
    <t>Estado de Resultados</t>
  </si>
  <si>
    <t>Del 1 de Enero al 31 de Diciembre de 202x</t>
  </si>
  <si>
    <t>En Dólares de los Estados Unidos de América</t>
  </si>
  <si>
    <t>Ingresos</t>
  </si>
  <si>
    <t>Costo de lo vendido</t>
  </si>
  <si>
    <t>Margen Bruto</t>
  </si>
  <si>
    <t>Gastos de Administración</t>
  </si>
  <si>
    <t>Gastos de Venta</t>
  </si>
  <si>
    <t>EBITDA</t>
  </si>
  <si>
    <t>Depreciación</t>
  </si>
  <si>
    <t>UAII (EBIT)</t>
  </si>
  <si>
    <t>Gastos de Interes</t>
  </si>
  <si>
    <t>Otros Ingresos/Gastos Extraordinarios</t>
  </si>
  <si>
    <t>Al 31 de Diciembre de 202x</t>
  </si>
  <si>
    <t>202w</t>
  </si>
  <si>
    <t>202x</t>
  </si>
  <si>
    <t>Diferencia</t>
  </si>
  <si>
    <t>ACTIVO</t>
  </si>
  <si>
    <t>Activos Corrientes</t>
  </si>
  <si>
    <t>Efectivo</t>
  </si>
  <si>
    <t>Cuentas por Cobrar</t>
  </si>
  <si>
    <t>Inventarios</t>
  </si>
  <si>
    <t>Total Activos Corrientes</t>
  </si>
  <si>
    <t>Activos Fijos</t>
  </si>
  <si>
    <t>Maquinaria y Equipos</t>
  </si>
  <si>
    <t>Edificios</t>
  </si>
  <si>
    <t>Depreciación Acumulada</t>
  </si>
  <si>
    <t>Terrenos</t>
  </si>
  <si>
    <t>Total Activos Fijos</t>
  </si>
  <si>
    <t>TOTAL ACTIVO</t>
  </si>
  <si>
    <t>PASIVO</t>
  </si>
  <si>
    <t>Pasivos Corrientes</t>
  </si>
  <si>
    <t>Cuentas por pagar</t>
  </si>
  <si>
    <t>Documentos por pagar</t>
  </si>
  <si>
    <t>Préstamos bancarios (corto plazo)</t>
  </si>
  <si>
    <t>Total pasivo circulante</t>
  </si>
  <si>
    <t>Pasivos no circulantes</t>
  </si>
  <si>
    <t>Préstamos bancarios</t>
  </si>
  <si>
    <t>Total pasivos no circulantes</t>
  </si>
  <si>
    <t>TOTAL PASIVO</t>
  </si>
  <si>
    <t>PATRIMONIO</t>
  </si>
  <si>
    <t>Capital Social</t>
  </si>
  <si>
    <t>Reserva Legal</t>
  </si>
  <si>
    <t>Utilidades Retenidas</t>
  </si>
  <si>
    <t>TOTOL PATRIMONIO</t>
  </si>
  <si>
    <t>TOTAL PASIVO Y PATRIMONIO</t>
  </si>
  <si>
    <t>CONCEPTO</t>
  </si>
  <si>
    <t>Utilidad antes de Impuestos</t>
  </si>
  <si>
    <t>Impuesto sobre en la Renta</t>
  </si>
  <si>
    <t>Utilidad Neta</t>
  </si>
  <si>
    <t>Estado de Flujo de Efectivo</t>
  </si>
  <si>
    <t>ACTIVIDADES DE OPERACIÓN</t>
  </si>
  <si>
    <t>Cuentas por Pagar</t>
  </si>
  <si>
    <t>Documentos por Pagar</t>
  </si>
  <si>
    <t>Efectivo Proveniente de las Operaciones</t>
  </si>
  <si>
    <t>ACTIVIDADES DE INVERSIÓN</t>
  </si>
  <si>
    <t>Efectivo Utilizado para Adquisición de Activos</t>
  </si>
  <si>
    <t>ACTIVIDADES DE FINANCIAMIENTO</t>
  </si>
  <si>
    <t>Préstamos Bancarios</t>
  </si>
  <si>
    <t>Dividendos</t>
  </si>
  <si>
    <t>Efectivo Utilizado en Actividades de Financiamiento</t>
  </si>
  <si>
    <t>FLUJO DE EFECTIVO NETO</t>
  </si>
  <si>
    <t>Efectivo al Inicio del Período</t>
  </si>
  <si>
    <t>Efectivo al Final del Período</t>
  </si>
  <si>
    <t>Actividades de Operación</t>
  </si>
  <si>
    <t>Efectivo proveniente de las operaciones</t>
  </si>
  <si>
    <t>Actividades de Inversión</t>
  </si>
  <si>
    <t>Efectivo utilizado para adquisición de activos</t>
  </si>
  <si>
    <t>Actividades de financiamientos</t>
  </si>
  <si>
    <t>Dividendos = Utilidad Retenidat-1 - Utilidad Retenidat + Utilidad Neta del Período</t>
  </si>
  <si>
    <t>Efectivo proveniente de actividades de financiamiento</t>
  </si>
  <si>
    <t>Flujo de Efectivo Neto</t>
  </si>
  <si>
    <t>Efectivo al inicio del período</t>
  </si>
  <si>
    <t>Efectivo al final del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</si>
</sst>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[$S/-280A]\ * #,##0.00_-;\-[$S/-280A]\ * #,##0.00_-;_-[$S/-280A]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165" fontId="2" fillId="0" borderId="1" xfId="1" applyNumberFormat="1" applyFont="1" applyBorder="1"/>
    <xf numFmtId="165" fontId="3" fillId="0" borderId="2" xfId="1" applyNumberFormat="1" applyFont="1" applyBorder="1"/>
    <xf numFmtId="0" fontId="3" fillId="2" borderId="0" xfId="0" applyFont="1" applyFill="1"/>
    <xf numFmtId="165" fontId="3" fillId="2" borderId="2" xfId="1" applyNumberFormat="1" applyFont="1" applyFill="1" applyBorder="1"/>
    <xf numFmtId="165" fontId="3" fillId="2" borderId="4" xfId="1" applyNumberFormat="1" applyFont="1" applyFill="1" applyBorder="1"/>
    <xf numFmtId="165" fontId="3" fillId="2" borderId="3" xfId="1" applyNumberFormat="1" applyFont="1" applyFill="1" applyBorder="1"/>
    <xf numFmtId="164" fontId="0" fillId="0" borderId="0" xfId="1" applyFont="1"/>
    <xf numFmtId="0" fontId="0" fillId="3" borderId="5" xfId="0" applyFill="1" applyBorder="1" applyAlignment="1">
      <alignment horizontal="center"/>
    </xf>
    <xf numFmtId="0" fontId="0" fillId="0" borderId="5" xfId="0" applyBorder="1"/>
    <xf numFmtId="165" fontId="0" fillId="0" borderId="5" xfId="1" applyNumberFormat="1" applyFont="1" applyBorder="1"/>
    <xf numFmtId="0" fontId="0" fillId="0" borderId="1" xfId="0" applyBorder="1"/>
    <xf numFmtId="0" fontId="4" fillId="0" borderId="0" xfId="0" applyFont="1"/>
    <xf numFmtId="0" fontId="5" fillId="0" borderId="0" xfId="2"/>
    <xf numFmtId="0" fontId="6" fillId="0" borderId="0" xfId="0" applyFont="1"/>
    <xf numFmtId="0" fontId="2" fillId="3" borderId="0" xfId="0" applyFont="1" applyFill="1"/>
    <xf numFmtId="165" fontId="2" fillId="3" borderId="0" xfId="1" applyNumberFormat="1" applyFont="1" applyFill="1"/>
    <xf numFmtId="165" fontId="2" fillId="3" borderId="1" xfId="1" applyNumberFormat="1" applyFont="1" applyFill="1" applyBorder="1"/>
    <xf numFmtId="0" fontId="2" fillId="4" borderId="0" xfId="0" applyFont="1" applyFill="1"/>
    <xf numFmtId="165" fontId="0" fillId="4" borderId="0" xfId="1" applyNumberFormat="1" applyFont="1" applyFill="1"/>
    <xf numFmtId="0" fontId="0" fillId="2" borderId="0" xfId="0" applyFill="1"/>
    <xf numFmtId="0" fontId="2" fillId="2" borderId="0" xfId="0" applyFont="1" applyFill="1"/>
    <xf numFmtId="0" fontId="0" fillId="5" borderId="0" xfId="0" applyFill="1"/>
    <xf numFmtId="0" fontId="0" fillId="5" borderId="1" xfId="0" applyFill="1" applyBorder="1"/>
    <xf numFmtId="166" fontId="0" fillId="5" borderId="0" xfId="1" applyNumberFormat="1" applyFont="1" applyFill="1"/>
    <xf numFmtId="166" fontId="0" fillId="0" borderId="1" xfId="0" applyNumberFormat="1" applyBorder="1"/>
    <xf numFmtId="166" fontId="0" fillId="0" borderId="0" xfId="0" applyNumberFormat="1"/>
    <xf numFmtId="166" fontId="0" fillId="5" borderId="1" xfId="1" applyNumberFormat="1" applyFont="1" applyFill="1" applyBorder="1"/>
    <xf numFmtId="166" fontId="4" fillId="0" borderId="0" xfId="0" applyNumberFormat="1" applyFont="1"/>
    <xf numFmtId="166" fontId="2" fillId="3" borderId="0" xfId="0" applyNumberFormat="1" applyFont="1" applyFill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B588-B4AD-4BB7-BC15-7014985E151E}">
  <dimension ref="A1:B15"/>
  <sheetViews>
    <sheetView zoomScale="145" zoomScaleNormal="145" workbookViewId="0">
      <selection activeCell="D19" sqref="D18:D19"/>
    </sheetView>
  </sheetViews>
  <sheetFormatPr defaultColWidth="11.42578125" defaultRowHeight="15"/>
  <cols>
    <col min="1" max="1" width="40.85546875" bestFit="1" customWidth="1"/>
    <col min="2" max="2" width="16.425781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6" spans="1:2">
      <c r="A6" s="31" t="s">
        <v>4</v>
      </c>
      <c r="B6" s="33">
        <v>2000000</v>
      </c>
    </row>
    <row r="7" spans="1:2">
      <c r="A7" s="20" t="s">
        <v>5</v>
      </c>
      <c r="B7" s="34"/>
    </row>
    <row r="8" spans="1:2">
      <c r="A8" s="1" t="s">
        <v>6</v>
      </c>
      <c r="B8" s="38"/>
    </row>
    <row r="9" spans="1:2">
      <c r="A9" s="31" t="s">
        <v>7</v>
      </c>
      <c r="B9" s="33">
        <v>150000</v>
      </c>
    </row>
    <row r="10" spans="1:2">
      <c r="A10" t="s">
        <v>8</v>
      </c>
      <c r="B10" s="35"/>
    </row>
    <row r="11" spans="1:2">
      <c r="A11" s="4" t="s">
        <v>9</v>
      </c>
      <c r="B11" s="38"/>
    </row>
    <row r="12" spans="1:2">
      <c r="A12" s="32" t="s">
        <v>10</v>
      </c>
      <c r="B12" s="36">
        <v>150000</v>
      </c>
    </row>
    <row r="13" spans="1:2">
      <c r="A13" s="1" t="s">
        <v>11</v>
      </c>
      <c r="B13" s="38"/>
    </row>
    <row r="14" spans="1:2">
      <c r="A14" s="31" t="s">
        <v>12</v>
      </c>
      <c r="B14" s="33">
        <v>52500</v>
      </c>
    </row>
    <row r="15" spans="1:2">
      <c r="A15" s="32" t="s">
        <v>13</v>
      </c>
      <c r="B15" s="36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79FB-57F5-48A2-BCE5-D73AD4A3BCED}">
  <dimension ref="A1:F41"/>
  <sheetViews>
    <sheetView zoomScale="130" zoomScaleNormal="130" workbookViewId="0">
      <selection activeCell="B9" sqref="B9"/>
    </sheetView>
  </sheetViews>
  <sheetFormatPr defaultColWidth="11.42578125" defaultRowHeight="15"/>
  <cols>
    <col min="1" max="1" width="40.85546875" bestFit="1" customWidth="1"/>
    <col min="2" max="2" width="15.140625" bestFit="1" customWidth="1"/>
    <col min="3" max="3" width="15.7109375" bestFit="1" customWidth="1"/>
    <col min="4" max="4" width="4.140625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14</v>
      </c>
    </row>
    <row r="4" spans="1:5">
      <c r="A4" t="s">
        <v>3</v>
      </c>
    </row>
    <row r="6" spans="1:5">
      <c r="B6" t="s">
        <v>15</v>
      </c>
      <c r="C6" t="s">
        <v>16</v>
      </c>
      <c r="E6" t="s">
        <v>17</v>
      </c>
    </row>
    <row r="7" spans="1:5">
      <c r="A7" s="4" t="s">
        <v>18</v>
      </c>
    </row>
    <row r="8" spans="1:5">
      <c r="A8" s="1" t="s">
        <v>19</v>
      </c>
    </row>
    <row r="9" spans="1:5">
      <c r="A9" s="29" t="s">
        <v>20</v>
      </c>
      <c r="B9" s="5">
        <v>57000</v>
      </c>
      <c r="C9" s="5">
        <v>69000</v>
      </c>
      <c r="E9" s="9">
        <f>+C9-B9</f>
        <v>12000</v>
      </c>
    </row>
    <row r="10" spans="1:5">
      <c r="A10" s="29" t="s">
        <v>21</v>
      </c>
      <c r="B10" s="5">
        <v>298000</v>
      </c>
      <c r="C10" s="5">
        <v>325600</v>
      </c>
      <c r="E10" s="9">
        <f t="shared" ref="E10:E11" si="0">+C10-B10</f>
        <v>27600</v>
      </c>
    </row>
    <row r="11" spans="1:5">
      <c r="A11" s="29" t="s">
        <v>22</v>
      </c>
      <c r="B11" s="6">
        <v>223000</v>
      </c>
      <c r="C11" s="6">
        <v>269000</v>
      </c>
      <c r="E11" s="9">
        <f t="shared" si="0"/>
        <v>46000</v>
      </c>
    </row>
    <row r="12" spans="1:5">
      <c r="A12" s="24" t="s">
        <v>23</v>
      </c>
      <c r="B12" s="25">
        <f>SUM(B9:B11)</f>
        <v>578000</v>
      </c>
      <c r="C12" s="7">
        <f>SUM(C9:C11)</f>
        <v>663600</v>
      </c>
    </row>
    <row r="13" spans="1:5">
      <c r="B13" s="5"/>
      <c r="C13" s="5"/>
    </row>
    <row r="14" spans="1:5">
      <c r="A14" s="1" t="s">
        <v>24</v>
      </c>
      <c r="B14" s="5"/>
      <c r="C14" s="5"/>
    </row>
    <row r="15" spans="1:5">
      <c r="A15" s="29" t="s">
        <v>25</v>
      </c>
      <c r="B15" s="5">
        <v>450000</v>
      </c>
      <c r="C15" s="5">
        <v>500000</v>
      </c>
      <c r="E15" s="9">
        <f t="shared" ref="E15:E19" si="1">+C15-B15</f>
        <v>50000</v>
      </c>
    </row>
    <row r="16" spans="1:5">
      <c r="A16" s="29" t="s">
        <v>26</v>
      </c>
      <c r="B16" s="5">
        <v>835000</v>
      </c>
      <c r="C16" s="5">
        <v>1000000</v>
      </c>
      <c r="E16" s="9">
        <f t="shared" si="1"/>
        <v>165000</v>
      </c>
    </row>
    <row r="17" spans="1:6">
      <c r="A17" s="29" t="s">
        <v>27</v>
      </c>
      <c r="B17" s="6">
        <v>-575000</v>
      </c>
      <c r="C17" s="6">
        <v>-725000</v>
      </c>
      <c r="E17" s="9">
        <f>+C17-B17</f>
        <v>-150000</v>
      </c>
    </row>
    <row r="18" spans="1:6">
      <c r="B18" s="5">
        <f>SUM(B15:B17)</f>
        <v>710000</v>
      </c>
      <c r="C18" s="5">
        <f>SUM(C15:C17)</f>
        <v>775000</v>
      </c>
      <c r="E18" s="9">
        <f t="shared" si="1"/>
        <v>65000</v>
      </c>
    </row>
    <row r="19" spans="1:6">
      <c r="A19" s="29" t="s">
        <v>28</v>
      </c>
      <c r="B19" s="5">
        <v>250000</v>
      </c>
      <c r="C19" s="5">
        <v>250000</v>
      </c>
      <c r="E19" s="9">
        <f t="shared" si="1"/>
        <v>0</v>
      </c>
    </row>
    <row r="20" spans="1:6">
      <c r="A20" s="24" t="s">
        <v>29</v>
      </c>
      <c r="B20" s="26">
        <f>+B19+B18</f>
        <v>960000</v>
      </c>
      <c r="C20" s="10">
        <f>+C19+C18</f>
        <v>1025000</v>
      </c>
    </row>
    <row r="21" spans="1:6" ht="15.75" thickBot="1">
      <c r="A21" s="12" t="s">
        <v>30</v>
      </c>
      <c r="B21" s="13">
        <f>B20+B12</f>
        <v>1538000</v>
      </c>
      <c r="C21" s="13">
        <f>C20+C12</f>
        <v>1688600</v>
      </c>
    </row>
    <row r="22" spans="1:6" ht="15.75" thickTop="1">
      <c r="B22" s="5"/>
      <c r="C22" s="5"/>
    </row>
    <row r="23" spans="1:6">
      <c r="A23" s="4" t="s">
        <v>31</v>
      </c>
      <c r="B23" s="5"/>
      <c r="C23" s="5"/>
    </row>
    <row r="24" spans="1:6">
      <c r="A24" s="1" t="s">
        <v>32</v>
      </c>
      <c r="B24" s="5"/>
      <c r="C24" s="5"/>
    </row>
    <row r="25" spans="1:6">
      <c r="A25" s="29" t="s">
        <v>33</v>
      </c>
      <c r="B25" s="5">
        <v>235000</v>
      </c>
      <c r="C25" s="5">
        <v>250000</v>
      </c>
      <c r="E25" s="9">
        <f t="shared" ref="E25:E27" si="2">+C25-B25</f>
        <v>15000</v>
      </c>
    </row>
    <row r="26" spans="1:6">
      <c r="A26" s="29" t="s">
        <v>34</v>
      </c>
      <c r="B26" s="5">
        <v>95000</v>
      </c>
      <c r="C26" s="5">
        <v>115000</v>
      </c>
      <c r="E26" s="9">
        <f t="shared" si="2"/>
        <v>20000</v>
      </c>
    </row>
    <row r="27" spans="1:6">
      <c r="A27" s="29" t="s">
        <v>35</v>
      </c>
      <c r="B27" s="6">
        <v>47000</v>
      </c>
      <c r="C27" s="6">
        <v>60000</v>
      </c>
      <c r="E27" s="9">
        <f t="shared" si="2"/>
        <v>13000</v>
      </c>
    </row>
    <row r="28" spans="1:6">
      <c r="A28" s="27" t="s">
        <v>36</v>
      </c>
      <c r="B28" s="28">
        <v>377000</v>
      </c>
      <c r="C28" s="5">
        <v>425000</v>
      </c>
      <c r="F28" s="9">
        <v>-20</v>
      </c>
    </row>
    <row r="29" spans="1:6">
      <c r="B29" s="5"/>
      <c r="C29" s="5"/>
    </row>
    <row r="30" spans="1:6">
      <c r="A30" s="30" t="s">
        <v>37</v>
      </c>
      <c r="B30" s="5"/>
      <c r="C30" s="5"/>
    </row>
    <row r="31" spans="1:6">
      <c r="A31" s="29" t="s">
        <v>38</v>
      </c>
      <c r="B31" s="6">
        <v>560000</v>
      </c>
      <c r="C31" s="6">
        <v>640000</v>
      </c>
      <c r="E31" s="9">
        <f t="shared" ref="E31" si="3">+C31-B31</f>
        <v>80000</v>
      </c>
    </row>
    <row r="32" spans="1:6">
      <c r="A32" s="27" t="s">
        <v>39</v>
      </c>
      <c r="B32" s="28">
        <f>+B31</f>
        <v>560000</v>
      </c>
      <c r="C32" s="5">
        <f>+C31</f>
        <v>640000</v>
      </c>
    </row>
    <row r="33" spans="1:5" ht="15.75" thickBot="1">
      <c r="A33" s="12" t="s">
        <v>40</v>
      </c>
      <c r="B33" s="14">
        <f>+B32+B28</f>
        <v>937000</v>
      </c>
      <c r="C33" s="14">
        <f>+C32+C28</f>
        <v>1065000</v>
      </c>
    </row>
    <row r="34" spans="1:5" ht="15.75" thickTop="1">
      <c r="B34" s="5"/>
      <c r="C34" s="5"/>
    </row>
    <row r="35" spans="1:5">
      <c r="A35" s="4" t="s">
        <v>41</v>
      </c>
      <c r="B35" s="5"/>
      <c r="C35" s="5"/>
    </row>
    <row r="36" spans="1:5">
      <c r="A36" s="29" t="s">
        <v>42</v>
      </c>
      <c r="B36" s="5">
        <v>500000</v>
      </c>
      <c r="C36" s="5">
        <v>500000</v>
      </c>
      <c r="E36" s="9">
        <f t="shared" ref="E36:E38" si="4">+C36-B36</f>
        <v>0</v>
      </c>
    </row>
    <row r="37" spans="1:5">
      <c r="A37" s="29" t="s">
        <v>43</v>
      </c>
      <c r="B37" s="5">
        <v>50000</v>
      </c>
      <c r="C37" s="5">
        <v>50000</v>
      </c>
      <c r="E37" s="9">
        <f t="shared" si="4"/>
        <v>0</v>
      </c>
    </row>
    <row r="38" spans="1:5">
      <c r="A38" s="29" t="s">
        <v>44</v>
      </c>
      <c r="B38" s="6">
        <v>51000</v>
      </c>
      <c r="C38" s="6">
        <v>73600</v>
      </c>
      <c r="E38" s="9">
        <f t="shared" si="4"/>
        <v>22600</v>
      </c>
    </row>
    <row r="39" spans="1:5" ht="15.75" thickBot="1">
      <c r="A39" s="4" t="s">
        <v>45</v>
      </c>
      <c r="B39" s="11">
        <f>SUM(B36:B38)</f>
        <v>601000</v>
      </c>
      <c r="C39" s="11">
        <f>SUM(C36:C38)</f>
        <v>623600</v>
      </c>
    </row>
    <row r="40" spans="1:5" ht="16.5" thickTop="1" thickBot="1">
      <c r="A40" s="12" t="s">
        <v>46</v>
      </c>
      <c r="B40" s="15">
        <f>+B39+B33</f>
        <v>1538000</v>
      </c>
      <c r="C40" s="15">
        <f>+C39+C33</f>
        <v>1688600</v>
      </c>
    </row>
    <row r="41" spans="1:5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F3AD-99CF-4488-A6D2-F641ABA9765B}">
  <dimension ref="A1:F17"/>
  <sheetViews>
    <sheetView topLeftCell="A4" zoomScale="190" zoomScaleNormal="190" workbookViewId="0">
      <selection activeCell="A16" sqref="A16"/>
    </sheetView>
  </sheetViews>
  <sheetFormatPr defaultColWidth="11.42578125" defaultRowHeight="15"/>
  <cols>
    <col min="1" max="1" width="40.85546875" bestFit="1" customWidth="1"/>
    <col min="2" max="2" width="15.140625" bestFit="1" customWidth="1"/>
    <col min="5" max="5" width="14.28515625" bestFit="1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</row>
    <row r="9" spans="1:6">
      <c r="E9" s="16">
        <v>1000000</v>
      </c>
    </row>
    <row r="10" spans="1:6">
      <c r="E10">
        <v>500000</v>
      </c>
    </row>
    <row r="11" spans="1:6">
      <c r="E11">
        <v>700000</v>
      </c>
      <c r="F11" s="2">
        <v>7.4999999999999997E-2</v>
      </c>
    </row>
    <row r="12" spans="1:6">
      <c r="A12" s="17" t="s">
        <v>47</v>
      </c>
      <c r="B12" s="17">
        <v>2022</v>
      </c>
      <c r="E12">
        <v>50000</v>
      </c>
      <c r="F12" s="3">
        <v>0.12</v>
      </c>
    </row>
    <row r="13" spans="1:6">
      <c r="A13" s="18" t="s">
        <v>4</v>
      </c>
      <c r="B13" s="19">
        <v>2000000</v>
      </c>
    </row>
    <row r="14" spans="1:6">
      <c r="A14" s="18" t="s">
        <v>7</v>
      </c>
      <c r="B14" s="19">
        <v>150000</v>
      </c>
      <c r="E14" s="3">
        <v>0.34</v>
      </c>
    </row>
    <row r="15" spans="1:6">
      <c r="A15" s="18" t="s">
        <v>10</v>
      </c>
      <c r="B15" s="19">
        <f>E9/20+E10/5</f>
        <v>150000</v>
      </c>
    </row>
    <row r="16" spans="1:6">
      <c r="A16" s="18" t="s">
        <v>12</v>
      </c>
      <c r="B16" s="19">
        <f>E11*F11</f>
        <v>52500</v>
      </c>
    </row>
    <row r="17" spans="1:2">
      <c r="A17" s="18" t="s">
        <v>13</v>
      </c>
      <c r="B17" s="19">
        <f>E12*F12</f>
        <v>6000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A51-9DBA-42B5-8B4C-5E06FBF3F81E}">
  <dimension ref="A1:H18"/>
  <sheetViews>
    <sheetView tabSelected="1" zoomScale="145" zoomScaleNormal="145" workbookViewId="0">
      <selection activeCell="A22" sqref="A22"/>
    </sheetView>
  </sheetViews>
  <sheetFormatPr defaultColWidth="11.42578125" defaultRowHeight="15"/>
  <cols>
    <col min="1" max="1" width="40.85546875" bestFit="1" customWidth="1"/>
    <col min="2" max="2" width="15.5703125" bestFit="1" customWidth="1"/>
    <col min="4" max="4" width="2" bestFit="1" customWidth="1"/>
    <col min="5" max="5" width="14.85546875" bestFit="1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 t="s">
        <v>3</v>
      </c>
      <c r="H4" s="22"/>
    </row>
    <row r="6" spans="1:8">
      <c r="A6" s="31" t="s">
        <v>4</v>
      </c>
      <c r="B6" s="33">
        <v>2000000</v>
      </c>
    </row>
    <row r="7" spans="1:8">
      <c r="A7" s="20" t="s">
        <v>5</v>
      </c>
      <c r="B7" s="34">
        <f>B6*0.6</f>
        <v>1200000</v>
      </c>
    </row>
    <row r="8" spans="1:8">
      <c r="A8" s="1" t="s">
        <v>6</v>
      </c>
      <c r="B8" s="38">
        <f>B6-B7</f>
        <v>800000</v>
      </c>
      <c r="C8" s="9"/>
    </row>
    <row r="9" spans="1:8">
      <c r="A9" s="31" t="s">
        <v>7</v>
      </c>
      <c r="B9" s="33">
        <v>150000</v>
      </c>
    </row>
    <row r="10" spans="1:8">
      <c r="A10" t="s">
        <v>8</v>
      </c>
      <c r="B10" s="35">
        <f>B6*0.1</f>
        <v>200000</v>
      </c>
    </row>
    <row r="11" spans="1:8">
      <c r="A11" s="4" t="s">
        <v>9</v>
      </c>
      <c r="B11" s="38">
        <f>B8-B9-B10</f>
        <v>450000</v>
      </c>
    </row>
    <row r="12" spans="1:8">
      <c r="A12" s="32" t="s">
        <v>10</v>
      </c>
      <c r="B12" s="36">
        <f>E12/20+E13/5</f>
        <v>150000</v>
      </c>
      <c r="E12">
        <v>1000000</v>
      </c>
    </row>
    <row r="13" spans="1:8" ht="24">
      <c r="A13" s="1" t="s">
        <v>11</v>
      </c>
      <c r="B13" s="38">
        <f>B8-B9-B10-B12</f>
        <v>300000</v>
      </c>
      <c r="C13" s="23"/>
      <c r="E13">
        <v>500000</v>
      </c>
    </row>
    <row r="14" spans="1:8">
      <c r="A14" s="31" t="s">
        <v>12</v>
      </c>
      <c r="B14" s="33">
        <f>E14*F14</f>
        <v>52500</v>
      </c>
      <c r="E14">
        <v>700000</v>
      </c>
      <c r="F14" s="2">
        <v>7.4999999999999997E-2</v>
      </c>
    </row>
    <row r="15" spans="1:8">
      <c r="A15" s="32" t="s">
        <v>13</v>
      </c>
      <c r="B15" s="36">
        <f>E15*F15</f>
        <v>6000</v>
      </c>
      <c r="E15">
        <v>50000</v>
      </c>
      <c r="F15" s="3">
        <v>0.12</v>
      </c>
    </row>
    <row r="16" spans="1:8" ht="24">
      <c r="A16" s="1" t="s">
        <v>48</v>
      </c>
      <c r="B16" s="38">
        <f>B13-B14+B15</f>
        <v>253500</v>
      </c>
      <c r="C16" s="23"/>
    </row>
    <row r="17" spans="1:5">
      <c r="A17" s="20" t="s">
        <v>49</v>
      </c>
      <c r="B17" s="34">
        <f>B16*E17</f>
        <v>86190</v>
      </c>
      <c r="E17" s="3">
        <v>0.34</v>
      </c>
    </row>
    <row r="18" spans="1:5">
      <c r="A18" s="21" t="s">
        <v>50</v>
      </c>
      <c r="B18" s="37">
        <f>B16-B17</f>
        <v>167310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4DB3-6BD2-4BD2-9FFB-1B92E9511592}">
  <dimension ref="A1:B28"/>
  <sheetViews>
    <sheetView zoomScale="150" zoomScaleNormal="150" workbookViewId="0">
      <selection activeCell="B23" sqref="B23"/>
    </sheetView>
  </sheetViews>
  <sheetFormatPr defaultColWidth="11.42578125" defaultRowHeight="15"/>
  <cols>
    <col min="1" max="1" width="50.42578125" customWidth="1"/>
    <col min="2" max="2" width="13.85546875" bestFit="1" customWidth="1"/>
  </cols>
  <sheetData>
    <row r="1" spans="1:2">
      <c r="A1" t="s">
        <v>0</v>
      </c>
    </row>
    <row r="2" spans="1:2">
      <c r="A2" t="s">
        <v>51</v>
      </c>
    </row>
    <row r="3" spans="1:2">
      <c r="A3" t="s">
        <v>2</v>
      </c>
    </row>
    <row r="4" spans="1:2">
      <c r="A4" t="s">
        <v>3</v>
      </c>
    </row>
    <row r="7" spans="1:2">
      <c r="A7" s="4" t="s">
        <v>52</v>
      </c>
    </row>
    <row r="8" spans="1:2">
      <c r="A8" t="s">
        <v>50</v>
      </c>
      <c r="B8" s="5" t="e">
        <f>+'Estado de Resultados'!#REF!</f>
        <v>#REF!</v>
      </c>
    </row>
    <row r="9" spans="1:2">
      <c r="A9" t="s">
        <v>10</v>
      </c>
      <c r="B9" s="5">
        <f>+'Estado de Resultados'!B15</f>
        <v>150000</v>
      </c>
    </row>
    <row r="10" spans="1:2">
      <c r="A10" t="s">
        <v>21</v>
      </c>
      <c r="B10" s="5">
        <f>-'Balance General'!E10</f>
        <v>-27600</v>
      </c>
    </row>
    <row r="11" spans="1:2">
      <c r="A11" t="s">
        <v>22</v>
      </c>
      <c r="B11" s="5">
        <f>-'Balance General'!E11</f>
        <v>-46000</v>
      </c>
    </row>
    <row r="12" spans="1:2">
      <c r="A12" t="s">
        <v>53</v>
      </c>
      <c r="B12" s="5">
        <f>+'Balance General'!E25</f>
        <v>15000</v>
      </c>
    </row>
    <row r="13" spans="1:2">
      <c r="A13" t="s">
        <v>54</v>
      </c>
      <c r="B13" s="6">
        <f>+'Balance General'!E26</f>
        <v>20000</v>
      </c>
    </row>
    <row r="14" spans="1:2">
      <c r="A14" s="4" t="s">
        <v>55</v>
      </c>
      <c r="B14" s="8" t="e">
        <f>SUM(B8:B13)</f>
        <v>#REF!</v>
      </c>
    </row>
    <row r="15" spans="1:2">
      <c r="B15" s="5"/>
    </row>
    <row r="16" spans="1:2">
      <c r="A16" s="4" t="s">
        <v>56</v>
      </c>
      <c r="B16" s="5"/>
    </row>
    <row r="17" spans="1:2">
      <c r="A17" t="s">
        <v>25</v>
      </c>
      <c r="B17" s="5">
        <f>-'Balance General'!E15</f>
        <v>-50000</v>
      </c>
    </row>
    <row r="18" spans="1:2">
      <c r="A18" t="s">
        <v>26</v>
      </c>
      <c r="B18" s="6">
        <f>-'Balance General'!E16</f>
        <v>-165000</v>
      </c>
    </row>
    <row r="19" spans="1:2">
      <c r="A19" s="4" t="s">
        <v>57</v>
      </c>
      <c r="B19" s="8">
        <f>SUM(B17:B18)</f>
        <v>-215000</v>
      </c>
    </row>
    <row r="20" spans="1:2">
      <c r="B20" s="5"/>
    </row>
    <row r="21" spans="1:2">
      <c r="A21" s="4" t="s">
        <v>58</v>
      </c>
      <c r="B21" s="5"/>
    </row>
    <row r="22" spans="1:2">
      <c r="A22" t="s">
        <v>59</v>
      </c>
      <c r="B22" s="5">
        <f>+'Balance General'!E27+'Balance General'!E31</f>
        <v>93000</v>
      </c>
    </row>
    <row r="23" spans="1:2">
      <c r="A23" t="s">
        <v>60</v>
      </c>
      <c r="B23" s="6">
        <v>-144710</v>
      </c>
    </row>
    <row r="24" spans="1:2">
      <c r="A24" s="4" t="s">
        <v>61</v>
      </c>
      <c r="B24" s="8">
        <f>SUM(B22:B23)</f>
        <v>-51710</v>
      </c>
    </row>
    <row r="25" spans="1:2">
      <c r="B25" s="5"/>
    </row>
    <row r="26" spans="1:2">
      <c r="A26" s="4" t="s">
        <v>62</v>
      </c>
      <c r="B26" s="8" t="e">
        <f>+B24+B19+B14</f>
        <v>#REF!</v>
      </c>
    </row>
    <row r="27" spans="1:2">
      <c r="A27" t="s">
        <v>63</v>
      </c>
      <c r="B27" s="6">
        <f>+'Balance General'!B9</f>
        <v>57000</v>
      </c>
    </row>
    <row r="28" spans="1:2">
      <c r="A28" s="4" t="s">
        <v>64</v>
      </c>
      <c r="B28" s="8" t="e">
        <f>+B27+B26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DC4-C352-4E1C-A644-0B2CA7D2FCE5}">
  <dimension ref="A1:F27"/>
  <sheetViews>
    <sheetView workbookViewId="0">
      <selection activeCell="D29" sqref="D29"/>
    </sheetView>
  </sheetViews>
  <sheetFormatPr defaultColWidth="11.42578125" defaultRowHeight="15"/>
  <cols>
    <col min="1" max="1" width="50.28515625" bestFit="1" customWidth="1"/>
    <col min="2" max="2" width="12.5703125" bestFit="1" customWidth="1"/>
  </cols>
  <sheetData>
    <row r="1" spans="1:2">
      <c r="A1" t="s">
        <v>0</v>
      </c>
    </row>
    <row r="2" spans="1:2">
      <c r="A2" t="s">
        <v>51</v>
      </c>
    </row>
    <row r="3" spans="1:2">
      <c r="A3" t="s">
        <v>2</v>
      </c>
    </row>
    <row r="4" spans="1:2">
      <c r="A4" t="s">
        <v>3</v>
      </c>
    </row>
    <row r="6" spans="1:2">
      <c r="A6" t="s">
        <v>65</v>
      </c>
    </row>
    <row r="7" spans="1:2">
      <c r="A7" t="s">
        <v>50</v>
      </c>
      <c r="B7" t="e">
        <f>+'Estado de Resultados'!#REF!</f>
        <v>#REF!</v>
      </c>
    </row>
    <row r="8" spans="1:2">
      <c r="A8" t="s">
        <v>10</v>
      </c>
      <c r="B8">
        <f>+'Estado de Resultados'!B15</f>
        <v>150000</v>
      </c>
    </row>
    <row r="9" spans="1:2">
      <c r="A9" t="s">
        <v>21</v>
      </c>
      <c r="B9">
        <f>-'Balance General'!E10</f>
        <v>-27600</v>
      </c>
    </row>
    <row r="10" spans="1:2">
      <c r="A10" t="s">
        <v>22</v>
      </c>
      <c r="B10">
        <f>-'Balance General'!E11</f>
        <v>-46000</v>
      </c>
    </row>
    <row r="11" spans="1:2">
      <c r="A11" t="s">
        <v>53</v>
      </c>
      <c r="B11">
        <f>+'Balance General'!E25</f>
        <v>15000</v>
      </c>
    </row>
    <row r="12" spans="1:2">
      <c r="A12" t="s">
        <v>54</v>
      </c>
      <c r="B12">
        <f>+'Balance General'!E26</f>
        <v>20000</v>
      </c>
    </row>
    <row r="13" spans="1:2">
      <c r="A13" s="8" t="s">
        <v>66</v>
      </c>
      <c r="B13" s="8" t="e">
        <f>SUM(B7:B12)</f>
        <v>#REF!</v>
      </c>
    </row>
    <row r="15" spans="1:2">
      <c r="A15" t="s">
        <v>67</v>
      </c>
    </row>
    <row r="16" spans="1:2">
      <c r="A16" t="s">
        <v>25</v>
      </c>
      <c r="B16">
        <f>-'Balance General'!E15</f>
        <v>-50000</v>
      </c>
    </row>
    <row r="17" spans="1:6">
      <c r="A17" t="s">
        <v>26</v>
      </c>
      <c r="B17">
        <f>-'Balance General'!E16</f>
        <v>-165000</v>
      </c>
    </row>
    <row r="18" spans="1:6">
      <c r="A18" s="4" t="s">
        <v>68</v>
      </c>
      <c r="B18" s="4">
        <f>SUM(B16:B17)</f>
        <v>-215000</v>
      </c>
    </row>
    <row r="20" spans="1:6">
      <c r="A20" t="s">
        <v>69</v>
      </c>
    </row>
    <row r="21" spans="1:6">
      <c r="A21" t="s">
        <v>38</v>
      </c>
      <c r="B21">
        <f>+'Balance General'!E27+'Balance General'!E31</f>
        <v>93000</v>
      </c>
    </row>
    <row r="22" spans="1:6">
      <c r="A22" t="s">
        <v>60</v>
      </c>
      <c r="B22" t="e">
        <f>-F23</f>
        <v>#REF!</v>
      </c>
      <c r="E22" t="s">
        <v>70</v>
      </c>
    </row>
    <row r="23" spans="1:6">
      <c r="A23" s="4" t="s">
        <v>71</v>
      </c>
      <c r="B23" s="4" t="e">
        <f>SUM(B21:B22)</f>
        <v>#REF!</v>
      </c>
      <c r="F23" t="e">
        <f>'Balance General'!B38-'Balance General'!C38+'Estado de Resultados'!#REF!</f>
        <v>#REF!</v>
      </c>
    </row>
    <row r="25" spans="1:6">
      <c r="A25" t="s">
        <v>72</v>
      </c>
      <c r="B25" s="9" t="e">
        <f>+B13+B18+B23</f>
        <v>#REF!</v>
      </c>
    </row>
    <row r="26" spans="1:6">
      <c r="A26" t="s">
        <v>73</v>
      </c>
      <c r="B26">
        <f>+'Balance General'!B9</f>
        <v>57000</v>
      </c>
    </row>
    <row r="27" spans="1:6">
      <c r="A27" t="s">
        <v>74</v>
      </c>
      <c r="B27" s="9" t="e">
        <f>SUM(B25:B26)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Adrianzen</dc:creator>
  <cp:keywords/>
  <dc:description/>
  <cp:lastModifiedBy>Miguel Jesus Adrianzen Moscol</cp:lastModifiedBy>
  <cp:revision/>
  <dcterms:created xsi:type="dcterms:W3CDTF">2020-09-22T22:35:14Z</dcterms:created>
  <dcterms:modified xsi:type="dcterms:W3CDTF">2025-09-24T14:15:35Z</dcterms:modified>
  <cp:category/>
  <cp:contentStatus/>
</cp:coreProperties>
</file>